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Objects="placeholders" codeName="ThisWorkbook" hidePivotFieldList="1"/>
  <mc:AlternateContent xmlns:mc="http://schemas.openxmlformats.org/markup-compatibility/2006">
    <mc:Choice Requires="x15">
      <x15ac:absPath xmlns:x15ac="http://schemas.microsoft.com/office/spreadsheetml/2010/11/ac" url="C:\TIMES Modeller\TIMES-TOM\"/>
    </mc:Choice>
  </mc:AlternateContent>
  <xr:revisionPtr revIDLastSave="0" documentId="13_ncr:1_{E0FC0280-7B84-478E-B1D2-A6A281422AC8}" xr6:coauthVersionLast="47" xr6:coauthVersionMax="47" xr10:uidLastSave="{00000000-0000-0000-0000-000000000000}"/>
  <bookViews>
    <workbookView xWindow="-120" yWindow="-120" windowWidth="38640" windowHeight="21240" tabRatio="848" activeTab="5" xr2:uid="{00000000-000D-0000-FFFF-FFFF00000000}"/>
  </bookViews>
  <sheets>
    <sheet name="LOG" sheetId="244" r:id="rId1"/>
    <sheet name="Intro" sheetId="246" r:id="rId2"/>
    <sheet name="RES" sheetId="238" r:id="rId3"/>
    <sheet name="Legend" sheetId="234" r:id="rId4"/>
    <sheet name="Commodities" sheetId="216" r:id="rId5"/>
    <sheet name="Processes" sheetId="231" r:id="rId6"/>
    <sheet name="Boilers" sheetId="235" r:id="rId7"/>
    <sheet name="Buildings" sheetId="250" r:id="rId8"/>
    <sheet name="Dem" sheetId="221" r:id="rId9"/>
    <sheet name="RES_Fuel" sheetId="232" r:id="rId10"/>
    <sheet name="Emis" sheetId="242" r:id="rId11"/>
    <sheet name="Heat demand in new building" sheetId="251" r:id="rId12"/>
    <sheet name="Buildings_stock_eff" sheetId="241" r:id="rId13"/>
    <sheet name="Capacity per building" sheetId="247" r:id="rId14"/>
    <sheet name="Opvarmning (k)" sheetId="248" r:id="rId15"/>
    <sheet name="Netto opvarmning (k)" sheetId="24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8" hidden="1">Dem!$B$4:$Q$5</definedName>
    <definedName name="_Order1" hidden="1">255</definedName>
    <definedName name="_Order2" hidden="1">255</definedName>
    <definedName name="åhuselc">'[1]Husholdninger (f)'!$10:$10</definedName>
    <definedName name="AnnualProd_1">[2]Plants1!$N$14:$N$1884</definedName>
    <definedName name="åprdelc">'[1]Produktionserhverv (f)'!$11:$11</definedName>
    <definedName name="åserelc">'[1]Handel &amp; service (f)'!$11:$11</definedName>
    <definedName name="åtrpelc">'[1]Transport (f)'!$16:$16</definedName>
    <definedName name="åvettt">'[1]Vedvarende energi'!$5:$5</definedName>
    <definedName name="BaseYear">[2]Start!$D$22</definedName>
    <definedName name="BiomassLargeCHP">[3]TechnologyData!$A$14:$M$41</definedName>
    <definedName name="BPslut">[3]Plants!$J$2</definedName>
    <definedName name="ButCol1">'[2]Define ChooseSheet'!$D$49</definedName>
    <definedName name="ButCol2">'[2]Define ChooseSheet'!$D$50</definedName>
    <definedName name="Cap_OMfixed_1">[2]Plants1!$AO$14:$AO$1884</definedName>
    <definedName name="Cap_OMvar_1">[2]Plants1!$AP$14:$AP$1884</definedName>
    <definedName name="Cap_Outage_1">[2]Plants1!$AQ$14:$AQ$1884</definedName>
    <definedName name="dkkPerEUR">'[4]Centrale data'!$C$34</definedName>
    <definedName name="Eksportstigning">[3]Plants!$J$6</definedName>
    <definedName name="ElArea">[2]Start!$D$24</definedName>
    <definedName name="ELarea_1">[2]Plants1!$B$14:$B$1884</definedName>
    <definedName name="ElAreas">[2]Geo!$B$11:$B$15</definedName>
    <definedName name="ElAreas_Translate">[2]Geo!$I$11:$J$15</definedName>
    <definedName name="ElBoiler">[3]TechnologyData!$O$72:$AA$99</definedName>
    <definedName name="ElCap_1">[2]Plants1!$G$14:$G$1884</definedName>
    <definedName name="ElCap_a">[2]Plants1!$EX$14:$EX$1884</definedName>
    <definedName name="ElCap_b">[2]Plants1!$FD$14:$FD$1884</definedName>
    <definedName name="ElCap_Eff_1">[2]Plants1!$AK$14:$AK$1884</definedName>
    <definedName name="ElCap2015_1">[2]Plants1!$DV$14:$DV$1884</definedName>
    <definedName name="ElCap2020_1">[2]Plants1!$DX$14:$DX$1884</definedName>
    <definedName name="ElCap2025_1">[2]Plants1!$DZ$14:$DZ$1884</definedName>
    <definedName name="ElCap2030_1">[2]Plants1!$EB$14:$EB$1884</definedName>
    <definedName name="ElCap2040_1">[2]Plants1!$ED$14:$ED$1884</definedName>
    <definedName name="ElCap2050_1">[2]Plants1!$EF$14:$EF$1884</definedName>
    <definedName name="ElPriceMix" localSheetId="1">[3]Subsidy!#REF!</definedName>
    <definedName name="ElPriceMix">[3]Subsidy!#REF!</definedName>
    <definedName name="ES_Div" localSheetId="11">'Heat demand in new building'!#REF!</definedName>
    <definedName name="ES_Div_10" localSheetId="11">'Heat demand in new building'!#REF!</definedName>
    <definedName name="ES_Div_100" localSheetId="11">'Heat demand in new building'!#REF!</definedName>
    <definedName name="ES_Div_101" localSheetId="11">'Heat demand in new building'!#REF!</definedName>
    <definedName name="ES_Div_102" localSheetId="11">'Heat demand in new building'!#REF!</definedName>
    <definedName name="ES_Div_103" localSheetId="11">'Heat demand in new building'!#REF!</definedName>
    <definedName name="ES_Div_104" localSheetId="11">'Heat demand in new building'!#REF!</definedName>
    <definedName name="ES_Div_105" localSheetId="11">'Heat demand in new building'!#REF!</definedName>
    <definedName name="ES_Div_106" localSheetId="11">'Heat demand in new building'!#REF!</definedName>
    <definedName name="ES_Div_107" localSheetId="11">'Heat demand in new building'!#REF!</definedName>
    <definedName name="ES_Div_108" localSheetId="11">'Heat demand in new building'!#REF!</definedName>
    <definedName name="ES_Div_109" localSheetId="11">'Heat demand in new building'!#REF!</definedName>
    <definedName name="ES_Div_11" localSheetId="11">'Heat demand in new building'!#REF!</definedName>
    <definedName name="ES_Div_110" localSheetId="11">'Heat demand in new building'!#REF!</definedName>
    <definedName name="ES_Div_111" localSheetId="11">'Heat demand in new building'!#REF!</definedName>
    <definedName name="ES_Div_112" localSheetId="11">'Heat demand in new building'!#REF!</definedName>
    <definedName name="ES_Div_113" localSheetId="11">'Heat demand in new building'!#REF!</definedName>
    <definedName name="ES_Div_114" localSheetId="11">'Heat demand in new building'!#REF!</definedName>
    <definedName name="ES_Div_115" localSheetId="11">'Heat demand in new building'!#REF!</definedName>
    <definedName name="ES_Div_116" localSheetId="11">'Heat demand in new building'!#REF!</definedName>
    <definedName name="ES_Div_117" localSheetId="11">'Heat demand in new building'!#REF!</definedName>
    <definedName name="ES_Div_118" localSheetId="11">'Heat demand in new building'!#REF!</definedName>
    <definedName name="ES_Div_119" localSheetId="11">'Heat demand in new building'!#REF!</definedName>
    <definedName name="ES_Div_12" localSheetId="11">'Heat demand in new building'!#REF!</definedName>
    <definedName name="ES_Div_120" localSheetId="11">'Heat demand in new building'!#REF!</definedName>
    <definedName name="ES_Div_121" localSheetId="11">'Heat demand in new building'!#REF!</definedName>
    <definedName name="ES_Div_122" localSheetId="11">'Heat demand in new building'!#REF!</definedName>
    <definedName name="ES_Div_123" localSheetId="11">'Heat demand in new building'!#REF!</definedName>
    <definedName name="ES_Div_124" localSheetId="11">'Heat demand in new building'!#REF!</definedName>
    <definedName name="ES_Div_125" localSheetId="11">'Heat demand in new building'!#REF!</definedName>
    <definedName name="ES_Div_126" localSheetId="11">'Heat demand in new building'!#REF!</definedName>
    <definedName name="ES_Div_127" localSheetId="11">'Heat demand in new building'!#REF!</definedName>
    <definedName name="ES_Div_128" localSheetId="11">'Heat demand in new building'!#REF!</definedName>
    <definedName name="ES_Div_129" localSheetId="11">'Heat demand in new building'!#REF!</definedName>
    <definedName name="ES_Div_13" localSheetId="11">'Heat demand in new building'!#REF!</definedName>
    <definedName name="ES_Div_130" localSheetId="11">'Heat demand in new building'!#REF!</definedName>
    <definedName name="ES_Div_131" localSheetId="11">'Heat demand in new building'!#REF!</definedName>
    <definedName name="ES_Div_132" localSheetId="11">'Heat demand in new building'!#REF!</definedName>
    <definedName name="ES_Div_133" localSheetId="11">'Heat demand in new building'!#REF!</definedName>
    <definedName name="ES_Div_134" localSheetId="11">'Heat demand in new building'!#REF!</definedName>
    <definedName name="ES_Div_135" localSheetId="11">'Heat demand in new building'!#REF!</definedName>
    <definedName name="ES_Div_136" localSheetId="11">'Heat demand in new building'!#REF!</definedName>
    <definedName name="ES_Div_137" localSheetId="11">'Heat demand in new building'!#REF!</definedName>
    <definedName name="ES_Div_138" localSheetId="11">'Heat demand in new building'!#REF!</definedName>
    <definedName name="ES_Div_139" localSheetId="11">'Heat demand in new building'!#REF!</definedName>
    <definedName name="ES_Div_14" localSheetId="11">'Heat demand in new building'!#REF!</definedName>
    <definedName name="ES_Div_140" localSheetId="11">'Heat demand in new building'!#REF!</definedName>
    <definedName name="ES_Div_141" localSheetId="11">'Heat demand in new building'!#REF!</definedName>
    <definedName name="ES_Div_142" localSheetId="11">'Heat demand in new building'!#REF!</definedName>
    <definedName name="ES_Div_143" localSheetId="11">'Heat demand in new building'!#REF!</definedName>
    <definedName name="ES_Div_144" localSheetId="11">'Heat demand in new building'!#REF!</definedName>
    <definedName name="ES_Div_145" localSheetId="11">'Heat demand in new building'!#REF!</definedName>
    <definedName name="ES_Div_146" localSheetId="11">'Heat demand in new building'!#REF!</definedName>
    <definedName name="ES_Div_147" localSheetId="11">'Heat demand in new building'!#REF!</definedName>
    <definedName name="ES_Div_148" localSheetId="11">'Heat demand in new building'!#REF!</definedName>
    <definedName name="ES_Div_149" localSheetId="11">'Heat demand in new building'!#REF!</definedName>
    <definedName name="ES_Div_15" localSheetId="11">'Heat demand in new building'!#REF!</definedName>
    <definedName name="ES_Div_150" localSheetId="11">'Heat demand in new building'!#REF!</definedName>
    <definedName name="ES_Div_151" localSheetId="11">'Heat demand in new building'!#REF!</definedName>
    <definedName name="ES_Div_152" localSheetId="11">'Heat demand in new building'!#REF!</definedName>
    <definedName name="ES_Div_153" localSheetId="11">'Heat demand in new building'!#REF!</definedName>
    <definedName name="ES_Div_154" localSheetId="11">'Heat demand in new building'!#REF!</definedName>
    <definedName name="ES_Div_155" localSheetId="11">'Heat demand in new building'!#REF!</definedName>
    <definedName name="ES_Div_156" localSheetId="11">'Heat demand in new building'!#REF!</definedName>
    <definedName name="ES_Div_157" localSheetId="11">'Heat demand in new building'!#REF!</definedName>
    <definedName name="ES_Div_158" localSheetId="11">'Heat demand in new building'!#REF!</definedName>
    <definedName name="ES_Div_159" localSheetId="11">'Heat demand in new building'!#REF!</definedName>
    <definedName name="ES_Div_16" localSheetId="11">'Heat demand in new building'!#REF!</definedName>
    <definedName name="ES_Div_160" localSheetId="11">'Heat demand in new building'!#REF!</definedName>
    <definedName name="ES_Div_161" localSheetId="11">'Heat demand in new building'!#REF!</definedName>
    <definedName name="ES_Div_162" localSheetId="11">'Heat demand in new building'!#REF!</definedName>
    <definedName name="ES_Div_163" localSheetId="11">'Heat demand in new building'!#REF!</definedName>
    <definedName name="ES_Div_164" localSheetId="11">'Heat demand in new building'!#REF!</definedName>
    <definedName name="ES_Div_165" localSheetId="11">'Heat demand in new building'!#REF!</definedName>
    <definedName name="ES_Div_166" localSheetId="11">'Heat demand in new building'!#REF!</definedName>
    <definedName name="ES_Div_167" localSheetId="11">'Heat demand in new building'!#REF!</definedName>
    <definedName name="ES_Div_168" localSheetId="11">'Heat demand in new building'!#REF!</definedName>
    <definedName name="ES_Div_169" localSheetId="11">'Heat demand in new building'!#REF!</definedName>
    <definedName name="ES_Div_17" localSheetId="11">'Heat demand in new building'!#REF!</definedName>
    <definedName name="ES_Div_170" localSheetId="11">'Heat demand in new building'!#REF!</definedName>
    <definedName name="ES_Div_18" localSheetId="11">'Heat demand in new building'!#REF!</definedName>
    <definedName name="ES_Div_19" localSheetId="11">'Heat demand in new building'!#REF!</definedName>
    <definedName name="ES_Div_2" localSheetId="11">'Heat demand in new building'!#REF!</definedName>
    <definedName name="ES_Div_20" localSheetId="11">'Heat demand in new building'!#REF!</definedName>
    <definedName name="ES_Div_21" localSheetId="11">'Heat demand in new building'!#REF!</definedName>
    <definedName name="ES_Div_22" localSheetId="11">'Heat demand in new building'!#REF!</definedName>
    <definedName name="ES_Div_23" localSheetId="11">'Heat demand in new building'!#REF!</definedName>
    <definedName name="ES_Div_24" localSheetId="11">'Heat demand in new building'!#REF!</definedName>
    <definedName name="ES_Div_25" localSheetId="11">'Heat demand in new building'!#REF!</definedName>
    <definedName name="ES_Div_26" localSheetId="11">'Heat demand in new building'!#REF!</definedName>
    <definedName name="ES_Div_27" localSheetId="11">'Heat demand in new building'!#REF!</definedName>
    <definedName name="ES_Div_28" localSheetId="11">'Heat demand in new building'!#REF!</definedName>
    <definedName name="ES_Div_29" localSheetId="11">'Heat demand in new building'!#REF!</definedName>
    <definedName name="ES_Div_3" localSheetId="11">'Heat demand in new building'!#REF!</definedName>
    <definedName name="ES_Div_30" localSheetId="11">'Heat demand in new building'!#REF!</definedName>
    <definedName name="ES_Div_31" localSheetId="11">'Heat demand in new building'!#REF!</definedName>
    <definedName name="ES_Div_32" localSheetId="11">'Heat demand in new building'!#REF!</definedName>
    <definedName name="ES_Div_33" localSheetId="11">'Heat demand in new building'!#REF!</definedName>
    <definedName name="ES_Div_34" localSheetId="11">'Heat demand in new building'!#REF!</definedName>
    <definedName name="ES_Div_35" localSheetId="11">'Heat demand in new building'!#REF!</definedName>
    <definedName name="ES_Div_36" localSheetId="11">'Heat demand in new building'!#REF!</definedName>
    <definedName name="ES_Div_37" localSheetId="11">'Heat demand in new building'!#REF!</definedName>
    <definedName name="ES_Div_38" localSheetId="11">'Heat demand in new building'!#REF!</definedName>
    <definedName name="ES_Div_39" localSheetId="11">'Heat demand in new building'!#REF!</definedName>
    <definedName name="ES_Div_4" localSheetId="11">'Heat demand in new building'!#REF!</definedName>
    <definedName name="ES_Div_40" localSheetId="11">'Heat demand in new building'!#REF!</definedName>
    <definedName name="ES_Div_41" localSheetId="11">'Heat demand in new building'!#REF!</definedName>
    <definedName name="ES_Div_42" localSheetId="11">'Heat demand in new building'!#REF!</definedName>
    <definedName name="ES_Div_43" localSheetId="11">'Heat demand in new building'!#REF!</definedName>
    <definedName name="ES_Div_44" localSheetId="11">'Heat demand in new building'!#REF!</definedName>
    <definedName name="ES_Div_45" localSheetId="11">'Heat demand in new building'!#REF!</definedName>
    <definedName name="ES_Div_46" localSheetId="11">'Heat demand in new building'!#REF!</definedName>
    <definedName name="ES_Div_47" localSheetId="11">'Heat demand in new building'!#REF!</definedName>
    <definedName name="ES_Div_48" localSheetId="11">'Heat demand in new building'!#REF!</definedName>
    <definedName name="ES_Div_49" localSheetId="11">'Heat demand in new building'!#REF!</definedName>
    <definedName name="ES_Div_5" localSheetId="11">'Heat demand in new building'!#REF!</definedName>
    <definedName name="ES_Div_50" localSheetId="11">'Heat demand in new building'!#REF!</definedName>
    <definedName name="ES_Div_51" localSheetId="11">'Heat demand in new building'!#REF!</definedName>
    <definedName name="ES_Div_52" localSheetId="11">'Heat demand in new building'!#REF!</definedName>
    <definedName name="ES_Div_53" localSheetId="11">'Heat demand in new building'!#REF!</definedName>
    <definedName name="ES_Div_54" localSheetId="11">'Heat demand in new building'!#REF!</definedName>
    <definedName name="ES_Div_55" localSheetId="11">'Heat demand in new building'!#REF!</definedName>
    <definedName name="ES_Div_56" localSheetId="11">'Heat demand in new building'!#REF!</definedName>
    <definedName name="ES_Div_57" localSheetId="11">'Heat demand in new building'!#REF!</definedName>
    <definedName name="ES_Div_58" localSheetId="11">'Heat demand in new building'!#REF!</definedName>
    <definedName name="ES_Div_59" localSheetId="11">'Heat demand in new building'!#REF!</definedName>
    <definedName name="ES_Div_6" localSheetId="11">'Heat demand in new building'!#REF!</definedName>
    <definedName name="ES_Div_60" localSheetId="11">'Heat demand in new building'!#REF!</definedName>
    <definedName name="ES_Div_61" localSheetId="11">'Heat demand in new building'!#REF!</definedName>
    <definedName name="ES_Div_62" localSheetId="11">'Heat demand in new building'!#REF!</definedName>
    <definedName name="ES_Div_63" localSheetId="11">'Heat demand in new building'!#REF!</definedName>
    <definedName name="ES_Div_64" localSheetId="11">'Heat demand in new building'!#REF!</definedName>
    <definedName name="ES_Div_65" localSheetId="11">'Heat demand in new building'!#REF!</definedName>
    <definedName name="ES_Div_66" localSheetId="11">'Heat demand in new building'!#REF!</definedName>
    <definedName name="ES_Div_67" localSheetId="11">'Heat demand in new building'!#REF!</definedName>
    <definedName name="ES_Div_68" localSheetId="11">'Heat demand in new building'!#REF!</definedName>
    <definedName name="ES_Div_69" localSheetId="11">'Heat demand in new building'!#REF!</definedName>
    <definedName name="ES_Div_7" localSheetId="11">'Heat demand in new building'!#REF!</definedName>
    <definedName name="ES_Div_70" localSheetId="11">'Heat demand in new building'!#REF!</definedName>
    <definedName name="ES_Div_71" localSheetId="11">'Heat demand in new building'!#REF!</definedName>
    <definedName name="ES_Div_72" localSheetId="11">'Heat demand in new building'!#REF!</definedName>
    <definedName name="ES_Div_73" localSheetId="11">'Heat demand in new building'!#REF!</definedName>
    <definedName name="ES_Div_74" localSheetId="11">'Heat demand in new building'!#REF!</definedName>
    <definedName name="ES_Div_75" localSheetId="11">'Heat demand in new building'!#REF!</definedName>
    <definedName name="ES_Div_76" localSheetId="11">'Heat demand in new building'!#REF!</definedName>
    <definedName name="ES_Div_77" localSheetId="11">'Heat demand in new building'!#REF!</definedName>
    <definedName name="ES_Div_78" localSheetId="11">'Heat demand in new building'!#REF!</definedName>
    <definedName name="ES_Div_79" localSheetId="11">'Heat demand in new building'!#REF!</definedName>
    <definedName name="ES_Div_8" localSheetId="11">'Heat demand in new building'!#REF!</definedName>
    <definedName name="ES_Div_80" localSheetId="11">'Heat demand in new building'!#REF!</definedName>
    <definedName name="ES_Div_81" localSheetId="11">'Heat demand in new building'!#REF!</definedName>
    <definedName name="ES_Div_82" localSheetId="11">'Heat demand in new building'!#REF!</definedName>
    <definedName name="ES_Div_83" localSheetId="11">'Heat demand in new building'!#REF!</definedName>
    <definedName name="ES_Div_84" localSheetId="11">'Heat demand in new building'!#REF!</definedName>
    <definedName name="ES_Div_85" localSheetId="11">'Heat demand in new building'!#REF!</definedName>
    <definedName name="ES_Div_86" localSheetId="11">'Heat demand in new building'!#REF!</definedName>
    <definedName name="ES_Div_87" localSheetId="11">'Heat demand in new building'!#REF!</definedName>
    <definedName name="ES_Div_88" localSheetId="11">'Heat demand in new building'!#REF!</definedName>
    <definedName name="ES_Div_89" localSheetId="11">'Heat demand in new building'!#REF!</definedName>
    <definedName name="ES_Div_9" localSheetId="11">'Heat demand in new building'!#REF!</definedName>
    <definedName name="ES_Div_90" localSheetId="11">'Heat demand in new building'!#REF!</definedName>
    <definedName name="ES_Div_91" localSheetId="11">'Heat demand in new building'!#REF!</definedName>
    <definedName name="ES_Div_92" localSheetId="11">'Heat demand in new building'!#REF!</definedName>
    <definedName name="ES_Div_93" localSheetId="11">'Heat demand in new building'!#REF!</definedName>
    <definedName name="ES_Div_94" localSheetId="11">'Heat demand in new building'!#REF!</definedName>
    <definedName name="ES_Div_95" localSheetId="11">'Heat demand in new building'!#REF!</definedName>
    <definedName name="ES_Div_96" localSheetId="11">'Heat demand in new building'!#REF!</definedName>
    <definedName name="ES_Div_97" localSheetId="11">'Heat demand in new building'!#REF!</definedName>
    <definedName name="ES_Div_98" localSheetId="11">'Heat demand in new building'!#REF!</definedName>
    <definedName name="ES_Div_99" localSheetId="11">'Heat demand in new building'!#REF!</definedName>
    <definedName name="Fastprisår">[5]Forside!$B$5</definedName>
    <definedName name="FID_1" localSheetId="0">[6]AGR_Fuels!$A$2</definedName>
    <definedName name="FID_1">[6]AGR_Fuels!$A$2</definedName>
    <definedName name="FID_2" localSheetId="1">[7]LOG!#REF!</definedName>
    <definedName name="FID_2">LOG!#REF!</definedName>
    <definedName name="FID_2_">[8]LOG!#REF!</definedName>
    <definedName name="FindCenDec">'[2]TIMES-DK codes'!$S$12:$U$37</definedName>
    <definedName name="FindCentral">[2]Geo!$E$11:$G$50</definedName>
    <definedName name="FindFuel1">[2]Fuel!$I$12:$J$69</definedName>
    <definedName name="FindFuel2">[2]Fuel!$L$12:$M$24</definedName>
    <definedName name="FindPeak">[2]Peak!$F$12:$G$40</definedName>
    <definedName name="FindProcSet">'[2]TIMES-DK codes'!$S$12:$T$37</definedName>
    <definedName name="FuelDesc">[2]Fuel!$T$12:$U$34</definedName>
    <definedName name="FuelPrices" localSheetId="1">#REF!</definedName>
    <definedName name="FuelPrices">#REF!</definedName>
    <definedName name="HeatCap_1">[2]Plants1!$H$14:$H$1884</definedName>
    <definedName name="HeatCap_a">[2]Plants1!$EZ$14:$EZ$1884</definedName>
    <definedName name="HeatCap_b">[2]Plants1!$FF$14:$FF$1884</definedName>
    <definedName name="HeatCap_Cv_1">[2]Plants1!$AN$14:$AN$1884</definedName>
    <definedName name="HeatCap_HeatEff_1">[2]Plants1!$AL$14:$AL$1884</definedName>
    <definedName name="HeatCap2015_1">[2]Plants1!$EJ$14:$EJ$1884</definedName>
    <definedName name="HeatCap2020_1">[2]Plants1!$EL$14:$EL$1884</definedName>
    <definedName name="HeatCap2025_1">[2]Plants1!$EN$14:$EN$1884</definedName>
    <definedName name="HeatCap2030_1">[2]Plants1!$EP$14:$EP$1884</definedName>
    <definedName name="HeatCap2040_1">[2]Plants1!$ER$14:$ER$1884</definedName>
    <definedName name="HeatCap2050_1">[2]Plants1!$ET$14:$ET$1884</definedName>
    <definedName name="HeatPump_Large">[3]TechnologyData!$O$101:$AA$128</definedName>
    <definedName name="Include1">[2]Plants1!$BG$14:$BG$1884</definedName>
    <definedName name="Include2">[2]Plants1!$BO$14:$BO$1884</definedName>
    <definedName name="Include2015E">[2]Plants1!$CT$14:$CT$1884</definedName>
    <definedName name="Include2015H">[2]Plants1!$DF$14:$DF$1884</definedName>
    <definedName name="Include2020E">[2]Plants1!$CV$14:$CV$1884</definedName>
    <definedName name="Include2020H">[2]Plants1!$DH$14:$DH$1884</definedName>
    <definedName name="Include2025E">[2]Plants1!$CX$14:$CX$1884</definedName>
    <definedName name="Include2025H">[2]Plants1!$DJ$14:$DJ$1884</definedName>
    <definedName name="Include2030E">[2]Plants1!$CZ$14:$CZ$1884</definedName>
    <definedName name="Include2030H">[2]Plants1!$DL$14:$DL$1884</definedName>
    <definedName name="Include2040E">[2]Plants1!$DB$14:$DB$1884</definedName>
    <definedName name="Include2040H">[2]Plants1!$DN$14:$DN$1884</definedName>
    <definedName name="Include2050E">[2]Plants1!$DD$14:$DD$1884</definedName>
    <definedName name="Include2050H">[2]Plants1!$DP$14:$DP$1884</definedName>
    <definedName name="Include23">[2]Plants1!$CA$14:$CA$1884</definedName>
    <definedName name="Include23a">[2]Plants1!$CD$14:$CD$1884</definedName>
    <definedName name="Include23b">[2]Plants1!$CG$14:$CG$1884</definedName>
    <definedName name="Include24">[2]Plants1!$CB$14:$CB$1884</definedName>
    <definedName name="Include24a">[2]Plants1!$CE$14:$CE$1884</definedName>
    <definedName name="Include24b">[2]Plants1!$CH$14:$CH$1884</definedName>
    <definedName name="IncludeElArea">[2]Geo!$B$11:$C$15</definedName>
    <definedName name="IncludePlantType">[2]PlantType!$B$11:$D$30</definedName>
    <definedName name="IncludeTechnology">[2]Technology!$B$11:$D$44</definedName>
    <definedName name="Inflation" localSheetId="1">[3]General!#REF!</definedName>
    <definedName name="Inflation">[3]General!#REF!</definedName>
    <definedName name="LastPSOYear">[3]Plants!$H$2</definedName>
    <definedName name="Nettarif">[3]TechnologyData!$F$11</definedName>
    <definedName name="NGCC_SmallBP">[3]TechnologyData!$A$72:$M$99</definedName>
    <definedName name="nhydro">[3]General!#REF!</definedName>
    <definedName name="NyeNGCC">[3]Plants!$J$5</definedName>
    <definedName name="OffshoreWindPark">[3]TechnologyData!$O$43:$AA$70</definedName>
    <definedName name="OnshoreWindPark">[3]TechnologyData!$O$14:$AA$41</definedName>
    <definedName name="PlantDesc1">'[2]TIMES-DK codes'!$B$12:$C$48</definedName>
    <definedName name="PlantDesc2">'[2]TIMES-DK codes'!$D$12:$E$40</definedName>
    <definedName name="PlantName_1">[2]Plants1!$A$14:$A$1884</definedName>
    <definedName name="Prisår_Til_Ramses" localSheetId="1">#REF!</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[3]TechnologyData!$A$43:$M$70</definedName>
    <definedName name="RenovCKV">[3]Plants!$J$4</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[2]Plants1!$CP$14:$CP$1884</definedName>
    <definedName name="Translate">'[2]Plants Translate 1'!$E$12:$K$55</definedName>
    <definedName name="WasteCHP">[3]TechnologyData!$A$101:$M$129</definedName>
    <definedName name="Wood_SmallBP">[3]TechnologyData!$A$131:$M$158</definedName>
    <definedName name="x" localSheetId="4">[11]AGR_Fuels!$A$2</definedName>
    <definedName name="x">[11]AGR_Fuels!$A$2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35" l="1"/>
  <c r="D7" i="235"/>
  <c r="E52" i="231"/>
  <c r="C15" i="232" s="1"/>
  <c r="D15" i="232"/>
  <c r="D24" i="232"/>
  <c r="D23" i="232"/>
  <c r="D22" i="232"/>
  <c r="E22" i="232"/>
  <c r="E21" i="232"/>
  <c r="D54" i="231"/>
  <c r="B21" i="232" s="1"/>
  <c r="C17" i="235"/>
  <c r="E54" i="231"/>
  <c r="C21" i="232" s="1"/>
  <c r="D55" i="231"/>
  <c r="B22" i="232" s="1"/>
  <c r="E55" i="231"/>
  <c r="C22" i="232" s="1"/>
  <c r="D7" i="232"/>
  <c r="D8" i="232"/>
  <c r="D9" i="232"/>
  <c r="D10" i="232"/>
  <c r="D6" i="232"/>
  <c r="AC67" i="235"/>
  <c r="AG40" i="235" s="1"/>
  <c r="Y56" i="235" s="1"/>
  <c r="AC66" i="235"/>
  <c r="AG39" i="235" s="1"/>
  <c r="AC65" i="235"/>
  <c r="AG37" i="235" s="1"/>
  <c r="AC64" i="235"/>
  <c r="Y48" i="235"/>
  <c r="AC63" i="235"/>
  <c r="AC62" i="235"/>
  <c r="AC61" i="235"/>
  <c r="AG34" i="235"/>
  <c r="AC60" i="235"/>
  <c r="AC59" i="235"/>
  <c r="AC58" i="235"/>
  <c r="AC57" i="235"/>
  <c r="AC56" i="235"/>
  <c r="AC55" i="235"/>
  <c r="AC34" i="235"/>
  <c r="AC33" i="235"/>
  <c r="AC53" i="235"/>
  <c r="AF40" i="235" s="1"/>
  <c r="AC52" i="235"/>
  <c r="AC49" i="235"/>
  <c r="AC48" i="235"/>
  <c r="X51" i="235" s="1"/>
  <c r="I9" i="235" s="1"/>
  <c r="AC47" i="235"/>
  <c r="Z54" i="235" s="1"/>
  <c r="AC46" i="235"/>
  <c r="K42" i="235" s="1"/>
  <c r="AC45" i="235"/>
  <c r="AF36" i="235" s="1"/>
  <c r="AC44" i="235"/>
  <c r="AC43" i="235"/>
  <c r="AC42" i="235"/>
  <c r="AC41" i="235"/>
  <c r="AC40" i="235"/>
  <c r="AC39" i="235"/>
  <c r="AC38" i="235"/>
  <c r="AF32" i="235"/>
  <c r="AH32" i="235" s="1"/>
  <c r="AC37" i="235"/>
  <c r="AC36" i="235"/>
  <c r="U50" i="235"/>
  <c r="U51" i="235"/>
  <c r="X38" i="235" s="1"/>
  <c r="U67" i="235"/>
  <c r="F59" i="235" s="1"/>
  <c r="Q59" i="235" s="1"/>
  <c r="U66" i="235"/>
  <c r="U65" i="235"/>
  <c r="U64" i="235"/>
  <c r="U63" i="235"/>
  <c r="U62" i="235"/>
  <c r="U61" i="235"/>
  <c r="U60" i="235"/>
  <c r="U59" i="235"/>
  <c r="U58" i="235"/>
  <c r="U57" i="235"/>
  <c r="U56" i="235"/>
  <c r="U55" i="235"/>
  <c r="U53" i="235"/>
  <c r="U52" i="235"/>
  <c r="U49" i="235"/>
  <c r="U48" i="235"/>
  <c r="U47" i="235"/>
  <c r="U46" i="235"/>
  <c r="K58" i="235" s="1"/>
  <c r="U45" i="235"/>
  <c r="X49" i="235" s="1"/>
  <c r="I11" i="235" s="1"/>
  <c r="U44" i="235"/>
  <c r="X36" i="235" s="1"/>
  <c r="U43" i="235"/>
  <c r="U42" i="235"/>
  <c r="U41" i="235"/>
  <c r="U40" i="235"/>
  <c r="F58" i="235" s="1"/>
  <c r="F60" i="235" s="1"/>
  <c r="U39" i="235"/>
  <c r="U38" i="235"/>
  <c r="U37" i="235"/>
  <c r="U36" i="235"/>
  <c r="U34" i="235"/>
  <c r="U33" i="235"/>
  <c r="D11" i="232"/>
  <c r="B195" i="251"/>
  <c r="C187" i="251"/>
  <c r="B187" i="251"/>
  <c r="E180" i="251"/>
  <c r="E179" i="251"/>
  <c r="E178" i="251"/>
  <c r="B177" i="251"/>
  <c r="B176" i="251"/>
  <c r="B175" i="251"/>
  <c r="B174" i="251"/>
  <c r="E171" i="251"/>
  <c r="B171" i="251"/>
  <c r="B193" i="251" s="1"/>
  <c r="E170" i="251"/>
  <c r="B170" i="251"/>
  <c r="B179" i="251" s="1"/>
  <c r="E169" i="251"/>
  <c r="J168" i="251" s="1"/>
  <c r="B169" i="251"/>
  <c r="G168" i="251" s="1"/>
  <c r="B191" i="251"/>
  <c r="B168" i="251"/>
  <c r="B190" i="251" s="1"/>
  <c r="B167" i="251"/>
  <c r="B189" i="251"/>
  <c r="B166" i="251"/>
  <c r="G167" i="251"/>
  <c r="E162" i="251"/>
  <c r="E168" i="251"/>
  <c r="D162" i="251"/>
  <c r="D182" i="251" s="1"/>
  <c r="C162" i="251"/>
  <c r="E161" i="251"/>
  <c r="E182" i="251" s="1"/>
  <c r="D161" i="251"/>
  <c r="E160" i="251"/>
  <c r="E175" i="251" s="1"/>
  <c r="D160" i="251"/>
  <c r="C156" i="251"/>
  <c r="C180" i="251"/>
  <c r="C155" i="251"/>
  <c r="C179" i="251" s="1"/>
  <c r="C170" i="251"/>
  <c r="C154" i="251"/>
  <c r="C178" i="251" s="1"/>
  <c r="C152" i="251"/>
  <c r="C161" i="251"/>
  <c r="C151" i="251"/>
  <c r="C160" i="251"/>
  <c r="D146" i="251"/>
  <c r="D180" i="251" s="1"/>
  <c r="C146" i="251"/>
  <c r="C176" i="251"/>
  <c r="D145" i="251"/>
  <c r="D166" i="251"/>
  <c r="I167" i="251" s="1"/>
  <c r="C145" i="251"/>
  <c r="C169" i="251" s="1"/>
  <c r="H168" i="251" s="1"/>
  <c r="C171" i="251"/>
  <c r="F41" i="251"/>
  <c r="F40" i="251"/>
  <c r="F15" i="251" s="1"/>
  <c r="F39" i="251"/>
  <c r="F38" i="251"/>
  <c r="F37" i="251"/>
  <c r="F13" i="251"/>
  <c r="I13" i="251" s="1"/>
  <c r="J13" i="251" s="1"/>
  <c r="M64" i="250" s="1"/>
  <c r="L28" i="250" s="1"/>
  <c r="F36" i="251"/>
  <c r="F35" i="251"/>
  <c r="F34" i="251"/>
  <c r="F11" i="251" s="1"/>
  <c r="F33" i="251"/>
  <c r="F10" i="251"/>
  <c r="F32" i="251"/>
  <c r="F31" i="251"/>
  <c r="F30" i="251"/>
  <c r="F9" i="251" s="1"/>
  <c r="F29" i="251"/>
  <c r="F8" i="251"/>
  <c r="F28" i="251"/>
  <c r="F27" i="251"/>
  <c r="F26" i="251"/>
  <c r="F6" i="251" s="1"/>
  <c r="F25" i="251"/>
  <c r="F24" i="251"/>
  <c r="F5" i="251"/>
  <c r="F23" i="251"/>
  <c r="F4" i="251" s="1"/>
  <c r="F22" i="251"/>
  <c r="F21" i="251"/>
  <c r="M15" i="251"/>
  <c r="N15" i="251" s="1"/>
  <c r="O66" i="250" s="1"/>
  <c r="L42" i="250" s="1"/>
  <c r="K15" i="251"/>
  <c r="L15" i="251"/>
  <c r="N66" i="250" s="1"/>
  <c r="L41" i="250" s="1"/>
  <c r="M14" i="251"/>
  <c r="N14" i="251" s="1"/>
  <c r="O65" i="250" s="1"/>
  <c r="L36" i="250" s="1"/>
  <c r="K14" i="251"/>
  <c r="L14" i="251"/>
  <c r="N65" i="250" s="1"/>
  <c r="L35" i="250" s="1"/>
  <c r="F14" i="251"/>
  <c r="I14" i="251" s="1"/>
  <c r="J14" i="251" s="1"/>
  <c r="M65" i="250" s="1"/>
  <c r="L34" i="250" s="1"/>
  <c r="M13" i="251"/>
  <c r="N13" i="251"/>
  <c r="O64" i="250" s="1"/>
  <c r="L30" i="250" s="1"/>
  <c r="K13" i="251"/>
  <c r="L13" i="251" s="1"/>
  <c r="N64" i="250" s="1"/>
  <c r="L29" i="250" s="1"/>
  <c r="M12" i="251"/>
  <c r="N12" i="251" s="1"/>
  <c r="O63" i="250" s="1"/>
  <c r="L24" i="250" s="1"/>
  <c r="K12" i="251"/>
  <c r="L12" i="251" s="1"/>
  <c r="N63" i="250" s="1"/>
  <c r="L23" i="250" s="1"/>
  <c r="F12" i="251"/>
  <c r="G12" i="251" s="1"/>
  <c r="H12" i="251" s="1"/>
  <c r="L63" i="250" s="1"/>
  <c r="L21" i="250" s="1"/>
  <c r="I12" i="251"/>
  <c r="J12" i="251" s="1"/>
  <c r="M63" i="250" s="1"/>
  <c r="L22" i="250" s="1"/>
  <c r="N11" i="251"/>
  <c r="O62" i="250" s="1"/>
  <c r="L18" i="250" s="1"/>
  <c r="M11" i="251"/>
  <c r="K11" i="251"/>
  <c r="L11" i="251" s="1"/>
  <c r="N62" i="250" s="1"/>
  <c r="L17" i="250" s="1"/>
  <c r="M10" i="251"/>
  <c r="N10" i="251"/>
  <c r="O61" i="250" s="1"/>
  <c r="K10" i="251"/>
  <c r="L10" i="251"/>
  <c r="N61" i="250" s="1"/>
  <c r="L11" i="250" s="1"/>
  <c r="M9" i="251"/>
  <c r="N9" i="251"/>
  <c r="I66" i="250"/>
  <c r="K42" i="250" s="1"/>
  <c r="K9" i="251"/>
  <c r="L9" i="251" s="1"/>
  <c r="H66" i="250" s="1"/>
  <c r="K41" i="250" s="1"/>
  <c r="M8" i="251"/>
  <c r="N8" i="251"/>
  <c r="I65" i="250" s="1"/>
  <c r="K36" i="250" s="1"/>
  <c r="K8" i="251"/>
  <c r="L8" i="251"/>
  <c r="H65" i="250" s="1"/>
  <c r="K35" i="250" s="1"/>
  <c r="M7" i="251"/>
  <c r="N7" i="251" s="1"/>
  <c r="I64" i="250" s="1"/>
  <c r="K30" i="250" s="1"/>
  <c r="K7" i="251"/>
  <c r="L7" i="251"/>
  <c r="H64" i="250" s="1"/>
  <c r="K29" i="250" s="1"/>
  <c r="F7" i="251"/>
  <c r="G7" i="251" s="1"/>
  <c r="H7" i="251" s="1"/>
  <c r="F64" i="250" s="1"/>
  <c r="K27" i="250" s="1"/>
  <c r="I7" i="251"/>
  <c r="J7" i="251" s="1"/>
  <c r="G64" i="250" s="1"/>
  <c r="K28" i="250" s="1"/>
  <c r="M6" i="251"/>
  <c r="N6" i="251" s="1"/>
  <c r="I63" i="250" s="1"/>
  <c r="K24" i="250" s="1"/>
  <c r="K6" i="251"/>
  <c r="L6" i="251" s="1"/>
  <c r="H63" i="250" s="1"/>
  <c r="K23" i="250" s="1"/>
  <c r="M5" i="251"/>
  <c r="N5" i="251" s="1"/>
  <c r="I62" i="250" s="1"/>
  <c r="K18" i="250" s="1"/>
  <c r="K5" i="251"/>
  <c r="L5" i="251"/>
  <c r="H62" i="250" s="1"/>
  <c r="K17" i="250" s="1"/>
  <c r="M4" i="251"/>
  <c r="N4" i="251" s="1"/>
  <c r="I61" i="250" s="1"/>
  <c r="K12" i="250" s="1"/>
  <c r="K4" i="251"/>
  <c r="L4" i="251"/>
  <c r="H61" i="250"/>
  <c r="K11" i="250" s="1"/>
  <c r="K37" i="250"/>
  <c r="K32" i="250"/>
  <c r="K8" i="250"/>
  <c r="K60" i="250"/>
  <c r="J60" i="250"/>
  <c r="I60" i="250"/>
  <c r="O60" i="250" s="1"/>
  <c r="H60" i="250"/>
  <c r="N60" i="250" s="1"/>
  <c r="G60" i="250"/>
  <c r="M60" i="250"/>
  <c r="F60" i="250"/>
  <c r="L60" i="250"/>
  <c r="K59" i="250"/>
  <c r="I59" i="250"/>
  <c r="O59" i="250"/>
  <c r="H59" i="250"/>
  <c r="N59" i="250"/>
  <c r="G59" i="250"/>
  <c r="M59" i="250" s="1"/>
  <c r="F59" i="250"/>
  <c r="L59" i="250"/>
  <c r="J59" i="250"/>
  <c r="J38" i="250"/>
  <c r="J37" i="250"/>
  <c r="I37" i="250"/>
  <c r="J31" i="250"/>
  <c r="I26" i="250"/>
  <c r="J20" i="250"/>
  <c r="I20" i="250"/>
  <c r="I19" i="250"/>
  <c r="J14" i="250"/>
  <c r="J13" i="250"/>
  <c r="I13" i="250"/>
  <c r="L38" i="250"/>
  <c r="K38" i="250"/>
  <c r="I38" i="250"/>
  <c r="L37" i="250"/>
  <c r="L32" i="250"/>
  <c r="J32" i="250"/>
  <c r="I32" i="250"/>
  <c r="L31" i="250"/>
  <c r="K31" i="250"/>
  <c r="I31" i="250"/>
  <c r="L26" i="250"/>
  <c r="K26" i="250"/>
  <c r="J26" i="250"/>
  <c r="L25" i="250"/>
  <c r="K25" i="250"/>
  <c r="J25" i="250"/>
  <c r="I25" i="250"/>
  <c r="L20" i="250"/>
  <c r="K20" i="250"/>
  <c r="L19" i="250"/>
  <c r="K19" i="250"/>
  <c r="J19" i="250"/>
  <c r="L14" i="250"/>
  <c r="K14" i="250"/>
  <c r="I14" i="250"/>
  <c r="L13" i="250"/>
  <c r="K13" i="250"/>
  <c r="T10" i="250"/>
  <c r="L8" i="250"/>
  <c r="J8" i="250"/>
  <c r="U8" i="250" s="1"/>
  <c r="V8" i="250" s="1"/>
  <c r="I8" i="250"/>
  <c r="R8" i="250" s="1"/>
  <c r="S8" i="250" s="1"/>
  <c r="L7" i="250"/>
  <c r="K7" i="250"/>
  <c r="J7" i="250"/>
  <c r="U7" i="250" s="1"/>
  <c r="V7" i="250" s="1"/>
  <c r="I7" i="250"/>
  <c r="R7" i="250" s="1"/>
  <c r="S7" i="250" s="1"/>
  <c r="E177" i="251"/>
  <c r="G13" i="251"/>
  <c r="H13" i="251" s="1"/>
  <c r="L64" i="250" s="1"/>
  <c r="L27" i="250" s="1"/>
  <c r="C177" i="251"/>
  <c r="B188" i="251"/>
  <c r="D175" i="251"/>
  <c r="D4" i="244"/>
  <c r="D5" i="244"/>
  <c r="L62" i="235"/>
  <c r="M62" i="235"/>
  <c r="W51" i="235"/>
  <c r="W49" i="235"/>
  <c r="W50" i="235"/>
  <c r="W48" i="235"/>
  <c r="K10" i="235"/>
  <c r="D10" i="235"/>
  <c r="Q10" i="235" s="1"/>
  <c r="C10" i="235"/>
  <c r="E10" i="235"/>
  <c r="E9" i="232"/>
  <c r="D6" i="244"/>
  <c r="D7" i="244"/>
  <c r="D27" i="231"/>
  <c r="B10" i="235"/>
  <c r="D8" i="244"/>
  <c r="E46" i="231"/>
  <c r="C9" i="232" s="1"/>
  <c r="D46" i="231"/>
  <c r="B9" i="232" s="1"/>
  <c r="J37" i="235"/>
  <c r="J44" i="235" s="1"/>
  <c r="J46" i="235" s="1"/>
  <c r="I36" i="235"/>
  <c r="K7" i="247"/>
  <c r="J7" i="247"/>
  <c r="C7" i="247"/>
  <c r="I7" i="247"/>
  <c r="K15" i="247"/>
  <c r="K14" i="247"/>
  <c r="K17" i="247"/>
  <c r="K13" i="247"/>
  <c r="J15" i="247"/>
  <c r="J17" i="247" s="1"/>
  <c r="J14" i="247"/>
  <c r="J13" i="247"/>
  <c r="I15" i="247"/>
  <c r="I14" i="247"/>
  <c r="I17" i="247" s="1"/>
  <c r="I13" i="247"/>
  <c r="H15" i="247"/>
  <c r="H14" i="247"/>
  <c r="H17" i="247"/>
  <c r="H13" i="247"/>
  <c r="G15" i="247"/>
  <c r="G17" i="247" s="1"/>
  <c r="G14" i="247"/>
  <c r="I8" i="247" s="1"/>
  <c r="G13" i="247"/>
  <c r="F15" i="247"/>
  <c r="F17" i="247" s="1"/>
  <c r="F14" i="247"/>
  <c r="F13" i="247"/>
  <c r="E15" i="247"/>
  <c r="E14" i="247"/>
  <c r="E17" i="247" s="1"/>
  <c r="E13" i="247"/>
  <c r="D13" i="247"/>
  <c r="D15" i="247"/>
  <c r="D17" i="247"/>
  <c r="D14" i="247"/>
  <c r="H6" i="247"/>
  <c r="H4" i="247"/>
  <c r="G6" i="247"/>
  <c r="G4" i="247"/>
  <c r="F32" i="235"/>
  <c r="G32" i="235" s="1"/>
  <c r="D40" i="231"/>
  <c r="B23" i="235"/>
  <c r="D39" i="231"/>
  <c r="B22" i="235" s="1"/>
  <c r="D31" i="231"/>
  <c r="B14" i="235" s="1"/>
  <c r="D30" i="231"/>
  <c r="B13" i="235" s="1"/>
  <c r="F36" i="235"/>
  <c r="R7" i="235"/>
  <c r="G36" i="235"/>
  <c r="F37" i="235"/>
  <c r="F44" i="235" s="1"/>
  <c r="N36" i="235"/>
  <c r="R15" i="235" s="1"/>
  <c r="I42" i="235"/>
  <c r="I45" i="235"/>
  <c r="I48" i="235" s="1"/>
  <c r="R12" i="235"/>
  <c r="T12" i="235"/>
  <c r="M32" i="235"/>
  <c r="I37" i="235"/>
  <c r="R21" i="235" s="1"/>
  <c r="K32" i="235"/>
  <c r="I40" i="235" s="1"/>
  <c r="H58" i="235"/>
  <c r="I59" i="235"/>
  <c r="D23" i="235"/>
  <c r="Q23" i="235" s="1"/>
  <c r="D22" i="235"/>
  <c r="Q22" i="235" s="1"/>
  <c r="D14" i="235"/>
  <c r="Q14" i="235" s="1"/>
  <c r="D13" i="235"/>
  <c r="Q13" i="235" s="1"/>
  <c r="E12" i="232"/>
  <c r="E49" i="231"/>
  <c r="C12" i="232"/>
  <c r="D49" i="231"/>
  <c r="B12" i="232" s="1"/>
  <c r="D40" i="235"/>
  <c r="K40" i="235"/>
  <c r="U19" i="235" s="1"/>
  <c r="F40" i="235"/>
  <c r="K39" i="235"/>
  <c r="L39" i="235" s="1"/>
  <c r="E39" i="235"/>
  <c r="U14" i="235" s="1"/>
  <c r="D39" i="235"/>
  <c r="E36" i="235"/>
  <c r="R14" i="235" s="1"/>
  <c r="D36" i="235"/>
  <c r="F31" i="235"/>
  <c r="M34" i="241"/>
  <c r="X34" i="241"/>
  <c r="X46" i="241"/>
  <c r="M35" i="241"/>
  <c r="M46" i="241"/>
  <c r="X35" i="241"/>
  <c r="M36" i="241"/>
  <c r="X36" i="241"/>
  <c r="M37" i="241"/>
  <c r="X37" i="241"/>
  <c r="M38" i="241"/>
  <c r="X38" i="241"/>
  <c r="M39" i="241"/>
  <c r="X39" i="241"/>
  <c r="M40" i="241"/>
  <c r="X40" i="241"/>
  <c r="M41" i="241"/>
  <c r="X41" i="241"/>
  <c r="M42" i="241"/>
  <c r="X42" i="241"/>
  <c r="C51" i="241"/>
  <c r="D51" i="241"/>
  <c r="M43" i="241"/>
  <c r="X43" i="241"/>
  <c r="C52" i="241"/>
  <c r="D52" i="241"/>
  <c r="M44" i="241"/>
  <c r="X44" i="241"/>
  <c r="C53" i="241"/>
  <c r="D53" i="241"/>
  <c r="M45" i="241"/>
  <c r="X45" i="241"/>
  <c r="C54" i="241"/>
  <c r="D54" i="241"/>
  <c r="N46" i="241"/>
  <c r="O46" i="241"/>
  <c r="O21" i="241"/>
  <c r="P46" i="241"/>
  <c r="Q46" i="241"/>
  <c r="R46" i="241"/>
  <c r="S46" i="241"/>
  <c r="T46" i="241"/>
  <c r="U46" i="241"/>
  <c r="V46" i="241"/>
  <c r="W46" i="241"/>
  <c r="C55" i="241"/>
  <c r="D55" i="241"/>
  <c r="C56" i="241"/>
  <c r="D56" i="241"/>
  <c r="X6" i="241"/>
  <c r="E5" i="221"/>
  <c r="D19" i="232"/>
  <c r="D18" i="232"/>
  <c r="D16" i="232"/>
  <c r="K36" i="235"/>
  <c r="K41" i="235"/>
  <c r="M6" i="241"/>
  <c r="M18" i="241" s="1"/>
  <c r="E25" i="235"/>
  <c r="W53" i="235"/>
  <c r="W55" i="235"/>
  <c r="E59" i="235"/>
  <c r="E45" i="235"/>
  <c r="U23" i="235"/>
  <c r="R23" i="235"/>
  <c r="T23" i="235"/>
  <c r="K23" i="235"/>
  <c r="K14" i="235"/>
  <c r="E20" i="235"/>
  <c r="E21" i="235"/>
  <c r="E22" i="235"/>
  <c r="E23" i="235"/>
  <c r="C23" i="235"/>
  <c r="E14" i="235"/>
  <c r="C14" i="235"/>
  <c r="D26" i="231"/>
  <c r="B9" i="235"/>
  <c r="J23" i="235"/>
  <c r="W23" i="235"/>
  <c r="E55" i="235" s="1"/>
  <c r="E62" i="235" s="1"/>
  <c r="I25" i="235"/>
  <c r="J25" i="235" s="1"/>
  <c r="J21" i="235"/>
  <c r="J12" i="235"/>
  <c r="W56" i="235"/>
  <c r="W52" i="235"/>
  <c r="W47" i="235"/>
  <c r="W46" i="235"/>
  <c r="W45" i="235"/>
  <c r="G39" i="235"/>
  <c r="U8" i="235"/>
  <c r="G37" i="235"/>
  <c r="R18" i="235"/>
  <c r="K37" i="235"/>
  <c r="K44" i="235" s="1"/>
  <c r="H39" i="235"/>
  <c r="H36" i="235"/>
  <c r="H41" i="235" s="1"/>
  <c r="H47" i="235" s="1"/>
  <c r="U22" i="235"/>
  <c r="D37" i="235"/>
  <c r="R22" i="235" s="1"/>
  <c r="J39" i="235"/>
  <c r="U11" i="235" s="1"/>
  <c r="J36" i="235"/>
  <c r="J41" i="235" s="1"/>
  <c r="R11" i="235"/>
  <c r="G40" i="235"/>
  <c r="U18" i="235"/>
  <c r="F39" i="235"/>
  <c r="U7" i="235"/>
  <c r="X15" i="241"/>
  <c r="N40" i="235"/>
  <c r="P40" i="235" s="1"/>
  <c r="X14" i="241"/>
  <c r="J40" i="235"/>
  <c r="U20" i="235"/>
  <c r="X12" i="241"/>
  <c r="X10" i="241"/>
  <c r="V18" i="241"/>
  <c r="N18" i="241"/>
  <c r="E22" i="241"/>
  <c r="X17" i="241"/>
  <c r="O40" i="235"/>
  <c r="U25" i="235"/>
  <c r="W25" i="235" s="1"/>
  <c r="X11" i="241"/>
  <c r="X8" i="241"/>
  <c r="O39" i="235"/>
  <c r="U16" i="235"/>
  <c r="S18" i="241"/>
  <c r="X16" i="241"/>
  <c r="N39" i="235"/>
  <c r="P39" i="235"/>
  <c r="P18" i="241"/>
  <c r="D59" i="235"/>
  <c r="U18" i="241"/>
  <c r="N48" i="235"/>
  <c r="O48" i="235"/>
  <c r="J42" i="235"/>
  <c r="AG33" i="235"/>
  <c r="AG32" i="235"/>
  <c r="Y45" i="235" s="1"/>
  <c r="I18" i="235" s="1"/>
  <c r="J18" i="235" s="1"/>
  <c r="G45" i="235"/>
  <c r="G46" i="235" s="1"/>
  <c r="AF39" i="235"/>
  <c r="P42" i="235" s="1"/>
  <c r="AF34" i="235"/>
  <c r="H42" i="235" s="1"/>
  <c r="P59" i="235"/>
  <c r="P58" i="235"/>
  <c r="P60" i="235" s="1"/>
  <c r="H59" i="235"/>
  <c r="H62" i="235"/>
  <c r="H61" i="235"/>
  <c r="G59" i="235"/>
  <c r="G58" i="235"/>
  <c r="H40" i="235"/>
  <c r="H44" i="235"/>
  <c r="H46" i="235" s="1"/>
  <c r="Y42" i="235"/>
  <c r="Z33" i="235"/>
  <c r="Z34" i="235"/>
  <c r="Z40" i="235"/>
  <c r="Z41" i="235"/>
  <c r="Z32" i="235"/>
  <c r="E53" i="241"/>
  <c r="E26" i="241"/>
  <c r="E25" i="241"/>
  <c r="E27" i="241"/>
  <c r="F51" i="241"/>
  <c r="E51" i="241"/>
  <c r="M17" i="241"/>
  <c r="M16" i="241"/>
  <c r="M15" i="241"/>
  <c r="M14" i="241"/>
  <c r="M13" i="241"/>
  <c r="M12" i="241"/>
  <c r="M11" i="241"/>
  <c r="M10" i="241"/>
  <c r="M9" i="241"/>
  <c r="M8" i="241"/>
  <c r="M7" i="241"/>
  <c r="D23" i="241"/>
  <c r="D22" i="241"/>
  <c r="F6" i="221"/>
  <c r="D16" i="244"/>
  <c r="D18" i="235"/>
  <c r="Q18" i="235" s="1"/>
  <c r="D8" i="235"/>
  <c r="Q8" i="235" s="1"/>
  <c r="Q7" i="235"/>
  <c r="Q17" i="235"/>
  <c r="E18" i="232"/>
  <c r="E15" i="232"/>
  <c r="E53" i="231"/>
  <c r="C18" i="232" s="1"/>
  <c r="D53" i="231"/>
  <c r="B18" i="232" s="1"/>
  <c r="D52" i="231"/>
  <c r="B15" i="232"/>
  <c r="D51" i="231"/>
  <c r="B14" i="232" s="1"/>
  <c r="D50" i="231"/>
  <c r="B13" i="232" s="1"/>
  <c r="E51" i="231"/>
  <c r="C14" i="232" s="1"/>
  <c r="E50" i="231"/>
  <c r="C13" i="232"/>
  <c r="E48" i="231"/>
  <c r="C11" i="232" s="1"/>
  <c r="E47" i="231"/>
  <c r="C10" i="232"/>
  <c r="E45" i="231"/>
  <c r="C8" i="232" s="1"/>
  <c r="E44" i="231"/>
  <c r="C7" i="232" s="1"/>
  <c r="E43" i="231"/>
  <c r="C6" i="232" s="1"/>
  <c r="F23" i="241"/>
  <c r="F26" i="241"/>
  <c r="F22" i="241"/>
  <c r="F25" i="241"/>
  <c r="F24" i="241"/>
  <c r="F27" i="241"/>
  <c r="E23" i="241"/>
  <c r="E24" i="241"/>
  <c r="E24" i="235"/>
  <c r="D43" i="231"/>
  <c r="D44" i="231"/>
  <c r="B7" i="232" s="1"/>
  <c r="D45" i="231"/>
  <c r="B8" i="232" s="1"/>
  <c r="D47" i="231"/>
  <c r="B10" i="232" s="1"/>
  <c r="D48" i="231"/>
  <c r="B11" i="232" s="1"/>
  <c r="D25" i="235"/>
  <c r="Q25" i="235"/>
  <c r="D24" i="235"/>
  <c r="Q24" i="235" s="1"/>
  <c r="D21" i="235"/>
  <c r="Q21" i="235" s="1"/>
  <c r="D20" i="235"/>
  <c r="Q20" i="235" s="1"/>
  <c r="D19" i="235"/>
  <c r="Q19" i="235" s="1"/>
  <c r="D12" i="235"/>
  <c r="Q12" i="235" s="1"/>
  <c r="E13" i="235"/>
  <c r="E12" i="235"/>
  <c r="E16" i="235"/>
  <c r="E15" i="235"/>
  <c r="D16" i="235"/>
  <c r="Q16" i="235" s="1"/>
  <c r="D15" i="235"/>
  <c r="Q15" i="235" s="1"/>
  <c r="O37" i="235"/>
  <c r="O44" i="235" s="1"/>
  <c r="R25" i="235"/>
  <c r="N37" i="235"/>
  <c r="O36" i="235"/>
  <c r="O41" i="235"/>
  <c r="O47" i="235" s="1"/>
  <c r="H56" i="235"/>
  <c r="H63" i="235"/>
  <c r="E10" i="221"/>
  <c r="E9" i="221"/>
  <c r="E8" i="221"/>
  <c r="E7" i="221"/>
  <c r="E6" i="221"/>
  <c r="C27" i="241"/>
  <c r="X7" i="241"/>
  <c r="T18" i="241"/>
  <c r="R18" i="241"/>
  <c r="Q18" i="241"/>
  <c r="E14" i="232"/>
  <c r="D38" i="231"/>
  <c r="B21" i="235" s="1"/>
  <c r="D42" i="231"/>
  <c r="B25" i="235"/>
  <c r="D41" i="231"/>
  <c r="B24" i="235" s="1"/>
  <c r="D37" i="231"/>
  <c r="B20" i="235" s="1"/>
  <c r="D36" i="231"/>
  <c r="B19" i="235" s="1"/>
  <c r="D35" i="231"/>
  <c r="B18" i="235" s="1"/>
  <c r="D34" i="231"/>
  <c r="B17" i="235" s="1"/>
  <c r="D29" i="231"/>
  <c r="B12" i="235" s="1"/>
  <c r="D33" i="231"/>
  <c r="B16" i="235" s="1"/>
  <c r="D32" i="231"/>
  <c r="B15" i="235" s="1"/>
  <c r="D28" i="231"/>
  <c r="B11" i="235" s="1"/>
  <c r="D25" i="231"/>
  <c r="B8" i="235" s="1"/>
  <c r="D24" i="231"/>
  <c r="B7" i="235" s="1"/>
  <c r="AT7" i="238"/>
  <c r="AR7" i="238"/>
  <c r="AP7" i="238"/>
  <c r="AN7" i="238"/>
  <c r="AL7" i="238"/>
  <c r="AJ7" i="238"/>
  <c r="G31" i="235"/>
  <c r="L24" i="235" s="1"/>
  <c r="K8" i="235"/>
  <c r="K9" i="235"/>
  <c r="K11" i="235"/>
  <c r="K12" i="235"/>
  <c r="K13" i="235"/>
  <c r="K15" i="235"/>
  <c r="K16" i="235"/>
  <c r="K17" i="235"/>
  <c r="K18" i="235"/>
  <c r="K19" i="235"/>
  <c r="K20" i="235"/>
  <c r="K21" i="235"/>
  <c r="K22" i="235"/>
  <c r="K24" i="235"/>
  <c r="K25" i="235"/>
  <c r="K7" i="235"/>
  <c r="E19" i="235"/>
  <c r="E18" i="235"/>
  <c r="E17" i="235"/>
  <c r="E11" i="235"/>
  <c r="E9" i="235"/>
  <c r="E8" i="235"/>
  <c r="E7" i="235"/>
  <c r="D11" i="235"/>
  <c r="Q11" i="235" s="1"/>
  <c r="D9" i="235"/>
  <c r="Q9" i="235" s="1"/>
  <c r="C25" i="235"/>
  <c r="C24" i="235"/>
  <c r="C22" i="235"/>
  <c r="C21" i="235"/>
  <c r="C20" i="235"/>
  <c r="C19" i="235"/>
  <c r="C18" i="235"/>
  <c r="C16" i="235"/>
  <c r="C15" i="235"/>
  <c r="C13" i="235"/>
  <c r="C12" i="235"/>
  <c r="C11" i="235"/>
  <c r="C9" i="235"/>
  <c r="C8" i="235"/>
  <c r="C7" i="235"/>
  <c r="E11" i="232"/>
  <c r="E13" i="232"/>
  <c r="E10" i="232"/>
  <c r="E8" i="232"/>
  <c r="E7" i="232"/>
  <c r="E6" i="232"/>
  <c r="G21" i="231"/>
  <c r="G19" i="231"/>
  <c r="G18" i="231"/>
  <c r="G16" i="231"/>
  <c r="G15" i="231"/>
  <c r="G13" i="231"/>
  <c r="G12" i="231"/>
  <c r="G10" i="231"/>
  <c r="G9" i="231"/>
  <c r="G7" i="231"/>
  <c r="G6" i="231"/>
  <c r="F21" i="231"/>
  <c r="F19" i="231"/>
  <c r="F18" i="231"/>
  <c r="F16" i="231"/>
  <c r="F15" i="231"/>
  <c r="F13" i="231"/>
  <c r="F12" i="231"/>
  <c r="F10" i="231"/>
  <c r="F9" i="231"/>
  <c r="F7" i="231"/>
  <c r="F6" i="231"/>
  <c r="D10" i="221"/>
  <c r="D9" i="221"/>
  <c r="D8" i="221"/>
  <c r="D7" i="221"/>
  <c r="D6" i="221"/>
  <c r="B10" i="221"/>
  <c r="B9" i="221"/>
  <c r="B8" i="221"/>
  <c r="B7" i="221"/>
  <c r="B6" i="221"/>
  <c r="B5" i="221"/>
  <c r="E11" i="216"/>
  <c r="C10" i="221" s="1"/>
  <c r="E10" i="216"/>
  <c r="C9" i="221" s="1"/>
  <c r="E9" i="216"/>
  <c r="C8" i="221" s="1"/>
  <c r="E8" i="216"/>
  <c r="C7" i="221"/>
  <c r="E7" i="216"/>
  <c r="C6" i="221" s="1"/>
  <c r="E6" i="216"/>
  <c r="C5" i="221" s="1"/>
  <c r="D5" i="221"/>
  <c r="C22" i="241"/>
  <c r="X9" i="241"/>
  <c r="O18" i="241"/>
  <c r="X13" i="241"/>
  <c r="C24" i="241"/>
  <c r="F5" i="221"/>
  <c r="D27" i="241"/>
  <c r="D24" i="241"/>
  <c r="F7" i="221"/>
  <c r="D26" i="241"/>
  <c r="D25" i="241"/>
  <c r="F8" i="221"/>
  <c r="C25" i="241"/>
  <c r="F10" i="221"/>
  <c r="C23" i="241"/>
  <c r="F9" i="221"/>
  <c r="C26" i="241"/>
  <c r="W18" i="241"/>
  <c r="J24" i="235"/>
  <c r="F45" i="235"/>
  <c r="Y46" i="235"/>
  <c r="I17" i="235" s="1"/>
  <c r="J17" i="235" s="1"/>
  <c r="B6" i="232"/>
  <c r="F54" i="241"/>
  <c r="F52" i="241"/>
  <c r="E52" i="241"/>
  <c r="E55" i="241"/>
  <c r="F53" i="241"/>
  <c r="E54" i="241"/>
  <c r="F56" i="241"/>
  <c r="F55" i="241"/>
  <c r="E56" i="241"/>
  <c r="H60" i="235"/>
  <c r="G60" i="235"/>
  <c r="X55" i="235"/>
  <c r="I15" i="235" s="1"/>
  <c r="F41" i="235"/>
  <c r="G44" i="235"/>
  <c r="X18" i="241"/>
  <c r="U17" i="235"/>
  <c r="D41" i="235"/>
  <c r="U13" i="235"/>
  <c r="J14" i="235"/>
  <c r="AF33" i="235"/>
  <c r="F42" i="235"/>
  <c r="F48" i="235" s="1"/>
  <c r="X46" i="235"/>
  <c r="I7" i="235"/>
  <c r="J7" i="235" s="1"/>
  <c r="W7" i="235" s="1"/>
  <c r="AH33" i="235"/>
  <c r="G8" i="251"/>
  <c r="H8" i="251"/>
  <c r="F65" i="250" s="1"/>
  <c r="K33" i="250" s="1"/>
  <c r="I8" i="251"/>
  <c r="J8" i="251" s="1"/>
  <c r="G65" i="250" s="1"/>
  <c r="K34" i="250" s="1"/>
  <c r="H45" i="235"/>
  <c r="Y47" i="235"/>
  <c r="Y23" i="235"/>
  <c r="G10" i="251"/>
  <c r="H10" i="251"/>
  <c r="L61" i="250"/>
  <c r="L9" i="250" s="1"/>
  <c r="I10" i="251"/>
  <c r="J10" i="251" s="1"/>
  <c r="M61" i="250" s="1"/>
  <c r="L10" i="250" s="1"/>
  <c r="K60" i="235"/>
  <c r="C175" i="251"/>
  <c r="C166" i="251"/>
  <c r="H167" i="251" s="1"/>
  <c r="C182" i="251"/>
  <c r="L44" i="235"/>
  <c r="G5" i="251"/>
  <c r="H5" i="251" s="1"/>
  <c r="F62" i="250" s="1"/>
  <c r="K15" i="250" s="1"/>
  <c r="I5" i="251"/>
  <c r="J5" i="251"/>
  <c r="G62" i="250" s="1"/>
  <c r="K16" i="250" s="1"/>
  <c r="D176" i="251"/>
  <c r="D171" i="251"/>
  <c r="R20" i="235"/>
  <c r="I39" i="235"/>
  <c r="AC50" i="235"/>
  <c r="AF38" i="235" s="1"/>
  <c r="B180" i="251"/>
  <c r="AH34" i="235"/>
  <c r="R17" i="235"/>
  <c r="X48" i="235"/>
  <c r="B178" i="251"/>
  <c r="R24" i="235"/>
  <c r="R16" i="235"/>
  <c r="D169" i="251"/>
  <c r="I168" i="251"/>
  <c r="N41" i="235"/>
  <c r="AG36" i="235"/>
  <c r="D167" i="251"/>
  <c r="D170" i="251"/>
  <c r="U15" i="235"/>
  <c r="I58" i="235"/>
  <c r="U24" i="235"/>
  <c r="X39" i="235"/>
  <c r="Z39" i="235" s="1"/>
  <c r="J48" i="235"/>
  <c r="G41" i="235"/>
  <c r="G47" i="235" s="1"/>
  <c r="D179" i="251"/>
  <c r="D44" i="235"/>
  <c r="D47" i="235"/>
  <c r="R8" i="235"/>
  <c r="D178" i="251"/>
  <c r="I60" i="235"/>
  <c r="P41" i="235"/>
  <c r="U12" i="235"/>
  <c r="W12" i="235" s="1"/>
  <c r="I54" i="235" s="1"/>
  <c r="I41" i="235"/>
  <c r="T24" i="235"/>
  <c r="Y12" i="235"/>
  <c r="I16" i="235" l="1"/>
  <c r="J16" i="235" s="1"/>
  <c r="W16" i="235" s="1"/>
  <c r="J15" i="235"/>
  <c r="M39" i="235"/>
  <c r="U10" i="235" s="1"/>
  <c r="U9" i="235"/>
  <c r="H43" i="235"/>
  <c r="H48" i="235"/>
  <c r="H49" i="235" s="1"/>
  <c r="D58" i="235"/>
  <c r="Z38" i="235"/>
  <c r="P43" i="235"/>
  <c r="W19" i="235"/>
  <c r="L21" i="235"/>
  <c r="G21" i="235" s="1"/>
  <c r="S21" i="235" s="1"/>
  <c r="L12" i="235"/>
  <c r="G12" i="235" s="1"/>
  <c r="S12" i="235" s="1"/>
  <c r="G15" i="251"/>
  <c r="H15" i="251" s="1"/>
  <c r="L66" i="250" s="1"/>
  <c r="L39" i="250" s="1"/>
  <c r="I15" i="251"/>
  <c r="J15" i="251" s="1"/>
  <c r="M66" i="250" s="1"/>
  <c r="L40" i="250" s="1"/>
  <c r="H24" i="235"/>
  <c r="V24" i="235" s="1"/>
  <c r="W24" i="235"/>
  <c r="AG41" i="235"/>
  <c r="D45" i="235"/>
  <c r="AH39" i="235"/>
  <c r="Y55" i="235"/>
  <c r="P45" i="235"/>
  <c r="L60" i="235"/>
  <c r="W15" i="235"/>
  <c r="W18" i="235"/>
  <c r="X42" i="235"/>
  <c r="Z42" i="235" s="1"/>
  <c r="Z36" i="235"/>
  <c r="I20" i="235"/>
  <c r="J20" i="235" s="1"/>
  <c r="W20" i="235" s="1"/>
  <c r="J11" i="235"/>
  <c r="L58" i="235"/>
  <c r="J47" i="235"/>
  <c r="J49" i="235" s="1"/>
  <c r="J43" i="235"/>
  <c r="H11" i="235"/>
  <c r="V11" i="235" s="1"/>
  <c r="I10" i="232" s="1"/>
  <c r="W11" i="235"/>
  <c r="J54" i="235" s="1"/>
  <c r="AH36" i="235"/>
  <c r="X52" i="235"/>
  <c r="Y52" i="235" s="1"/>
  <c r="I4" i="251"/>
  <c r="J4" i="251" s="1"/>
  <c r="G61" i="250" s="1"/>
  <c r="K10" i="250" s="1"/>
  <c r="G4" i="251"/>
  <c r="H4" i="251" s="1"/>
  <c r="F61" i="250" s="1"/>
  <c r="K9" i="250" s="1"/>
  <c r="M42" i="235"/>
  <c r="M43" i="235" s="1"/>
  <c r="L42" i="235"/>
  <c r="L43" i="235" s="1"/>
  <c r="K43" i="235"/>
  <c r="K48" i="235"/>
  <c r="T16" i="235"/>
  <c r="Y16" i="235" s="1"/>
  <c r="K47" i="235"/>
  <c r="M44" i="235"/>
  <c r="K46" i="235"/>
  <c r="U21" i="235"/>
  <c r="Q40" i="235"/>
  <c r="I6" i="251"/>
  <c r="J6" i="251" s="1"/>
  <c r="G63" i="250" s="1"/>
  <c r="K22" i="250" s="1"/>
  <c r="G6" i="251"/>
  <c r="H6" i="251" s="1"/>
  <c r="F63" i="250" s="1"/>
  <c r="K21" i="250" s="1"/>
  <c r="J9" i="235"/>
  <c r="I19" i="235"/>
  <c r="J19" i="235" s="1"/>
  <c r="T21" i="235"/>
  <c r="I43" i="235"/>
  <c r="G22" i="235"/>
  <c r="S22" i="235" s="1"/>
  <c r="G17" i="235"/>
  <c r="I61" i="235"/>
  <c r="F49" i="235"/>
  <c r="L12" i="250"/>
  <c r="Q10" i="250"/>
  <c r="X56" i="235"/>
  <c r="AH40" i="235"/>
  <c r="O55" i="235"/>
  <c r="I9" i="251"/>
  <c r="J9" i="251" s="1"/>
  <c r="G66" i="250" s="1"/>
  <c r="K40" i="250" s="1"/>
  <c r="G9" i="251"/>
  <c r="H9" i="251" s="1"/>
  <c r="F66" i="250" s="1"/>
  <c r="K39" i="250" s="1"/>
  <c r="T15" i="235"/>
  <c r="Y15" i="235" s="1"/>
  <c r="H17" i="235"/>
  <c r="F46" i="235"/>
  <c r="F47" i="235"/>
  <c r="G24" i="235"/>
  <c r="S24" i="235" s="1"/>
  <c r="G14" i="235"/>
  <c r="S14" i="235" s="1"/>
  <c r="T14" i="235"/>
  <c r="AH38" i="235"/>
  <c r="E42" i="235"/>
  <c r="I11" i="251"/>
  <c r="J11" i="251" s="1"/>
  <c r="M62" i="250" s="1"/>
  <c r="L16" i="250" s="1"/>
  <c r="G11" i="251"/>
  <c r="H11" i="251" s="1"/>
  <c r="L62" i="250" s="1"/>
  <c r="L15" i="250" s="1"/>
  <c r="W14" i="235"/>
  <c r="E54" i="235" s="1"/>
  <c r="E56" i="235" s="1"/>
  <c r="H14" i="235"/>
  <c r="V14" i="235" s="1"/>
  <c r="L16" i="235"/>
  <c r="AC51" i="235"/>
  <c r="P36" i="235"/>
  <c r="I44" i="235"/>
  <c r="I46" i="235" s="1"/>
  <c r="T11" i="235"/>
  <c r="L45" i="235"/>
  <c r="L25" i="235"/>
  <c r="H25" i="235" s="1"/>
  <c r="V25" i="235" s="1"/>
  <c r="E58" i="235"/>
  <c r="T17" i="235"/>
  <c r="L17" i="235"/>
  <c r="X47" i="235"/>
  <c r="D168" i="251"/>
  <c r="T18" i="235"/>
  <c r="Y18" i="235" s="1"/>
  <c r="K8" i="247"/>
  <c r="C8" i="247" s="1"/>
  <c r="E176" i="251"/>
  <c r="G14" i="251"/>
  <c r="H14" i="251" s="1"/>
  <c r="L65" i="250" s="1"/>
  <c r="L33" i="250" s="1"/>
  <c r="L20" i="235"/>
  <c r="H20" i="235" s="1"/>
  <c r="V20" i="235" s="1"/>
  <c r="L15" i="235"/>
  <c r="H15" i="235" s="1"/>
  <c r="V15" i="235" s="1"/>
  <c r="I13" i="232" s="1"/>
  <c r="X50" i="235"/>
  <c r="I10" i="235" s="1"/>
  <c r="J10" i="235" s="1"/>
  <c r="P37" i="235"/>
  <c r="E167" i="251"/>
  <c r="R13" i="235"/>
  <c r="E166" i="251"/>
  <c r="J167" i="251" s="1"/>
  <c r="H12" i="235"/>
  <c r="V12" i="235" s="1"/>
  <c r="L36" i="235"/>
  <c r="L7" i="235"/>
  <c r="H7" i="235" s="1"/>
  <c r="T7" i="235"/>
  <c r="Y7" i="235" s="1"/>
  <c r="L13" i="235"/>
  <c r="H13" i="235" s="1"/>
  <c r="V13" i="235" s="1"/>
  <c r="N44" i="235"/>
  <c r="W17" i="235"/>
  <c r="F55" i="235" s="1"/>
  <c r="F62" i="235" s="1"/>
  <c r="E41" i="235"/>
  <c r="E47" i="235" s="1"/>
  <c r="L11" i="235"/>
  <c r="G11" i="235" s="1"/>
  <c r="S11" i="235" s="1"/>
  <c r="L41" i="235"/>
  <c r="M41" i="235" s="1"/>
  <c r="J58" i="235"/>
  <c r="D177" i="251"/>
  <c r="L22" i="235"/>
  <c r="H22" i="235" s="1"/>
  <c r="V22" i="235" s="1"/>
  <c r="L9" i="235"/>
  <c r="L10" i="235" s="1"/>
  <c r="T25" i="235"/>
  <c r="Y25" i="235" s="1"/>
  <c r="Z52" i="235"/>
  <c r="Q37" i="235"/>
  <c r="Q44" i="235" s="1"/>
  <c r="L14" i="235"/>
  <c r="Z53" i="235"/>
  <c r="Z55" i="235"/>
  <c r="C167" i="251"/>
  <c r="G42" i="235"/>
  <c r="R19" i="235"/>
  <c r="L8" i="235"/>
  <c r="H8" i="235" s="1"/>
  <c r="V8" i="235" s="1"/>
  <c r="B192" i="251"/>
  <c r="L23" i="235"/>
  <c r="G23" i="235" s="1"/>
  <c r="S23" i="235" s="1"/>
  <c r="X45" i="235"/>
  <c r="I8" i="235" s="1"/>
  <c r="J8" i="235" s="1"/>
  <c r="W8" i="235" s="1"/>
  <c r="L19" i="235"/>
  <c r="H19" i="235" s="1"/>
  <c r="V19" i="235" s="1"/>
  <c r="C168" i="251"/>
  <c r="L18" i="235"/>
  <c r="G18" i="235" s="1"/>
  <c r="S18" i="235" s="1"/>
  <c r="F43" i="235"/>
  <c r="X53" i="235" l="1"/>
  <c r="AF37" i="235"/>
  <c r="D46" i="235"/>
  <c r="V7" i="235"/>
  <c r="K49" i="235"/>
  <c r="L48" i="235"/>
  <c r="G7" i="235"/>
  <c r="Y24" i="235"/>
  <c r="N55" i="235"/>
  <c r="P55" i="235" s="1"/>
  <c r="P62" i="235" s="1"/>
  <c r="S17" i="235"/>
  <c r="F54" i="235"/>
  <c r="I47" i="235"/>
  <c r="I49" i="235" s="1"/>
  <c r="G16" i="235"/>
  <c r="S16" i="235" s="1"/>
  <c r="H16" i="235"/>
  <c r="V16" i="235" s="1"/>
  <c r="I14" i="232" s="1"/>
  <c r="Y14" i="235"/>
  <c r="P44" i="235"/>
  <c r="P47" i="235" s="1"/>
  <c r="N47" i="235"/>
  <c r="R9" i="235"/>
  <c r="M36" i="235"/>
  <c r="R10" i="235" s="1"/>
  <c r="H23" i="235"/>
  <c r="V23" i="235" s="1"/>
  <c r="E43" i="235"/>
  <c r="E48" i="235"/>
  <c r="E49" i="235" s="1"/>
  <c r="T19" i="235"/>
  <c r="Y19" i="235" s="1"/>
  <c r="G19" i="235"/>
  <c r="S19" i="235" s="1"/>
  <c r="G43" i="235"/>
  <c r="G48" i="235"/>
  <c r="G49" i="235" s="1"/>
  <c r="G8" i="235"/>
  <c r="S8" i="235" s="1"/>
  <c r="H7" i="232" s="1"/>
  <c r="M58" i="235"/>
  <c r="P48" i="235"/>
  <c r="Q58" i="235"/>
  <c r="D60" i="235"/>
  <c r="V17" i="235"/>
  <c r="G15" i="235"/>
  <c r="S15" i="235" s="1"/>
  <c r="H13" i="232" s="1"/>
  <c r="T20" i="235"/>
  <c r="Y20" i="235" s="1"/>
  <c r="Y17" i="235"/>
  <c r="G25" i="235"/>
  <c r="S25" i="235" s="1"/>
  <c r="H18" i="235"/>
  <c r="V18" i="235" s="1"/>
  <c r="I7" i="232" s="1"/>
  <c r="H9" i="235"/>
  <c r="V9" i="235" s="1"/>
  <c r="I8" i="232" s="1"/>
  <c r="W9" i="235"/>
  <c r="G20" i="235"/>
  <c r="S20" i="235" s="1"/>
  <c r="H10" i="232" s="1"/>
  <c r="W21" i="235"/>
  <c r="I55" i="235" s="1"/>
  <c r="H21" i="235"/>
  <c r="V21" i="235" s="1"/>
  <c r="G55" i="235"/>
  <c r="G62" i="235" s="1"/>
  <c r="W10" i="235"/>
  <c r="H10" i="235"/>
  <c r="V10" i="235" s="1"/>
  <c r="I9" i="232" s="1"/>
  <c r="J60" i="235"/>
  <c r="J61" i="235"/>
  <c r="E60" i="235"/>
  <c r="E63" i="235" s="1"/>
  <c r="E61" i="235"/>
  <c r="Q39" i="235"/>
  <c r="N54" i="235"/>
  <c r="I11" i="232"/>
  <c r="G13" i="235"/>
  <c r="S13" i="235" s="1"/>
  <c r="T8" i="235"/>
  <c r="Y8" i="235" s="1"/>
  <c r="M45" i="235"/>
  <c r="M46" i="235" s="1"/>
  <c r="L46" i="235"/>
  <c r="L47" i="235"/>
  <c r="M47" i="235"/>
  <c r="H11" i="232"/>
  <c r="K55" i="235"/>
  <c r="K62" i="235" s="1"/>
  <c r="Q36" i="235"/>
  <c r="Q41" i="235" s="1"/>
  <c r="Q47" i="235" s="1"/>
  <c r="Y11" i="235"/>
  <c r="M60" i="235"/>
  <c r="O54" i="235"/>
  <c r="O56" i="235" s="1"/>
  <c r="F56" i="235" l="1"/>
  <c r="F63" i="235" s="1"/>
  <c r="F61" i="235"/>
  <c r="Q60" i="235"/>
  <c r="L49" i="235"/>
  <c r="I62" i="235"/>
  <c r="I56" i="235"/>
  <c r="I63" i="235" s="1"/>
  <c r="K54" i="235"/>
  <c r="H14" i="232"/>
  <c r="G8" i="247"/>
  <c r="F8" i="247" s="1"/>
  <c r="P49" i="235"/>
  <c r="Y21" i="235"/>
  <c r="G7" i="247"/>
  <c r="S7" i="235"/>
  <c r="H6" i="232" s="1"/>
  <c r="M48" i="235"/>
  <c r="M49" i="235" s="1"/>
  <c r="N56" i="235"/>
  <c r="P56" i="235" s="1"/>
  <c r="P63" i="235" s="1"/>
  <c r="P54" i="235"/>
  <c r="P61" i="235" s="1"/>
  <c r="H7" i="247"/>
  <c r="I6" i="232"/>
  <c r="Q45" i="235"/>
  <c r="Q46" i="235" s="1"/>
  <c r="D42" i="235"/>
  <c r="AH37" i="235"/>
  <c r="AF41" i="235"/>
  <c r="AH41" i="235" s="1"/>
  <c r="Y53" i="235"/>
  <c r="I22" i="235" s="1"/>
  <c r="I13" i="235"/>
  <c r="H8" i="247"/>
  <c r="G54" i="235"/>
  <c r="J55" i="235"/>
  <c r="T9" i="235"/>
  <c r="Y9" i="235" s="1"/>
  <c r="G9" i="235"/>
  <c r="S9" i="235" s="1"/>
  <c r="H8" i="232" s="1"/>
  <c r="P46" i="235"/>
  <c r="G10" i="235"/>
  <c r="S10" i="235" s="1"/>
  <c r="H9" i="232" s="1"/>
  <c r="T10" i="235"/>
  <c r="Y10" i="235" s="1"/>
  <c r="J22" i="235" l="1"/>
  <c r="W22" i="235" s="1"/>
  <c r="T22" i="235"/>
  <c r="Y22" i="235" s="1"/>
  <c r="D48" i="235"/>
  <c r="D49" i="235" s="1"/>
  <c r="D43" i="235"/>
  <c r="Q42" i="235"/>
  <c r="F7" i="247"/>
  <c r="J13" i="235"/>
  <c r="W13" i="235" s="1"/>
  <c r="T13" i="235"/>
  <c r="Y13" i="235" s="1"/>
  <c r="E8" i="247"/>
  <c r="D8" i="247"/>
  <c r="D9" i="247" s="1"/>
  <c r="L54" i="235"/>
  <c r="L61" i="235" s="1"/>
  <c r="K56" i="235"/>
  <c r="K61" i="235"/>
  <c r="G56" i="235"/>
  <c r="G63" i="235" s="1"/>
  <c r="G61" i="235"/>
  <c r="J62" i="235"/>
  <c r="J56" i="235"/>
  <c r="J63" i="235" s="1"/>
  <c r="M54" i="235" l="1"/>
  <c r="M61" i="235" s="1"/>
  <c r="L56" i="235"/>
  <c r="L63" i="235" s="1"/>
  <c r="K63" i="235"/>
  <c r="D54" i="235"/>
  <c r="D7" i="247"/>
  <c r="E7" i="247"/>
  <c r="Q48" i="235"/>
  <c r="Q49" i="235" s="1"/>
  <c r="Q43" i="235"/>
  <c r="D55" i="235"/>
  <c r="Q55" i="235" l="1"/>
  <c r="Q62" i="235" s="1"/>
  <c r="D62" i="235"/>
  <c r="D56" i="235"/>
  <c r="Q54" i="235"/>
  <c r="Q61" i="235" s="1"/>
  <c r="D61" i="235"/>
  <c r="M56" i="235"/>
  <c r="M63" i="235" s="1"/>
  <c r="Q56" i="235" l="1"/>
  <c r="Q63" i="235" s="1"/>
  <c r="D63" i="2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Rikke Næraa</author>
    <author>Jakob Lundsager</author>
  </authors>
  <commentList>
    <comment ref="I5" authorId="0" shapeId="0" xr:uid="{00000000-0006-0000-0600-000001000000}">
      <text>
        <r>
          <rPr>
            <b/>
            <sz val="9"/>
            <color indexed="81"/>
            <rFont val="Tahoma"/>
            <family val="2"/>
          </rPr>
          <t>Maurizio Gargiulo:</t>
        </r>
        <r>
          <rPr>
            <sz val="9"/>
            <color indexed="81"/>
            <rFont val="Tahoma"/>
            <family val="2"/>
          </rPr>
          <t xml:space="preserve">
Could be PJ/m2 ???  Depends if too small or not</t>
        </r>
      </text>
    </comment>
    <comment ref="J5" authorId="0" shapeId="0" xr:uid="{00000000-0006-0000-0600-000002000000}">
      <text>
        <r>
          <rPr>
            <b/>
            <sz val="9"/>
            <color indexed="81"/>
            <rFont val="Tahoma"/>
            <family val="2"/>
          </rPr>
          <t>Maurizio Gargiulo:</t>
        </r>
        <r>
          <rPr>
            <sz val="9"/>
            <color indexed="81"/>
            <rFont val="Tahoma"/>
            <family val="2"/>
          </rPr>
          <t xml:space="preserve">
Could be PJ/m2 ???
Depends if too small or not</t>
        </r>
      </text>
    </comment>
    <comment ref="M5" authorId="1" shapeId="0" xr:uid="{00000000-0006-0000-0600-000003000000}">
      <text>
        <r>
          <rPr>
            <b/>
            <sz val="9"/>
            <color indexed="81"/>
            <rFont val="Tahoma"/>
            <family val="2"/>
          </rPr>
          <t>Rikke Næraa:</t>
        </r>
        <r>
          <rPr>
            <sz val="9"/>
            <color indexed="81"/>
            <rFont val="Tahoma"/>
            <family val="2"/>
          </rPr>
          <t xml:space="preserve">
Life is set equal to the lifetime for the new 2015 technologies in the subres sheet - Life set to 20 means that after 20 year nothing is left and there vill be an linaer interpolation between starting Year and starting year+ life e.g. 20 year</t>
        </r>
      </text>
    </comment>
    <comment ref="R5" authorId="1" shapeId="0" xr:uid="{00000000-0006-0000-0600-000004000000}">
      <text>
        <r>
          <rPr>
            <b/>
            <sz val="9"/>
            <color indexed="81"/>
            <rFont val="Tahoma"/>
            <family val="2"/>
          </rPr>
          <t xml:space="preserve">RiN: </t>
        </r>
        <r>
          <rPr>
            <sz val="9"/>
            <color indexed="81"/>
            <rFont val="Tahoma"/>
            <family val="2"/>
          </rPr>
          <t>the demand  calculated from the heating</t>
        </r>
        <r>
          <rPr>
            <b/>
            <sz val="9"/>
            <color indexed="81"/>
            <rFont val="Tahoma"/>
            <family val="2"/>
          </rPr>
          <t xml:space="preserve"> ADJUSTED</t>
        </r>
        <r>
          <rPr>
            <sz val="9"/>
            <color indexed="81"/>
            <rFont val="Tahoma"/>
            <family val="2"/>
          </rPr>
          <t xml:space="preserve"> using the relaxing factor</t>
        </r>
        <r>
          <rPr>
            <sz val="9"/>
            <color indexed="81"/>
            <rFont val="Tahoma"/>
            <family val="2"/>
          </rPr>
          <t xml:space="preserve">
</t>
        </r>
      </text>
    </comment>
    <comment ref="S5" authorId="1" shapeId="0" xr:uid="{00000000-0006-0000-0600-000005000000}">
      <text>
        <r>
          <rPr>
            <b/>
            <sz val="9"/>
            <color indexed="81"/>
            <rFont val="Tahoma"/>
            <family val="2"/>
          </rPr>
          <t>RIN:</t>
        </r>
        <r>
          <rPr>
            <sz val="9"/>
            <color indexed="81"/>
            <rFont val="Tahoma"/>
            <family val="2"/>
          </rPr>
          <t xml:space="preserve"> the demand  calculated from the heating </t>
        </r>
        <r>
          <rPr>
            <b/>
            <sz val="9"/>
            <color indexed="81"/>
            <rFont val="Tahoma"/>
            <family val="2"/>
          </rPr>
          <t>NOT adjusted</t>
        </r>
        <r>
          <rPr>
            <sz val="9"/>
            <color indexed="81"/>
            <rFont val="Tahoma"/>
            <family val="2"/>
          </rPr>
          <t xml:space="preserve"> with the relaxing factor
</t>
        </r>
      </text>
    </comment>
    <comment ref="T5" authorId="1" shapeId="0" xr:uid="{00000000-0006-0000-0600-000006000000}">
      <text>
        <r>
          <rPr>
            <b/>
            <sz val="9"/>
            <color indexed="81"/>
            <rFont val="Tahoma"/>
            <family val="2"/>
          </rPr>
          <t xml:space="preserve">RN: </t>
        </r>
        <r>
          <rPr>
            <sz val="9"/>
            <color indexed="81"/>
            <rFont val="Tahoma"/>
            <family val="2"/>
          </rPr>
          <t xml:space="preserve">the fuel consumption demand  calculated from the relaxion factor </t>
        </r>
        <r>
          <rPr>
            <b/>
            <sz val="9"/>
            <color indexed="81"/>
            <rFont val="Tahoma"/>
            <family val="2"/>
          </rPr>
          <t>ADJUSTED</t>
        </r>
        <r>
          <rPr>
            <sz val="9"/>
            <color indexed="81"/>
            <rFont val="Tahoma"/>
            <family val="2"/>
          </rPr>
          <t xml:space="preserve"> demand </t>
        </r>
      </text>
    </comment>
    <comment ref="I7" authorId="1" shapeId="0" xr:uid="{00000000-0006-0000-0600-000007000000}">
      <text>
        <r>
          <rPr>
            <b/>
            <sz val="9"/>
            <color indexed="81"/>
            <rFont val="Tahoma"/>
            <family val="2"/>
          </rPr>
          <t>Rikke Næraa:</t>
        </r>
        <r>
          <rPr>
            <sz val="9"/>
            <color indexed="81"/>
            <rFont val="Tahoma"/>
            <family val="2"/>
          </rPr>
          <t xml:space="preserve"> should be changed to 94% according to the report Facts and figures about
domestic gas boilers
A compilation of results covering 25 years
of testing at DGC's laboratory
Project Report
February 2016 page 63.
</t>
        </r>
      </text>
    </comment>
    <comment ref="E31" authorId="2" shapeId="0" xr:uid="{00000000-0006-0000-0600-000008000000}">
      <text>
        <r>
          <rPr>
            <b/>
            <sz val="8"/>
            <color indexed="81"/>
            <rFont val="Tahoma"/>
            <family val="2"/>
          </rPr>
          <t>Jakob Lundsager:</t>
        </r>
        <r>
          <rPr>
            <sz val="8"/>
            <color indexed="81"/>
            <rFont val="Tahoma"/>
            <family val="2"/>
          </rPr>
          <t xml:space="preserve">
Used for energy planning purposes by jlun</t>
        </r>
      </text>
    </comment>
    <comment ref="G31" authorId="2" shapeId="0" xr:uid="{00000000-0006-0000-0600-000009000000}">
      <text>
        <r>
          <rPr>
            <b/>
            <sz val="8"/>
            <color indexed="81"/>
            <rFont val="Tahoma"/>
            <family val="2"/>
          </rPr>
          <t>Jakob Lundsager:</t>
        </r>
        <r>
          <rPr>
            <sz val="8"/>
            <color indexed="81"/>
            <rFont val="Tahoma"/>
            <family val="2"/>
          </rPr>
          <t xml:space="preserve">
Roundup is used because 20 % is a nice round figure</t>
        </r>
      </text>
    </comment>
    <comment ref="L34" authorId="1" shapeId="0" xr:uid="{00000000-0006-0000-0600-00000A000000}">
      <text>
        <r>
          <rPr>
            <b/>
            <sz val="9"/>
            <color indexed="81"/>
            <rFont val="Tahoma"/>
            <family val="2"/>
          </rPr>
          <t>Rikke Næraa:</t>
        </r>
        <r>
          <rPr>
            <sz val="9"/>
            <color indexed="81"/>
            <rFont val="Tahoma"/>
            <family val="2"/>
          </rPr>
          <t xml:space="preserve">
Wood is divided into wood pellets and firewood - acording to the shares form the stastistic net space heating consumption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4" authorId="0" shapeId="0" xr:uid="{00000000-0006-0000-0800-000001000000}">
      <text>
        <r>
          <rPr>
            <b/>
            <sz val="9"/>
            <color indexed="81"/>
            <rFont val="Tahoma"/>
            <family val="2"/>
          </rPr>
          <t xml:space="preserve">Total DKE demand
</t>
        </r>
      </text>
    </comment>
    <comment ref="F4" authorId="0" shapeId="0" xr:uid="{00000000-0006-0000-0800-000002000000}">
      <text>
        <r>
          <rPr>
            <b/>
            <sz val="9"/>
            <color indexed="81"/>
            <rFont val="Tahoma"/>
            <family val="2"/>
          </rPr>
          <t xml:space="preserve">Total DKE demand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H4" authorId="0" shapeId="0" xr:uid="{00000000-0006-0000-0900-000001000000}">
      <text>
        <r>
          <rPr>
            <sz val="9"/>
            <color indexed="81"/>
            <rFont val="Tahoma"/>
            <family val="2"/>
          </rPr>
          <t xml:space="preserve">RiN:The Fuel consumption calculated from the demand adjusted by the relaxion factor  
</t>
        </r>
      </text>
    </comment>
  </commentList>
</comments>
</file>

<file path=xl/sharedStrings.xml><?xml version="1.0" encoding="utf-8"?>
<sst xmlns="http://schemas.openxmlformats.org/spreadsheetml/2006/main" count="1956" uniqueCount="698">
  <si>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</si>
  <si>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</si>
  <si>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</si>
  <si>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</si>
  <si>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</si>
  <si>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</si>
  <si>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</si>
  <si>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</si>
  <si>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</si>
  <si>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</si>
  <si>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</si>
  <si>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</si>
  <si>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</si>
  <si>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</si>
  <si>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</si>
  <si>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</si>
  <si>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</si>
  <si>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</si>
  <si>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</si>
  <si>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</si>
  <si>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</si>
  <si>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</si>
  <si>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</si>
  <si>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</si>
  <si>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</si>
  <si>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</si>
  <si>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</si>
  <si>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</si>
  <si>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</si>
  <si>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</si>
  <si>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</si>
  <si>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</si>
  <si>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</si>
  <si>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</si>
  <si>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</si>
  <si>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</si>
  <si>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</si>
  <si>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</si>
  <si>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</si>
  <si>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</si>
  <si>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</si>
  <si>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</si>
  <si>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</si>
  <si>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</si>
  <si>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</si>
  <si>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DKE</t>
  </si>
  <si>
    <t>*Fuel Tech</t>
  </si>
  <si>
    <t>RESNGA</t>
  </si>
  <si>
    <t>RESSOL</t>
  </si>
  <si>
    <t>Mm2</t>
  </si>
  <si>
    <t>DEMAND~DKE</t>
  </si>
  <si>
    <t>DEMAND~DKW</t>
  </si>
  <si>
    <t>NRG</t>
  </si>
  <si>
    <t>Fraction of the total demand profile by commodity demand</t>
  </si>
  <si>
    <t>Cons [PJ]</t>
  </si>
  <si>
    <t>Decentralised Detached Buildings</t>
  </si>
  <si>
    <t>Centralised Detached Buildings</t>
  </si>
  <si>
    <t>Indivdual Detached Buildings</t>
  </si>
  <si>
    <t>Decentralised Multi S. Buildings</t>
  </si>
  <si>
    <t>Individual Multi S. Buildings</t>
  </si>
  <si>
    <t>Centralised Multi S. Buildings</t>
  </si>
  <si>
    <t>&lt; 72</t>
  </si>
  <si>
    <t>&gt;72</t>
  </si>
  <si>
    <t>New</t>
  </si>
  <si>
    <t>RHDDB</t>
  </si>
  <si>
    <t>RHCDB</t>
  </si>
  <si>
    <t>RHIDB</t>
  </si>
  <si>
    <t>RHDMB</t>
  </si>
  <si>
    <t>RHCMB</t>
  </si>
  <si>
    <t>RHIMB</t>
  </si>
  <si>
    <t>RHBDDb72</t>
  </si>
  <si>
    <t>RHBDDa72</t>
  </si>
  <si>
    <t>RHBDDNEW</t>
  </si>
  <si>
    <t>RHBCDb72</t>
  </si>
  <si>
    <t>RHBCDa72</t>
  </si>
  <si>
    <t>RHBCDNEW</t>
  </si>
  <si>
    <t>RHBIDb72</t>
  </si>
  <si>
    <t>RHBIDa72</t>
  </si>
  <si>
    <t>RHBIDNEW</t>
  </si>
  <si>
    <t>RHBDMb72</t>
  </si>
  <si>
    <t>RHBDMa72</t>
  </si>
  <si>
    <t>RHBDMNEW</t>
  </si>
  <si>
    <t>RHBCMb72</t>
  </si>
  <si>
    <t>RHBCMa72</t>
  </si>
  <si>
    <t>RHBCMNEW</t>
  </si>
  <si>
    <t>RHBIMb72</t>
  </si>
  <si>
    <t>RHBIMa72</t>
  </si>
  <si>
    <t>RHBIMNEW</t>
  </si>
  <si>
    <t>Residential heating Buildings built before 72 Decentralised Detached Buldings</t>
  </si>
  <si>
    <t>Residential heating Buildings built after 72 Decentralised Detached Buldings</t>
  </si>
  <si>
    <t>Residential heating Buildings built after 72 Centralised Detached Buldings</t>
  </si>
  <si>
    <t>Residential heating Buildings built before 72 Individual Detached Buldings</t>
  </si>
  <si>
    <t>Residential heating Buildings built after 72  Individual Detached Buldings</t>
  </si>
  <si>
    <t>Residential heating Buildings built before 72 Centralised Detached Buldings</t>
  </si>
  <si>
    <t>PRE</t>
  </si>
  <si>
    <t>MW</t>
  </si>
  <si>
    <t>Residential heating technology detached building - natural gas - existing 1</t>
  </si>
  <si>
    <t>Residential heating technology detached building - oil - existing 1</t>
  </si>
  <si>
    <t>Residential heating technology detached building - straw - existing 1</t>
  </si>
  <si>
    <t>Pja</t>
  </si>
  <si>
    <t>START</t>
  </si>
  <si>
    <t>STOCK~DKE</t>
  </si>
  <si>
    <t>STOCK~DKW</t>
  </si>
  <si>
    <t>EFF~DKE</t>
  </si>
  <si>
    <t>EFF~DKW</t>
  </si>
  <si>
    <t>DKW</t>
  </si>
  <si>
    <t>ACT [Mm2]</t>
  </si>
  <si>
    <t>RESHDB</t>
  </si>
  <si>
    <t>RESHMB</t>
  </si>
  <si>
    <t>Residential heating technology multistorey building - natural gas - existing 1</t>
  </si>
  <si>
    <t>Residential heating technology multistorey building - oil - existing 1</t>
  </si>
  <si>
    <t>Residential heating technology multistorey building - straw - existing 1</t>
  </si>
  <si>
    <t>Residential heating Buildings built before 72 Decentralised multistorey Buldings</t>
  </si>
  <si>
    <t>Residential heating Buildings built after 72 Decentralised multistorey Buldings</t>
  </si>
  <si>
    <t>Residential heating Buildings built before 72 Centralised multistorey Buldings</t>
  </si>
  <si>
    <t>Residential heating Buildings built after 72 Centralised multistorey Buldings</t>
  </si>
  <si>
    <t>Residential heating Buildings built before 72 Individual multistorey Buldings</t>
  </si>
  <si>
    <t>Residential heating Buildings built after 72  Individual multistorey Buldings</t>
  </si>
  <si>
    <t>RESHCE</t>
  </si>
  <si>
    <t>RESHDE</t>
  </si>
  <si>
    <t>RESHCD</t>
  </si>
  <si>
    <t>RESHCM</t>
  </si>
  <si>
    <t>RESHDD</t>
  </si>
  <si>
    <t>RESHDM</t>
  </si>
  <si>
    <t>Residential heating technology detached building - heat centralised- existing 1</t>
  </si>
  <si>
    <t>Residential heating technology detached building - heat decentralised - existing 1</t>
  </si>
  <si>
    <t>Residential heating technology multistorey building - heat centralised - existing 1</t>
  </si>
  <si>
    <t>Residential heating technology multistorey building - heat decentralised - existing 1</t>
  </si>
  <si>
    <t>PJ/PJ</t>
  </si>
  <si>
    <t>ACT [PJ]</t>
  </si>
  <si>
    <t>ConsBuild</t>
  </si>
  <si>
    <t>OutputBoiler</t>
  </si>
  <si>
    <t>Energy Service Demand [Mm2]</t>
  </si>
  <si>
    <t>&lt;72</t>
  </si>
  <si>
    <t>Energy Demand [PJ]</t>
  </si>
  <si>
    <t>Building type</t>
  </si>
  <si>
    <t>Age</t>
  </si>
  <si>
    <t>E total</t>
  </si>
  <si>
    <t>Not registred</t>
  </si>
  <si>
    <t>Electricity</t>
  </si>
  <si>
    <t>Natural gas</t>
  </si>
  <si>
    <t>Energy Unit Demand [PJ/Mm2]</t>
  </si>
  <si>
    <t>SUM</t>
  </si>
  <si>
    <t>East</t>
  </si>
  <si>
    <t>West</t>
  </si>
  <si>
    <t>Single-family Houses</t>
  </si>
  <si>
    <t>Multi-family Houses</t>
  </si>
  <si>
    <t>Oil</t>
  </si>
  <si>
    <t>Natural Gas</t>
  </si>
  <si>
    <t>Coal and Coke</t>
  </si>
  <si>
    <t xml:space="preserve">Renewable Energy </t>
  </si>
  <si>
    <t>District Heating</t>
  </si>
  <si>
    <t>Gas Works Gas</t>
  </si>
  <si>
    <t xml:space="preserve">Oil </t>
  </si>
  <si>
    <t>LPG</t>
  </si>
  <si>
    <t>Motor Gasoline</t>
  </si>
  <si>
    <t>Other Kerosene</t>
  </si>
  <si>
    <t>Gas-/Diesel Oil</t>
  </si>
  <si>
    <t>Fuel Oil</t>
  </si>
  <si>
    <t>Petroleum Coke</t>
  </si>
  <si>
    <t>Other Hard Coal (Coal)</t>
  </si>
  <si>
    <t>Coke</t>
  </si>
  <si>
    <t>Brown Coal Briquettes</t>
  </si>
  <si>
    <t>Solar</t>
  </si>
  <si>
    <t>Straw</t>
  </si>
  <si>
    <t>Firewood</t>
  </si>
  <si>
    <t>Wood Chips</t>
  </si>
  <si>
    <t>Wood Pellets</t>
  </si>
  <si>
    <t>Heat Pumps</t>
  </si>
  <si>
    <t>Fuel</t>
  </si>
  <si>
    <t>Coal</t>
  </si>
  <si>
    <t>Wood</t>
  </si>
  <si>
    <t>DK total</t>
  </si>
  <si>
    <t>RHTDBNGAE1</t>
  </si>
  <si>
    <t>RHTDBOILE1</t>
  </si>
  <si>
    <t>RHTDBWOOE1</t>
  </si>
  <si>
    <t>RHTDBSTWE1</t>
  </si>
  <si>
    <t>RHTDBHCEE1</t>
  </si>
  <si>
    <t>RHTDBHDEE1</t>
  </si>
  <si>
    <t>RHTDBSOLE1</t>
  </si>
  <si>
    <t>RHTDBELCE1</t>
  </si>
  <si>
    <t>RHTMBNGAE1</t>
  </si>
  <si>
    <t>RHTMBOILE1</t>
  </si>
  <si>
    <t>RHTMBWOOE1</t>
  </si>
  <si>
    <t>RHTMBSTWE1</t>
  </si>
  <si>
    <t>RHTMBHCEE1</t>
  </si>
  <si>
    <t>RHTMBHDEE1</t>
  </si>
  <si>
    <t>RHTMBSOLE1</t>
  </si>
  <si>
    <t>RHTMBELCE1</t>
  </si>
  <si>
    <t>FT-RESNGA</t>
  </si>
  <si>
    <t>FT-RESOIL</t>
  </si>
  <si>
    <t>FT-RESWOO</t>
  </si>
  <si>
    <t>FT-RESSTW</t>
  </si>
  <si>
    <t>FT-RESSOL</t>
  </si>
  <si>
    <t>FT-RESELC</t>
  </si>
  <si>
    <t>FT-RESSHCE</t>
  </si>
  <si>
    <t>FT-RESSHDD</t>
  </si>
  <si>
    <t>DH Central</t>
  </si>
  <si>
    <t>DH decentral</t>
  </si>
  <si>
    <t>DHtotal</t>
  </si>
  <si>
    <t>Total</t>
  </si>
  <si>
    <t>TIMES-DK Fuel Use</t>
  </si>
  <si>
    <t>Total demand</t>
  </si>
  <si>
    <t>Detached buildings, fuel delivered</t>
  </si>
  <si>
    <t>Multi storey buildings ,fuel delivered</t>
  </si>
  <si>
    <t>Central</t>
  </si>
  <si>
    <t>Decentral</t>
  </si>
  <si>
    <t>Residential centralised heat from heat exch. for detached buildings</t>
  </si>
  <si>
    <t>Residential centralised heat from heat exch.  for multistorey buildings</t>
  </si>
  <si>
    <t>Residential decentralised heat from heat exch.  for detached buildings</t>
  </si>
  <si>
    <t>Residential decentralised heat from heat exch.  for multistorey buildings</t>
  </si>
  <si>
    <t>Residential heat from boilers for detached buildings</t>
  </si>
  <si>
    <t>Residential heat from boilers for multistorey buildings</t>
  </si>
  <si>
    <t>RESHXCD</t>
  </si>
  <si>
    <t>RESHXCM</t>
  </si>
  <si>
    <t>RESHXDD</t>
  </si>
  <si>
    <t>RESHXDM</t>
  </si>
  <si>
    <t>RESHBDB</t>
  </si>
  <si>
    <t>RESHBMB</t>
  </si>
  <si>
    <t>Residential Heat Saving Detached Building Decentral before 1972</t>
  </si>
  <si>
    <t>Residential Heat Saving Detached Building Decentral after 1972</t>
  </si>
  <si>
    <t>Residential Heat Saving Detached Building Central before 1972</t>
  </si>
  <si>
    <t>Residential Heat Saving Detached Building Central after 1972</t>
  </si>
  <si>
    <t>Residential Heat Saving Detached Building Individual before 1972</t>
  </si>
  <si>
    <t>Residential Heat Saving Detached Building Individual after 1972</t>
  </si>
  <si>
    <t>RESHSDBDb72</t>
  </si>
  <si>
    <t>RESHSDBDa72</t>
  </si>
  <si>
    <t>RESHSDBCb72</t>
  </si>
  <si>
    <t>RESHSDBCa72</t>
  </si>
  <si>
    <t>RESHSDBIb72</t>
  </si>
  <si>
    <t>RESHSDBIa72</t>
  </si>
  <si>
    <t>Residential Heat Saving multi storey Building Decentral before 1972</t>
  </si>
  <si>
    <t>Residential Heat Saving multi storey Building Decentral after 1972</t>
  </si>
  <si>
    <t>Residential Heat Saving multi storey Building Central before 1972</t>
  </si>
  <si>
    <t>Residential Heat Saving multi storey Building Central after 1972</t>
  </si>
  <si>
    <t>Residential Heat Saving multi storey Building Individual before 1972</t>
  </si>
  <si>
    <t>Residential Heat Saving multi storey Building Individual after 1972</t>
  </si>
  <si>
    <t>RESHSMBDa72</t>
  </si>
  <si>
    <t>RESHSMBCb72</t>
  </si>
  <si>
    <t>RESHSMBCa72</t>
  </si>
  <si>
    <t>RESHSMBIb72</t>
  </si>
  <si>
    <t>RESHSMBIa72</t>
  </si>
  <si>
    <t>RESHSMBDb72</t>
  </si>
  <si>
    <t>LIFE</t>
  </si>
  <si>
    <t>Year</t>
  </si>
  <si>
    <t>ELCC</t>
  </si>
  <si>
    <t>RESSTR</t>
  </si>
  <si>
    <t>RESDSL</t>
  </si>
  <si>
    <t>Name</t>
  </si>
  <si>
    <t>WEST</t>
  </si>
  <si>
    <t>Mm2/PJ</t>
  </si>
  <si>
    <t>DAYNITE</t>
  </si>
  <si>
    <t>ELC</t>
  </si>
  <si>
    <t>Relaxation factor for calibration</t>
  </si>
  <si>
    <t>Residential heating technology detached building - solar - existing 1</t>
  </si>
  <si>
    <t>Residential heating technology multistorey building - solar - existing 1</t>
  </si>
  <si>
    <t>CAP2ACT</t>
  </si>
  <si>
    <t>AFA</t>
  </si>
  <si>
    <t>PASTI~2009~DKE</t>
  </si>
  <si>
    <t>PASTI~2009~DKW</t>
  </si>
  <si>
    <t>FX</t>
  </si>
  <si>
    <t>Detached</t>
  </si>
  <si>
    <t>EAST</t>
  </si>
  <si>
    <t>Individual</t>
  </si>
  <si>
    <t>Multistorey</t>
  </si>
  <si>
    <t>&lt;2020</t>
  </si>
  <si>
    <t>&gt;2020</t>
  </si>
  <si>
    <t>Residential heating Buildings new Decentralised Detached Buldings</t>
  </si>
  <si>
    <t>Residential heating Buildings new Centralised Detached Buldings</t>
  </si>
  <si>
    <t>Residential heating Buildings new Individual Detached Buldings</t>
  </si>
  <si>
    <t>Residential heating Buildings new Decentralised multistorey Buldings</t>
  </si>
  <si>
    <t>Residential heating Buildings new Centralised multistorey Buldings</t>
  </si>
  <si>
    <t>Residential heating Buildings new Individual multistorey Buldings</t>
  </si>
  <si>
    <t>YEAR</t>
  </si>
  <si>
    <t>yes</t>
  </si>
  <si>
    <t>AF~FX</t>
  </si>
  <si>
    <t>ENV</t>
  </si>
  <si>
    <t>RESCO2</t>
  </si>
  <si>
    <t>kt</t>
  </si>
  <si>
    <t>CO2 Residential</t>
  </si>
  <si>
    <t>* Values associate with commodities</t>
  </si>
  <si>
    <t>Commodity Emissions</t>
  </si>
  <si>
    <t>kg/GJ = kt/PJ</t>
  </si>
  <si>
    <t>Diesel</t>
  </si>
  <si>
    <t>Nat. Gas</t>
  </si>
  <si>
    <t>~COMEMI</t>
  </si>
  <si>
    <t>*Units</t>
  </si>
  <si>
    <t>kg/GJ</t>
  </si>
  <si>
    <t>Nat. Gas RES</t>
  </si>
  <si>
    <t>Diesel RES</t>
  </si>
  <si>
    <t>Straw RES</t>
  </si>
  <si>
    <t>Solar RES</t>
  </si>
  <si>
    <t>Wood Pellets RES</t>
  </si>
  <si>
    <t>RESWPE</t>
  </si>
  <si>
    <t>Centralised District Heat RES</t>
  </si>
  <si>
    <t>Decentralised District Heat RES</t>
  </si>
  <si>
    <t>RESSNG</t>
  </si>
  <si>
    <t>RESDSB</t>
  </si>
  <si>
    <t>HETCP</t>
  </si>
  <si>
    <t>Heat Central from pipeline</t>
  </si>
  <si>
    <t>HETDP</t>
  </si>
  <si>
    <t>Heat Decentral from pipeline</t>
  </si>
  <si>
    <t>Date</t>
  </si>
  <si>
    <t>Sheet Name</t>
  </si>
  <si>
    <t xml:space="preserve">Cell no </t>
  </si>
  <si>
    <t>Explanation</t>
  </si>
  <si>
    <t>Mauri</t>
  </si>
  <si>
    <t>Commodities</t>
  </si>
  <si>
    <t>row 41/42</t>
  </si>
  <si>
    <t>New heat commodities in input to the fuel technologies. This is due to the DH expansion update</t>
  </si>
  <si>
    <t>Changed the life time, this is only heat exchanger</t>
  </si>
  <si>
    <t>Boilers</t>
  </si>
  <si>
    <t>L13,L14,L21,L22</t>
  </si>
  <si>
    <t>Maurizio Gargiulo</t>
  </si>
  <si>
    <t>Introduced RESSNG and RESDSB as input</t>
  </si>
  <si>
    <t>*Description</t>
  </si>
  <si>
    <t>Row Labels</t>
  </si>
  <si>
    <t>MFb</t>
  </si>
  <si>
    <t>SFb</t>
  </si>
  <si>
    <t>Grand Total</t>
  </si>
  <si>
    <t>Sum of FREQUENCY</t>
  </si>
  <si>
    <t>Electric heating</t>
  </si>
  <si>
    <t>Biofuels</t>
  </si>
  <si>
    <t>DH total</t>
  </si>
  <si>
    <t>Detached buildings, Statistics</t>
  </si>
  <si>
    <t>Multistorey buildings, Statistics</t>
  </si>
  <si>
    <t>Detached + Multistorey, Statistics</t>
  </si>
  <si>
    <t>Residential heating technology detached building - direct electricity - existing 1</t>
  </si>
  <si>
    <t>Residential heating technology detached building - heat pump - existing 2</t>
  </si>
  <si>
    <t>Residential heating technology multistorey building - heat pump - existing 2</t>
  </si>
  <si>
    <t>Heat pumps</t>
  </si>
  <si>
    <t>Constrution period</t>
  </si>
  <si>
    <t>Average area (m2)</t>
  </si>
  <si>
    <t xml:space="preserve">Type of building </t>
  </si>
  <si>
    <t xml:space="preserve">Position </t>
  </si>
  <si>
    <t>Biomass</t>
  </si>
  <si>
    <t>Decentral DH</t>
  </si>
  <si>
    <t>Central DH</t>
  </si>
  <si>
    <t>TOTAL calculated</t>
  </si>
  <si>
    <t>Construction period</t>
  </si>
  <si>
    <t>Heat Demand [PJ]</t>
  </si>
  <si>
    <t>Heat Unit Demand [PJ/Mm2]</t>
  </si>
  <si>
    <t>Liquid fuels</t>
  </si>
  <si>
    <t>Oil, kerosene, LPG,etc.</t>
  </si>
  <si>
    <t>Solid fuels</t>
  </si>
  <si>
    <t>Coal, coke</t>
  </si>
  <si>
    <t>City gas</t>
  </si>
  <si>
    <t>Decentralised Detached build.</t>
  </si>
  <si>
    <t>Centralised Detached build.</t>
  </si>
  <si>
    <t>Indivdual Detached build.</t>
  </si>
  <si>
    <t>Decentralised Multistorey build.</t>
  </si>
  <si>
    <t>Centralised Multistorey build.</t>
  </si>
  <si>
    <t>Individual Multistorey build.</t>
  </si>
  <si>
    <t>Decentralised Multi S. build.</t>
  </si>
  <si>
    <t>Centralised Multi S. build.</t>
  </si>
  <si>
    <t>Individual Multi S. build.</t>
  </si>
  <si>
    <t>West Denmark</t>
  </si>
  <si>
    <t>East Denmark</t>
  </si>
  <si>
    <t>\I: Explanation</t>
  </si>
  <si>
    <t>Central district heat after losses in transmission and distribution, before heat exchangers</t>
  </si>
  <si>
    <t>Decentral district heat after losses in transmission and distribution, before heat exchangers</t>
  </si>
  <si>
    <t>Central district heat for detached buidlings after losses in heat exchangers</t>
  </si>
  <si>
    <t>Decentral district heat for detached buidlings after losses in heat exchangers</t>
  </si>
  <si>
    <t>Decentral district heat for multistorey buidlings after losses in heat exchangers</t>
  </si>
  <si>
    <t xml:space="preserve">Net heat (heat savings are modelled as heat generation technology); FX is short for fixed - their operation is not optimized, they always deliver same amount of heat per time-slice </t>
  </si>
  <si>
    <t>Bio synthetic natural gas in residential sector (input to boilers)</t>
  </si>
  <si>
    <t>Biodiesel in residential sector (input to boilers)</t>
  </si>
  <si>
    <t>Residential heat from individual heating technologies (boilers, heat pumps, direct heating; not heat savings or district heating)</t>
  </si>
  <si>
    <t>Demand for heated residential area; Commodity set DEM = demand</t>
  </si>
  <si>
    <t>Central district heat for multistorey buidlings after losses in heat exchangers</t>
  </si>
  <si>
    <t>Natural gas in residential sector (input to boilers) Commodity set NRG = energy</t>
  </si>
  <si>
    <t>Diesel in residential sector (input to boilers) Commodity set NRG = energy</t>
  </si>
  <si>
    <t>Wood pellets in residential sector (input to boilers) Commodity set NRG = energy</t>
  </si>
  <si>
    <t>Straw in residential sector (input to boilers) Commodity set NRG = energy</t>
  </si>
  <si>
    <t>Solar energy in residential sector (input to residential solar heating; ELCSOL is input to large-scale solar heating and PVs) Commodity set NRG = energy</t>
  </si>
  <si>
    <t>CO2 emissions from residential sector. See "Emis" sheet for emission coefficients. Commodity set NRV = environment</t>
  </si>
  <si>
    <t>Vintage tracking means that different generations (Before 2020 and After 2020) of new buildings are tracked separately</t>
  </si>
  <si>
    <t>PRE = Energy Processes</t>
  </si>
  <si>
    <t>DMD = Demand Processes</t>
  </si>
  <si>
    <t>* Technology description</t>
  </si>
  <si>
    <t>East Denmark (DKE)</t>
  </si>
  <si>
    <t>West Denmark (DKW)</t>
  </si>
  <si>
    <t>Energy Service Demand in the Base Year [Mm2]</t>
  </si>
  <si>
    <t>Residential central district heat after losses in transmission and distribution, before heat exchangers</t>
  </si>
  <si>
    <t>Residential decentral district heat after losses in transmission and distribution, before heat exchangers</t>
  </si>
  <si>
    <t>This is only a scatch to explain how are the processes and commoditieslinked in case of district heating.</t>
  </si>
  <si>
    <t>For detailed representation, go to VEDA FE--&gt;Advanced Functions and go to Process Master and Commodity.</t>
  </si>
  <si>
    <t>RES sheet contains detailed graphical representation, but not heat savings.</t>
  </si>
  <si>
    <t>Total Residential</t>
  </si>
  <si>
    <t>Source: Danish Energy Statistics</t>
  </si>
  <si>
    <t>Single-family buildings</t>
  </si>
  <si>
    <t>Multi-family buildings</t>
  </si>
  <si>
    <t>Efficiencies assumed in the Danish Energy Statistics</t>
  </si>
  <si>
    <t>Consumption [PJ]</t>
  </si>
  <si>
    <t>DH Central + DH Decentral</t>
  </si>
  <si>
    <t>Danish Energy Statistics for 2010</t>
  </si>
  <si>
    <t>Detached buildings, final energy consumption</t>
  </si>
  <si>
    <t>Multi storey buildings, final energy consumption</t>
  </si>
  <si>
    <t>Residential buildings total, final energy consumption</t>
  </si>
  <si>
    <t>East - DKE</t>
  </si>
  <si>
    <t>West - DKW</t>
  </si>
  <si>
    <t>Heat Demand from Heating model (PJ/year)</t>
  </si>
  <si>
    <t>Relative difference</t>
  </si>
  <si>
    <t>Comparison of final energy consumption with Danish Energy Statistics</t>
  </si>
  <si>
    <t>Residential buildings total</t>
  </si>
  <si>
    <t>Relative difference to Danish Energy Statistics, Detached buildings</t>
  </si>
  <si>
    <t>Relative difference to Danish Energy Statistics, Multistorey buildings</t>
  </si>
  <si>
    <t>Relative difference to Danish Energy Statistics, Residential buildings total</t>
  </si>
  <si>
    <t>Full load hours</t>
  </si>
  <si>
    <t>Availability factor - AFA</t>
  </si>
  <si>
    <t>Availability factor - rounded</t>
  </si>
  <si>
    <t>Final energy consumption (TJ)</t>
  </si>
  <si>
    <t>Net space heating consumption (TJ)</t>
  </si>
  <si>
    <t>RESELCH</t>
  </si>
  <si>
    <t>Heating Electricity RES</t>
  </si>
  <si>
    <t>Electricity in residential sector (input to heat pumps, direct heating) Commodity set NRG = energy</t>
  </si>
  <si>
    <t>Solar split</t>
  </si>
  <si>
    <t>Single-family</t>
  </si>
  <si>
    <t>Multi-family</t>
  </si>
  <si>
    <t>Residential heating technology multistorey building - direct electricity - existing 1</t>
  </si>
  <si>
    <t>Description</t>
  </si>
  <si>
    <t>Purpose:</t>
  </si>
  <si>
    <t>Description:</t>
  </si>
  <si>
    <t>Relevant sectors</t>
  </si>
  <si>
    <t>Description of different sheets</t>
  </si>
  <si>
    <t>Defines the commodities used in the processes</t>
  </si>
  <si>
    <t>Emis</t>
  </si>
  <si>
    <t>Define emission coefficients for different fuels</t>
  </si>
  <si>
    <t>This sheet defines processes, commodities and existing stocks for household heating</t>
  </si>
  <si>
    <t>The data is based on the underlying heating model as well as energy statistics</t>
  </si>
  <si>
    <t>RES</t>
  </si>
  <si>
    <t>Legend</t>
  </si>
  <si>
    <t>Naming scheme</t>
  </si>
  <si>
    <t>Flow chart of model setup</t>
  </si>
  <si>
    <t>Processes</t>
  </si>
  <si>
    <t>Defines the processes for boilers and buildings</t>
  </si>
  <si>
    <t>Topology for processes and commodities used for boilers to generate heat</t>
  </si>
  <si>
    <t>Buildings</t>
  </si>
  <si>
    <t>Topology for processes and commodities used for heating square meters</t>
  </si>
  <si>
    <t>Dem</t>
  </si>
  <si>
    <t>RES_fuel</t>
  </si>
  <si>
    <t>Topology for fuels used in household heating</t>
  </si>
  <si>
    <t>Base year heating demands</t>
  </si>
  <si>
    <t>Heat demand in new buildings</t>
  </si>
  <si>
    <t>Buildings_stock_eff</t>
  </si>
  <si>
    <t>RES (HOU)</t>
  </si>
  <si>
    <t>Data on heated area split on building type from heating model</t>
  </si>
  <si>
    <t>Data on building stock's efficiency from heating model</t>
  </si>
  <si>
    <t>Lars B. Termansen</t>
  </si>
  <si>
    <t>Added intro sheet. Color coded tabs.</t>
  </si>
  <si>
    <t>RIN</t>
  </si>
  <si>
    <t xml:space="preserve">Boilers </t>
  </si>
  <si>
    <t>L13</t>
  </si>
  <si>
    <t>L</t>
  </si>
  <si>
    <t xml:space="preserve">LIFETIME it is assumed that HP in existing is water to brine </t>
  </si>
  <si>
    <t xml:space="preserve">Life for straw set to 20 the technology do not exist for new tech </t>
  </si>
  <si>
    <t xml:space="preserve">Life is set equal to the lifetime for the new 2015 technologies in the subres sheet </t>
  </si>
  <si>
    <t>Assumptions AFA</t>
  </si>
  <si>
    <t>Thermal plants</t>
  </si>
  <si>
    <t>solar heating</t>
  </si>
  <si>
    <t>rin</t>
  </si>
  <si>
    <t>H16</t>
  </si>
  <si>
    <t>The link has been changed now linking to the value for the gasboilers - I guess it was by mistake that it was  linking to the oil</t>
  </si>
  <si>
    <t>kW/building</t>
  </si>
  <si>
    <t>sum</t>
  </si>
  <si>
    <t xml:space="preserve">SEM </t>
  </si>
  <si>
    <t xml:space="preserve">SUM </t>
  </si>
  <si>
    <t xml:space="preserve">STOCK </t>
  </si>
  <si>
    <t>Number of buildings</t>
  </si>
  <si>
    <t>Calculation of installed boiler capacity per building existing buildings</t>
  </si>
  <si>
    <t xml:space="preserve">Average </t>
  </si>
  <si>
    <t xml:space="preserve">Capacity /Building </t>
  </si>
  <si>
    <t>Detached Buildings</t>
  </si>
  <si>
    <t># buildings</t>
  </si>
  <si>
    <t>Stuehuse til landbrugsejendomme</t>
  </si>
  <si>
    <t>Single-family houses</t>
  </si>
  <si>
    <t>Parcelhuse</t>
  </si>
  <si>
    <t>Række-, kæde- og dobbelthuse</t>
  </si>
  <si>
    <t>Sommerhus-occupied</t>
  </si>
  <si>
    <t>Sommerhus-not occupied</t>
  </si>
  <si>
    <t>Etageboliger</t>
  </si>
  <si>
    <t>Multi-family houses</t>
  </si>
  <si>
    <t>Kollegier</t>
  </si>
  <si>
    <t>Døgninstitutioner</t>
  </si>
  <si>
    <t>Anden helårsbeboelse</t>
  </si>
  <si>
    <t>The number of building is taken from HeatingModel.xlsb sheet BBR14-corrected</t>
  </si>
  <si>
    <t>Sum of building  code</t>
  </si>
  <si>
    <t>area 2014 (m2)</t>
  </si>
  <si>
    <t>area 2010 (m2)</t>
  </si>
  <si>
    <t>Area per building</t>
  </si>
  <si>
    <t xml:space="preserve">Average capacity per area </t>
  </si>
  <si>
    <t>m2 per building 2014</t>
  </si>
  <si>
    <t>Constr. period</t>
  </si>
  <si>
    <t>BBR code</t>
  </si>
  <si>
    <t>BBR14 area (1000 m2)</t>
  </si>
  <si>
    <t>before 1890</t>
  </si>
  <si>
    <t>110 and 120</t>
  </si>
  <si>
    <t>1890 - 1930</t>
  </si>
  <si>
    <t>1931 - 1950</t>
  </si>
  <si>
    <t>1951 - 1960</t>
  </si>
  <si>
    <t>1961 - 1972</t>
  </si>
  <si>
    <t>1973 - 1978</t>
  </si>
  <si>
    <t>1979 - 1998</t>
  </si>
  <si>
    <t>1999 - 2006</t>
  </si>
  <si>
    <t>after 2007</t>
  </si>
  <si>
    <t>BBR building code</t>
  </si>
  <si>
    <t>average building area (m2)</t>
  </si>
  <si>
    <t># The table is from the HeatingModel.xlsb sheet BBR14-corrected</t>
  </si>
  <si>
    <t>Average 2014</t>
  </si>
  <si>
    <t xml:space="preserve">Building code </t>
  </si>
  <si>
    <t>Average m2 per building 2014</t>
  </si>
  <si>
    <t>m2/building</t>
  </si>
  <si>
    <t xml:space="preserve">area sum </t>
  </si>
  <si>
    <t>m2</t>
  </si>
  <si>
    <t>W/m2</t>
  </si>
  <si>
    <t xml:space="preserve">m2/building </t>
  </si>
  <si>
    <t>140, 150, 160</t>
  </si>
  <si>
    <t xml:space="preserve">*190 has not been inkluded as Multi storey building in the table -  lookng at the average area for code 190 buildngs -  it would maybe be better to include the as detached buildings </t>
  </si>
  <si>
    <t>Multistorey buildings*</t>
  </si>
  <si>
    <t>Capacity per building</t>
  </si>
  <si>
    <t>new sheet inserted - Analyzing the capacity per building and per m2 and M2/ building</t>
  </si>
  <si>
    <t>110, 120, 130, 510(1)</t>
  </si>
  <si>
    <t># number of buildings</t>
  </si>
  <si>
    <t xml:space="preserve">Sum of (heated)Area 2010 </t>
  </si>
  <si>
    <t>Average area per building</t>
  </si>
  <si>
    <t>proposal to change the efficiency for existing gas boilers to 94% from 85%</t>
  </si>
  <si>
    <t>H7,I7</t>
  </si>
  <si>
    <t>PJ/year</t>
  </si>
  <si>
    <t>Residential heating technology multistorey building - wood pellets - existing 1</t>
  </si>
  <si>
    <t>Residential heating technology detached building - wood pellets - existing 1</t>
  </si>
  <si>
    <t>RESFIW</t>
  </si>
  <si>
    <t>Firewoods RES</t>
  </si>
  <si>
    <t>Firewoods in residential sector (input to wood stoves) Commodity set NRG = energy</t>
  </si>
  <si>
    <t>Rikke Næraa</t>
  </si>
  <si>
    <t>Firewoods included as a commodity</t>
  </si>
  <si>
    <t>Residential heating technology detached building - Firewoods - existing 1</t>
  </si>
  <si>
    <t>Firewoods included as a fuel technology</t>
  </si>
  <si>
    <t xml:space="preserve">Firewoods included as a proocess / heating technology </t>
  </si>
  <si>
    <t>Anm. Omfatter ikke rumopvarmning inden for produktionserhverv.</t>
  </si>
  <si>
    <t>-  Bygas</t>
  </si>
  <si>
    <t>-  Fjernvarme</t>
  </si>
  <si>
    <t>-  El</t>
  </si>
  <si>
    <t>-  Solenergi</t>
  </si>
  <si>
    <t>-  brunkulsbriketter</t>
  </si>
  <si>
    <t>-  Koks</t>
  </si>
  <si>
    <t>-  Anden stenkul</t>
  </si>
  <si>
    <t>-  Naturgas</t>
  </si>
  <si>
    <t>-  Petroleumskoks</t>
  </si>
  <si>
    <t>-  Fuelolie</t>
  </si>
  <si>
    <t>-  Gas/dieselolie</t>
  </si>
  <si>
    <t>-  Petroleum</t>
  </si>
  <si>
    <t>-  LPG</t>
  </si>
  <si>
    <t>Bygas</t>
  </si>
  <si>
    <t>Fjernvarme</t>
  </si>
  <si>
    <t>El</t>
  </si>
  <si>
    <t>Vedvarende energi</t>
  </si>
  <si>
    <t>Kul og koks</t>
  </si>
  <si>
    <t>Naturgas</t>
  </si>
  <si>
    <t>Olie</t>
  </si>
  <si>
    <t>-  Varmepumper</t>
  </si>
  <si>
    <t>-  Biodiesel</t>
  </si>
  <si>
    <t>-  Træpiller</t>
  </si>
  <si>
    <t>-  Skovflis</t>
  </si>
  <si>
    <t>-  Brænde</t>
  </si>
  <si>
    <t>-  Halm</t>
  </si>
  <si>
    <t>-  Brunkulsbriketter</t>
  </si>
  <si>
    <t>-  Motorbenzin</t>
  </si>
  <si>
    <t>Enfamiliehuse</t>
  </si>
  <si>
    <t>Enfamilieboliger</t>
  </si>
  <si>
    <t>Husholdninger</t>
  </si>
  <si>
    <t>Offentlig service</t>
  </si>
  <si>
    <t>-  Biogas, andet</t>
  </si>
  <si>
    <t>-  Biogas, slam</t>
  </si>
  <si>
    <t>-  Biogas, deponi</t>
  </si>
  <si>
    <t>-  Affald, bionedbrydeligt</t>
  </si>
  <si>
    <t>-  Affald, ikke-bionedbrydeligt</t>
  </si>
  <si>
    <t>-  Træaffald</t>
  </si>
  <si>
    <t>-  Spildolie</t>
  </si>
  <si>
    <t>Affald, ikke-bionedbrydeligt</t>
  </si>
  <si>
    <t>Privat service</t>
  </si>
  <si>
    <t>Detailhandel</t>
  </si>
  <si>
    <t>Engroshandel</t>
  </si>
  <si>
    <t>Handels- og serviceerhverv</t>
  </si>
  <si>
    <t>Opvamning i alt</t>
  </si>
  <si>
    <t>Klimakorrigeret forbrug</t>
  </si>
  <si>
    <t>Direkte energiindhold [TJ]</t>
  </si>
  <si>
    <t>Endeligt energiforbrug til opvarmning</t>
  </si>
  <si>
    <t>Nettoenergiforbrug til opvarmning</t>
  </si>
  <si>
    <t>Opvamning (netto) i alt</t>
  </si>
  <si>
    <t>-  Olie</t>
  </si>
  <si>
    <t>-  Kul og koks</t>
  </si>
  <si>
    <t>- Affald, ikke-bionedbrydeligt</t>
  </si>
  <si>
    <t>-  Vedvarende energi</t>
  </si>
  <si>
    <t>Sheet Opvarmning (k)</t>
  </si>
  <si>
    <t>Wood pellets</t>
  </si>
  <si>
    <t>Fire wood</t>
  </si>
  <si>
    <t>Woood</t>
  </si>
  <si>
    <t>Detached buildings, heat demand on fuels</t>
  </si>
  <si>
    <t>Multistorey buildings, heat demand on fuels</t>
  </si>
  <si>
    <t>Multi storey buildings, heat demand on fuels</t>
  </si>
  <si>
    <t>Detached + Multistorey, heat demand on fuels</t>
  </si>
  <si>
    <t>The efficiencies for straw, wood pellets and firewood is changed to be specific for each fuel and not an average of solar, and the different biobass fuels and biooil as it was before</t>
  </si>
  <si>
    <t xml:space="preserve">Wood is divided into wood pellets and firewood - acording to the shares form the stastistic net space heating consumption  </t>
  </si>
  <si>
    <t>PJ/m2</t>
  </si>
  <si>
    <t>until 2010 From DTU Energy Atlas</t>
  </si>
  <si>
    <t>Energy demand</t>
  </si>
  <si>
    <t xml:space="preserve"> 2010-2015</t>
  </si>
  <si>
    <t>2016- 2020</t>
  </si>
  <si>
    <t>2021-2030</t>
  </si>
  <si>
    <t xml:space="preserve">&gt;2030 </t>
  </si>
  <si>
    <t xml:space="preserve"> kWh/m2</t>
  </si>
  <si>
    <t>PJ/Mm2</t>
  </si>
  <si>
    <t>n/x</t>
  </si>
  <si>
    <t>Area [m2]</t>
  </si>
  <si>
    <t>PEM</t>
  </si>
  <si>
    <t>DH</t>
  </si>
  <si>
    <t>el</t>
  </si>
  <si>
    <t>el dir</t>
  </si>
  <si>
    <t>el HP</t>
  </si>
  <si>
    <t>GAS</t>
  </si>
  <si>
    <t>WPE</t>
  </si>
  <si>
    <t xml:space="preserve">FIW </t>
  </si>
  <si>
    <r>
      <t>E</t>
    </r>
    <r>
      <rPr>
        <vertAlign val="subscript"/>
        <sz val="14"/>
        <color rgb="FF000000"/>
        <rFont val="Calibri"/>
        <family val="2"/>
      </rPr>
      <t xml:space="preserve"> fnet demand x,n     </t>
    </r>
  </si>
  <si>
    <t xml:space="preserve">Nett treshold factor </t>
  </si>
  <si>
    <t>[From the note Energy consumption in new buildings 2016 Martin Rasmussen 2016]</t>
  </si>
  <si>
    <t xml:space="preserve">Measuerments of consumption in buildings commissioned between 2010- 2015 30% of the buildings is build to fulfill the Br 2015 or 2020 but in parctice the consumption is higher than the teoretical expected consumption </t>
  </si>
  <si>
    <t xml:space="preserve">The note state that the measured consumption is from houses consuming NGA or DH - but the teoretical consumption have beeb stated using DH PEM </t>
  </si>
  <si>
    <t xml:space="preserve">The note conclude that the there is two reasons for the difference 1. rebound effect ( higher indoor temp than 20 C) 2. before 2015 the building companies maybe did not have the technik to build A2015 and A2020 buildings and the inhabitants did not have the knowlegde to controll the heating and ventilation system in an optimal way. I suggest to set the 2015 demand to </t>
  </si>
  <si>
    <t>Threshold typical</t>
  </si>
  <si>
    <t>Detached (150 m2)</t>
  </si>
  <si>
    <t>kWh/m2</t>
  </si>
  <si>
    <t>diff</t>
  </si>
  <si>
    <t xml:space="preserve">Resulting PEM </t>
  </si>
  <si>
    <t xml:space="preserve">Furthermore ENS ( Martin Rasmussen ) have used BBR to look at the consumption in 2015 ( for buildings consuming DH, Oil or NGA) the consumption for the buildings commissioned after 2011 for is 67 kWh/m2 in 2015   this supports the assumption that the net demand should be set to the BR threshold multiplied by a factor. </t>
  </si>
  <si>
    <t>Multi ( 800 m2)</t>
  </si>
  <si>
    <t xml:space="preserve">I suggest that we add  respectively 5%, 30%,70 % and 30% to the threshold for BR2010, BR15, BR20(2020), BR2020(2030)( when calculating the BR assuming DH)  assuming the ability to build and manage BR 20 buldings will improve and in 2030 it is only the rebound effect that influence the value </t>
  </si>
  <si>
    <t xml:space="preserve">Add to BR </t>
  </si>
  <si>
    <t>mix</t>
  </si>
  <si>
    <t>2010-2015</t>
  </si>
  <si>
    <t>1972-2009</t>
  </si>
  <si>
    <t>Heat Pumps (elc use)</t>
  </si>
  <si>
    <t>RESHBDBE</t>
  </si>
  <si>
    <t>RESHBMBE</t>
  </si>
  <si>
    <t>RESHBDBN</t>
  </si>
  <si>
    <t>RESHBMBN</t>
  </si>
  <si>
    <t>Residential heat from boilers for existing detached buildings</t>
  </si>
  <si>
    <t>Residential heat from boilers for existing multistorey buildings</t>
  </si>
  <si>
    <t>Residential heat from boilers for new detached buildings</t>
  </si>
  <si>
    <t>Residential heat from boilers for new multistorey buildings</t>
  </si>
  <si>
    <t>RESHBDB,RESHXDD,RESHSDBDb72,RESHBDBE</t>
  </si>
  <si>
    <t>RESHBDB,RESHXDD,RESHSDBDa72,RESHBDBE</t>
  </si>
  <si>
    <t>RESHBDB,RESHXDD,RESHBDBN</t>
  </si>
  <si>
    <t>RESHBDB,RESHXCD,RESHSDBCb72,RESHBDBE</t>
  </si>
  <si>
    <t>RESHBDB,RESHXCD,RESHSDBCa72,RESHBDBE</t>
  </si>
  <si>
    <t>RESHBDB,RESHXCD,RESHBDBN</t>
  </si>
  <si>
    <t>RESHBDB,RESHSDBIb72,RESHBDBE</t>
  </si>
  <si>
    <t>RESHBDB,RESHSDBIa72,RESHBDBE</t>
  </si>
  <si>
    <t>RESHBDB,RESHBDBN</t>
  </si>
  <si>
    <t>RESHBMB,RESHXDM,RESHSMBDb72,RESHBMBE</t>
  </si>
  <si>
    <t>RESHBMB,RESHXDM,RESHSMBDa72,RESHBMBE</t>
  </si>
  <si>
    <t>RESHBMB,RESHXDM,RESHBMBN</t>
  </si>
  <si>
    <t>RESHBMB,RESHXCM,RESHSMBCb72,RESHBMBE</t>
  </si>
  <si>
    <t>RESHBMB,RESHXCM,RESHSMBCa72,RESHBMBE</t>
  </si>
  <si>
    <t>RESHBMB,RESHXCM,RESHBMBN</t>
  </si>
  <si>
    <t>RESHBMB,RESHSMBIb72,RESHBMBE</t>
  </si>
  <si>
    <t>RESHBMB,RESHSMBIa72,RESHBMBE</t>
  </si>
  <si>
    <t>RESHBMB,RESHBMBN</t>
  </si>
  <si>
    <t>Mkr12</t>
  </si>
  <si>
    <t>CURR</t>
  </si>
  <si>
    <t>Share~UP</t>
  </si>
  <si>
    <t>Share~UP~2020</t>
  </si>
  <si>
    <t>Share~UP~2030</t>
  </si>
  <si>
    <t>Share~UP~0</t>
  </si>
  <si>
    <t>Share~UP~2020~0</t>
  </si>
  <si>
    <t>Share~UP~2030~0</t>
  </si>
  <si>
    <t>RESGAS</t>
  </si>
  <si>
    <t>Gas RES</t>
  </si>
  <si>
    <t>Gas blending from national gas grid</t>
  </si>
  <si>
    <t>RESH2</t>
  </si>
  <si>
    <t>Hydrogen RES</t>
  </si>
  <si>
    <t>Hydrogen in residential sector</t>
  </si>
  <si>
    <t>DSE</t>
  </si>
  <si>
    <t>SNE</t>
  </si>
  <si>
    <t>Synt. Nat. Gas RES</t>
  </si>
  <si>
    <t>Renewable Diesel RES</t>
  </si>
  <si>
    <t>RESNOx</t>
  </si>
  <si>
    <t>RESPM</t>
  </si>
  <si>
    <t>RESSO2</t>
  </si>
  <si>
    <t>NOx Emissions Residential</t>
  </si>
  <si>
    <t>Particle emissions Residential</t>
  </si>
  <si>
    <t>SO2 emissions Residential</t>
  </si>
  <si>
    <t>RESN2O</t>
  </si>
  <si>
    <t>RESCH4</t>
  </si>
  <si>
    <t>Methane emisssions Residential</t>
  </si>
  <si>
    <t>N2O emission Residential</t>
  </si>
  <si>
    <t>t</t>
  </si>
  <si>
    <t>H2</t>
  </si>
  <si>
    <t>DKE,DKW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</si>
</sst>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1" formatCode="_-* #,##0_-;\-* #,##0_-;_-* &quot;-&quot;_-;_-@_-"/>
    <numFmt numFmtId="43" formatCode="_-* #,##0.00_-;\-* #,##0.00_-;_-* &quot;-&quot;??_-;_-@_-"/>
    <numFmt numFmtId="164" formatCode="_(* #,##0_);_(* \(#,##0\);_(* &quot;-&quot;_);_(@_)"/>
    <numFmt numFmtId="165" formatCode="_(* #,##0.00_);_(* \(#,##0.00\);_(* &quot;-&quot;??_);_(@_)"/>
    <numFmt numFmtId="166" formatCode="_ * #,##0.00_ ;_ * \-#,##0.00_ ;_ * &quot;-&quot;??_ ;_ @_ "/>
    <numFmt numFmtId="167" formatCode="_-&quot;€&quot;\ * #,##0.00_-;\-&quot;€&quot;\ * #,##0.00_-;_-&quot;€&quot;\ * &quot;-&quot;??_-;_-@_-"/>
    <numFmt numFmtId="168" formatCode="0.0000000"/>
    <numFmt numFmtId="169" formatCode="#,##0;\-\ #,##0;_-\ &quot;- &quot;"/>
    <numFmt numFmtId="170" formatCode="_-[$€-2]\ * #,##0.00_-;\-[$€-2]\ * #,##0.00_-;_-[$€-2]\ * &quot;-&quot;??_-"/>
    <numFmt numFmtId="171" formatCode="_-* #,##0_-;\-* #,##0_-;_-* &quot;-&quot;??_-;_-@_-"/>
    <numFmt numFmtId="172" formatCode="_-* #,##0.0000_-;\-* #,##0.0000_-;_-* &quot;-&quot;??_-;_-@_-"/>
    <numFmt numFmtId="173" formatCode="_-* #,##0.0_-;\-* #,##0.0_-;_-* &quot;-&quot;??_-;_-@_-"/>
    <numFmt numFmtId="174" formatCode="0.000"/>
    <numFmt numFmtId="175" formatCode="###\ ###\ ##0;###\ ###\ ##0;&quot;-&quot;"/>
    <numFmt numFmtId="176" formatCode="#\ ###\ ##0;\-#\ ###\ ##0;\-"/>
    <numFmt numFmtId="177" formatCode="#\ ##0;\-#\ ###0;\-"/>
    <numFmt numFmtId="178" formatCode="###\ ###\ ##0;[Red]###\ ###\ ##0;&quot;-&quot;"/>
    <numFmt numFmtId="179" formatCode="_(* #,##0.0_);_(* \(#,##0.0\);_(* &quot;-&quot;??_);_(@_)"/>
    <numFmt numFmtId="180" formatCode="_(* #,##0.0000_);_(* \(#,##0.0000\);_(* &quot;-&quot;??_);_(@_)"/>
    <numFmt numFmtId="181" formatCode="_([$€]* #,##0.00_);_([$€]* \(#,##0.00\);_([$€]* &quot;-&quot;??_);_(@_)"/>
    <numFmt numFmtId="182" formatCode="0.0;\-0.0;0"/>
    <numFmt numFmtId="183" formatCode="\Te\x\t"/>
    <numFmt numFmtId="184" formatCode="_-* #,##0.00\ _k_r_-;\-* #,##0.00\ _k_r_-;_-* &quot;-&quot;??\ _k_r_-;_-@_-"/>
    <numFmt numFmtId="185" formatCode="###.\ ###\ ##0;###.\ ###\ ##0;&quot;-&quot;"/>
    <numFmt numFmtId="186" formatCode="_-[$€-2]* #,##0.00_-;\-[$€-2]* #,##0.00_-;_-[$€-2]* &quot;-&quot;??_-"/>
    <numFmt numFmtId="187" formatCode="0_ ;\-0\ "/>
    <numFmt numFmtId="188" formatCode="_ * #,##0_ ;_ * \-#,##0_ ;_ * &quot;-&quot;??_ ;_ @_ "/>
    <numFmt numFmtId="189" formatCode="_(* #,##0_);_(* \(#,##0\);_(* &quot;-&quot;??_);_(@_)"/>
    <numFmt numFmtId="190" formatCode="\ ###\ ##0;[Red]\-###\ ##0;&quot;-&quot;"/>
    <numFmt numFmtId="191" formatCode="\ #.\ ##0;[Red]\-#.\ ##0;&quot;-&quot;"/>
    <numFmt numFmtId="192" formatCode="0.0"/>
  </numFmts>
  <fonts count="11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9"/>
      <name val="Arial"/>
      <family val="2"/>
    </font>
    <font>
      <b/>
      <sz val="10"/>
      <name val="Arial"/>
      <family val="2"/>
    </font>
    <font>
      <b/>
      <sz val="10"/>
      <name val="Times New Roman"/>
      <family val="1"/>
    </font>
    <font>
      <b/>
      <sz val="11"/>
      <name val="Times New Roman"/>
      <family val="1"/>
    </font>
    <font>
      <sz val="11"/>
      <name val="Times New Roman"/>
      <family val="1"/>
    </font>
    <font>
      <sz val="10"/>
      <name val="Arial"/>
      <family val="2"/>
      <charset val="204"/>
    </font>
    <font>
      <b/>
      <sz val="10"/>
      <color indexed="8"/>
      <name val="Helvetica"/>
      <family val="2"/>
    </font>
    <font>
      <b/>
      <sz val="10"/>
      <name val="Helvetica"/>
      <family val="2"/>
    </font>
    <font>
      <sz val="10"/>
      <color indexed="8"/>
      <name val="Helvetica"/>
      <family val="2"/>
    </font>
    <font>
      <sz val="10"/>
      <name val="Helvetica"/>
      <family val="2"/>
    </font>
    <font>
      <b/>
      <sz val="8"/>
      <color indexed="81"/>
      <name val="Tahoma"/>
      <family val="2"/>
    </font>
    <font>
      <sz val="8"/>
      <color indexed="81"/>
      <name val="Tahoma"/>
      <family val="2"/>
    </font>
    <font>
      <sz val="10"/>
      <name val="Courier"/>
      <family val="3"/>
    </font>
    <font>
      <sz val="9"/>
      <color indexed="8"/>
      <name val="Times New Roman"/>
      <family val="1"/>
    </font>
    <font>
      <sz val="9"/>
      <name val="Times New Roman"/>
      <family val="1"/>
    </font>
    <font>
      <b/>
      <sz val="9"/>
      <name val="Times New Roman"/>
      <family val="1"/>
    </font>
    <font>
      <sz val="10"/>
      <color indexed="8"/>
      <name val="Arial"/>
      <family val="2"/>
    </font>
    <font>
      <sz val="10"/>
      <name val="Arial"/>
      <family val="2"/>
    </font>
    <font>
      <sz val="10"/>
      <color indexed="9"/>
      <name val="Calibri"/>
      <family val="2"/>
    </font>
    <font>
      <sz val="10"/>
      <name val="Helv"/>
    </font>
    <font>
      <sz val="11"/>
      <color indexed="8"/>
      <name val="Calibri"/>
      <family val="2"/>
    </font>
    <font>
      <sz val="10"/>
      <color indexed="8"/>
      <name val="Calibri"/>
      <family val="2"/>
    </font>
    <font>
      <sz val="11"/>
      <color indexed="8"/>
      <name val="Times New Roman"/>
      <family val="1"/>
    </font>
    <font>
      <b/>
      <sz val="11"/>
      <color indexed="8"/>
      <name val="Times New Roman"/>
      <family val="1"/>
    </font>
    <font>
      <sz val="11"/>
      <color indexed="10"/>
      <name val="Times New Roman"/>
      <family val="1"/>
    </font>
    <font>
      <b/>
      <sz val="10"/>
      <color indexed="10"/>
      <name val="Arial"/>
      <family val="2"/>
    </font>
    <font>
      <sz val="10"/>
      <color indexed="10"/>
      <name val="Arial"/>
      <family val="2"/>
    </font>
    <font>
      <b/>
      <sz val="16"/>
      <color indexed="10"/>
      <name val="Arial"/>
      <family val="2"/>
    </font>
    <font>
      <sz val="12"/>
      <color indexed="10"/>
      <name val="Times New Roman"/>
      <family val="1"/>
    </font>
    <font>
      <sz val="11"/>
      <name val="Helvetica"/>
      <family val="2"/>
    </font>
    <font>
      <sz val="11"/>
      <name val="Arial"/>
      <family val="2"/>
    </font>
    <font>
      <b/>
      <sz val="11"/>
      <color indexed="17"/>
      <name val="Calibri"/>
      <family val="2"/>
    </font>
    <font>
      <b/>
      <sz val="11"/>
      <name val="Calibri"/>
      <family val="2"/>
    </font>
    <font>
      <b/>
      <sz val="11"/>
      <color indexed="62"/>
      <name val="Calibri"/>
      <family val="2"/>
    </font>
    <font>
      <sz val="10"/>
      <name val="Arial"/>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sz val="10"/>
      <name val="Times New Roman"/>
      <family val="1"/>
    </font>
    <font>
      <sz val="12"/>
      <name val="Times New Roman"/>
      <family val="1"/>
    </font>
    <font>
      <b/>
      <sz val="12"/>
      <name val="Times New Roman"/>
      <family val="1"/>
    </font>
    <font>
      <b/>
      <sz val="11"/>
      <color theme="1"/>
      <name val="Times New Roman"/>
      <family val="1"/>
    </font>
    <font>
      <sz val="11"/>
      <color theme="1"/>
      <name val="Times New Roman"/>
      <family val="1"/>
    </font>
    <font>
      <sz val="11"/>
      <color theme="0" tint="-0.499984740745262"/>
      <name val="Times New Roman"/>
      <family val="1"/>
    </font>
    <font>
      <b/>
      <sz val="20"/>
      <color theme="3"/>
      <name val="Times New Roman"/>
      <family val="1"/>
    </font>
    <font>
      <sz val="12"/>
      <name val="Arial"/>
      <family val="2"/>
    </font>
    <font>
      <b/>
      <sz val="12"/>
      <color rgb="FFFF0000"/>
      <name val="Arial"/>
      <family val="2"/>
    </font>
    <font>
      <b/>
      <sz val="11"/>
      <name val="Arial"/>
      <family val="2"/>
    </font>
    <font>
      <b/>
      <sz val="11"/>
      <color rgb="FFFA7D00"/>
      <name val="Calibri"/>
      <family val="2"/>
      <scheme val="minor"/>
    </font>
    <font>
      <b/>
      <sz val="11"/>
      <color theme="1"/>
      <name val="Calibri"/>
      <family val="2"/>
      <scheme val="minor"/>
    </font>
    <font>
      <b/>
      <sz val="14"/>
      <color rgb="FFFF0000"/>
      <name val="Calibri"/>
      <family val="2"/>
      <scheme val="minor"/>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FFFF00"/>
      <name val="Arial"/>
      <family val="2"/>
    </font>
    <font>
      <sz val="11"/>
      <color rgb="FFFF0000"/>
      <name val="Calibri"/>
      <family val="2"/>
    </font>
    <font>
      <sz val="10"/>
      <color theme="1"/>
      <name val="Arial Unicode MS"/>
      <family val="2"/>
    </font>
    <font>
      <sz val="9"/>
      <color theme="1"/>
      <name val="Calibri"/>
      <family val="2"/>
      <scheme val="minor"/>
    </font>
    <font>
      <sz val="11"/>
      <name val="Calibri"/>
      <family val="2"/>
      <scheme val="minor"/>
    </font>
    <font>
      <b/>
      <i/>
      <sz val="16"/>
      <name val="Helvetica"/>
      <family val="2"/>
    </font>
    <font>
      <b/>
      <sz val="11"/>
      <color theme="0"/>
      <name val="Calibri"/>
      <family val="2"/>
      <scheme val="minor"/>
    </font>
    <font>
      <sz val="11"/>
      <color theme="0"/>
      <name val="Calibri"/>
      <family val="2"/>
      <scheme val="minor"/>
    </font>
    <font>
      <sz val="14"/>
      <color rgb="FF000000"/>
      <name val="Calibri"/>
      <family val="2"/>
    </font>
    <font>
      <vertAlign val="subscript"/>
      <sz val="14"/>
      <color rgb="FF00000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b/>
      <sz val="12"/>
      <name val="Arial"/>
      <family val="2"/>
    </font>
    <font>
      <sz val="8"/>
      <color indexed="9"/>
      <name val="Arial"/>
      <family val="2"/>
    </font>
    <font>
      <sz val="8"/>
      <name val="Calibri"/>
      <family val="2"/>
      <scheme val="minor"/>
    </font>
  </fonts>
  <fills count="11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50"/>
        <bgColor indexed="64"/>
      </patternFill>
    </fill>
    <fill>
      <patternFill patternType="solid">
        <fgColor indexed="36"/>
        <bgColor indexed="64"/>
      </patternFill>
    </fill>
    <fill>
      <patternFill patternType="solid">
        <fgColor indexed="40"/>
        <bgColor indexed="64"/>
      </patternFill>
    </fill>
    <fill>
      <patternFill patternType="solid">
        <fgColor indexed="23"/>
        <bgColor indexed="64"/>
      </patternFill>
    </fill>
    <fill>
      <patternFill patternType="solid">
        <fgColor indexed="22"/>
        <bgColor indexed="0"/>
      </patternFill>
    </fill>
    <fill>
      <patternFill patternType="solid">
        <fgColor indexed="12"/>
        <bgColor indexed="64"/>
      </patternFill>
    </fill>
    <fill>
      <patternFill patternType="solid">
        <fgColor indexed="49"/>
        <bgColor indexed="64"/>
      </patternFill>
    </fill>
    <fill>
      <patternFill patternType="solid">
        <fgColor indexed="11"/>
        <bgColor indexed="64"/>
      </patternFill>
    </fill>
    <fill>
      <patternFill patternType="solid">
        <fgColor indexed="40"/>
        <bgColor indexed="8"/>
      </patternFill>
    </fill>
    <fill>
      <patternFill patternType="solid">
        <fgColor indexed="30"/>
        <bgColor indexed="8"/>
      </patternFill>
    </fill>
    <fill>
      <patternFill patternType="solid">
        <fgColor indexed="17"/>
        <bgColor indexed="8"/>
      </patternFill>
    </fill>
    <fill>
      <patternFill patternType="solid">
        <fgColor indexed="50"/>
        <bgColor indexed="8"/>
      </patternFill>
    </fill>
    <fill>
      <patternFill patternType="solid">
        <fgColor indexed="13"/>
        <bgColor indexed="8"/>
      </patternFill>
    </fill>
    <fill>
      <patternFill patternType="solid">
        <fgColor indexed="51"/>
        <bgColor indexed="8"/>
      </patternFill>
    </fill>
    <fill>
      <patternFill patternType="solid">
        <fgColor indexed="36"/>
        <bgColor indexed="8"/>
      </patternFill>
    </fill>
    <fill>
      <patternFill patternType="solid">
        <fgColor indexed="30"/>
        <bgColor indexed="64"/>
      </patternFill>
    </fill>
    <fill>
      <patternFill patternType="solid">
        <fgColor indexed="17"/>
        <bgColor indexed="64"/>
      </patternFill>
    </fill>
    <fill>
      <patternFill patternType="solid">
        <fgColor indexed="44"/>
        <bgColor indexed="64"/>
      </patternFill>
    </fill>
    <fill>
      <patternFill patternType="solid">
        <fgColor rgb="FFFFC7CE"/>
      </patternFill>
    </fill>
    <fill>
      <patternFill patternType="solid">
        <fgColor theme="8" tint="0.79998168889431442"/>
        <bgColor indexed="64"/>
      </patternFill>
    </fill>
    <fill>
      <patternFill patternType="solid">
        <fgColor rgb="FFFFFFCC"/>
        <bgColor indexed="8"/>
      </patternFill>
    </fill>
    <fill>
      <patternFill patternType="solid">
        <fgColor rgb="FFFFFFCC"/>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F2F2F2"/>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indexed="22"/>
        <bgColor indexed="64"/>
      </patternFill>
    </fill>
    <fill>
      <patternFill patternType="solid">
        <fgColor rgb="FFFFFF99"/>
        <bgColor indexed="64"/>
      </patternFill>
    </fill>
    <fill>
      <patternFill patternType="solid">
        <fgColor indexed="41"/>
        <bgColor indexed="64"/>
      </patternFill>
    </fill>
    <fill>
      <patternFill patternType="solid">
        <fgColor rgb="FFCCFFFF"/>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7" tint="0.59999389629810485"/>
        <bgColor indexed="0"/>
      </patternFill>
    </fill>
    <fill>
      <patternFill patternType="solid">
        <fgColor indexed="63"/>
        <bgColor indexed="64"/>
      </patternFill>
    </fill>
    <fill>
      <patternFill patternType="solid">
        <fgColor indexed="62"/>
        <bgColor indexed="64"/>
      </patternFill>
    </fill>
    <fill>
      <patternFill patternType="solid">
        <fgColor theme="0" tint="-0.14999847407452621"/>
        <bgColor indexed="64"/>
      </patternFill>
    </fill>
    <fill>
      <patternFill patternType="solid">
        <fgColor theme="9" tint="0.59999389629810485"/>
        <bgColor indexed="64"/>
      </patternFill>
    </fill>
  </fills>
  <borders count="22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10"/>
      </left>
      <right style="medium">
        <color indexed="10"/>
      </right>
      <top style="medium">
        <color indexed="10"/>
      </top>
      <bottom style="medium">
        <color indexed="10"/>
      </bottom>
      <diagonal/>
    </border>
    <border>
      <left style="medium">
        <color indexed="64"/>
      </left>
      <right/>
      <top style="thick">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56"/>
      </left>
      <right style="medium">
        <color indexed="56"/>
      </right>
      <top style="medium">
        <color indexed="56"/>
      </top>
      <bottom style="medium">
        <color indexed="56"/>
      </bottom>
      <diagonal/>
    </border>
    <border>
      <left style="medium">
        <color indexed="10"/>
      </left>
      <right/>
      <top style="medium">
        <color indexed="10"/>
      </top>
      <bottom style="medium">
        <color indexed="10"/>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ck">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ck">
        <color indexed="64"/>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56"/>
      </left>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64"/>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style="thick">
        <color theme="3"/>
      </right>
      <top/>
      <bottom/>
      <diagonal/>
    </border>
    <border>
      <left style="thick">
        <color theme="3"/>
      </left>
      <right/>
      <top/>
      <bottom/>
      <diagonal/>
    </border>
    <border>
      <left style="medium">
        <color indexed="64"/>
      </left>
      <right style="thick">
        <color theme="3"/>
      </right>
      <top style="medium">
        <color indexed="64"/>
      </top>
      <bottom style="thin">
        <color indexed="64"/>
      </bottom>
      <diagonal/>
    </border>
    <border>
      <left style="thick">
        <color theme="3"/>
      </left>
      <right/>
      <top style="medium">
        <color indexed="64"/>
      </top>
      <bottom/>
      <diagonal/>
    </border>
    <border>
      <left style="medium">
        <color indexed="64"/>
      </left>
      <right style="thick">
        <color theme="3"/>
      </right>
      <top style="thin">
        <color indexed="64"/>
      </top>
      <bottom style="thin">
        <color indexed="64"/>
      </bottom>
      <diagonal/>
    </border>
    <border>
      <left style="medium">
        <color indexed="64"/>
      </left>
      <right style="thick">
        <color theme="3"/>
      </right>
      <top style="thin">
        <color indexed="64"/>
      </top>
      <bottom style="medium">
        <color indexed="64"/>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ck">
        <color auto="1"/>
      </left>
      <right/>
      <top/>
      <bottom/>
      <diagonal/>
    </border>
    <border>
      <left/>
      <right style="thick">
        <color auto="1"/>
      </right>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ck">
        <color auto="1"/>
      </top>
      <bottom style="thin">
        <color auto="1"/>
      </bottom>
      <diagonal/>
    </border>
    <border>
      <left style="medium">
        <color indexed="56"/>
      </left>
      <right/>
      <top/>
      <bottom style="medium">
        <color indexed="56"/>
      </bottom>
      <diagonal/>
    </border>
    <border>
      <left/>
      <right style="medium">
        <color indexed="56"/>
      </right>
      <top/>
      <bottom style="medium">
        <color indexed="56"/>
      </bottom>
      <diagonal/>
    </border>
    <border>
      <left style="medium">
        <color indexed="56"/>
      </left>
      <right style="medium">
        <color indexed="56"/>
      </right>
      <top/>
      <bottom style="medium">
        <color indexed="56"/>
      </bottom>
      <diagonal/>
    </border>
    <border>
      <left style="medium">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thick">
        <color indexed="64"/>
      </top>
      <bottom/>
      <diagonal/>
    </border>
    <border>
      <left style="thick">
        <color indexed="64"/>
      </left>
      <right/>
      <top style="medium">
        <color indexed="64"/>
      </top>
      <bottom style="thin">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style="thin">
        <color auto="1"/>
      </left>
      <right/>
      <top style="thick">
        <color indexed="64"/>
      </top>
      <bottom style="medium">
        <color indexed="64"/>
      </bottom>
      <diagonal/>
    </border>
    <border>
      <left/>
      <right/>
      <top style="thick">
        <color indexed="64"/>
      </top>
      <bottom style="medium">
        <color indexed="64"/>
      </bottom>
      <diagonal/>
    </border>
    <border>
      <left/>
      <right style="thick">
        <color auto="1"/>
      </right>
      <top style="thick">
        <color indexed="64"/>
      </top>
      <bottom style="medium">
        <color indexed="64"/>
      </bottom>
      <diagonal/>
    </border>
    <border>
      <left style="thick">
        <color indexed="64"/>
      </left>
      <right style="thin">
        <color indexed="64"/>
      </right>
      <top style="medium">
        <color indexed="64"/>
      </top>
      <bottom/>
      <diagonal/>
    </border>
    <border>
      <left style="thin">
        <color indexed="64"/>
      </left>
      <right/>
      <top style="medium">
        <color indexed="64"/>
      </top>
      <bottom/>
      <diagonal/>
    </border>
    <border>
      <left/>
      <right style="thick">
        <color indexed="64"/>
      </right>
      <top style="medium">
        <color indexed="64"/>
      </top>
      <bottom/>
      <diagonal/>
    </border>
    <border>
      <left style="thick">
        <color indexed="64"/>
      </left>
      <right style="thin">
        <color indexed="64"/>
      </right>
      <top/>
      <bottom style="medium">
        <color indexed="64"/>
      </bottom>
      <diagonal/>
    </border>
    <border>
      <left style="thin">
        <color indexed="64"/>
      </left>
      <right/>
      <top/>
      <bottom style="medium">
        <color indexed="64"/>
      </bottom>
      <diagonal/>
    </border>
    <border>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medium">
        <color indexed="64"/>
      </left>
      <right/>
      <top style="thick">
        <color indexed="64"/>
      </top>
      <bottom/>
      <diagonal/>
    </border>
    <border>
      <left style="medium">
        <color indexed="64"/>
      </left>
      <right/>
      <top/>
      <bottom style="thick">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auto="1"/>
      </left>
      <right/>
      <top/>
      <bottom style="thick">
        <color auto="1"/>
      </bottom>
      <diagonal/>
    </border>
    <border>
      <left style="thick">
        <color theme="4"/>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right/>
      <top style="medium">
        <color auto="1"/>
      </top>
      <bottom/>
      <diagonal/>
    </border>
    <border>
      <left/>
      <right/>
      <top style="thin">
        <color indexed="64"/>
      </top>
      <bottom/>
      <diagonal/>
    </border>
    <border>
      <left/>
      <right/>
      <top/>
      <bottom style="medium">
        <color auto="1"/>
      </bottom>
      <diagonal/>
    </border>
    <border>
      <left style="thin">
        <color indexed="64"/>
      </left>
      <right/>
      <top style="thick">
        <color auto="1"/>
      </top>
      <bottom/>
      <diagonal/>
    </border>
    <border>
      <left/>
      <right style="thick">
        <color auto="1"/>
      </right>
      <top style="medium">
        <color auto="1"/>
      </top>
      <bottom style="medium">
        <color auto="1"/>
      </bottom>
      <diagonal/>
    </border>
    <border>
      <left/>
      <right/>
      <top style="medium">
        <color auto="1"/>
      </top>
      <bottom style="medium">
        <color auto="1"/>
      </bottom>
      <diagonal/>
    </border>
    <border>
      <left style="thin">
        <color indexed="64"/>
      </left>
      <right/>
      <top style="medium">
        <color auto="1"/>
      </top>
      <bottom style="medium">
        <color auto="1"/>
      </bottom>
      <diagonal/>
    </border>
    <border>
      <left style="medium">
        <color indexed="64"/>
      </left>
      <right/>
      <top style="medium">
        <color auto="1"/>
      </top>
      <bottom style="medium">
        <color auto="1"/>
      </bottom>
      <diagonal/>
    </border>
    <border>
      <left/>
      <right style="thin">
        <color indexed="64"/>
      </right>
      <top style="medium">
        <color auto="1"/>
      </top>
      <bottom style="medium">
        <color auto="1"/>
      </bottom>
      <diagonal/>
    </border>
    <border>
      <left/>
      <right style="thin">
        <color indexed="64"/>
      </right>
      <top/>
      <bottom style="thick">
        <color indexed="64"/>
      </bottom>
      <diagonal/>
    </border>
    <border>
      <left style="thick">
        <color indexed="64"/>
      </left>
      <right style="medium">
        <color indexed="64"/>
      </right>
      <top style="medium">
        <color auto="1"/>
      </top>
      <bottom style="medium">
        <color auto="1"/>
      </bottom>
      <diagonal/>
    </border>
    <border>
      <left style="thick">
        <color indexed="64"/>
      </left>
      <right style="medium">
        <color indexed="64"/>
      </right>
      <top/>
      <bottom/>
      <diagonal/>
    </border>
    <border>
      <left style="thick">
        <color indexed="64"/>
      </left>
      <right style="medium">
        <color indexed="64"/>
      </right>
      <top/>
      <bottom style="thick">
        <color auto="1"/>
      </bottom>
      <diagonal/>
    </border>
    <border>
      <left/>
      <right style="thin">
        <color indexed="64"/>
      </right>
      <top style="thick">
        <color indexed="64"/>
      </top>
      <bottom style="medium">
        <color auto="1"/>
      </bottom>
      <diagonal/>
    </border>
    <border>
      <left/>
      <right style="thin">
        <color auto="1"/>
      </right>
      <top style="medium">
        <color auto="1"/>
      </top>
      <bottom/>
      <diagonal/>
    </border>
    <border>
      <left style="medium">
        <color auto="1"/>
      </left>
      <right/>
      <top style="medium">
        <color auto="1"/>
      </top>
      <bottom/>
      <diagonal/>
    </border>
    <border>
      <left style="thin">
        <color auto="1"/>
      </left>
      <right/>
      <top style="medium">
        <color auto="1"/>
      </top>
      <bottom/>
      <diagonal/>
    </border>
    <border>
      <left/>
      <right/>
      <top style="thin">
        <color auto="1"/>
      </top>
      <bottom style="thin">
        <color auto="1"/>
      </bottom>
      <diagonal/>
    </border>
    <border>
      <left style="thin">
        <color indexed="64"/>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right/>
      <top/>
      <bottom style="thin">
        <color auto="1"/>
      </bottom>
      <diagonal/>
    </border>
    <border>
      <left/>
      <right style="thick">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auto="1"/>
      </bottom>
      <diagonal/>
    </border>
    <border>
      <left style="thick">
        <color indexed="64"/>
      </left>
      <right style="thick">
        <color indexed="64"/>
      </right>
      <top/>
      <bottom style="thick">
        <color indexed="64"/>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thick">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thick">
        <color auto="1"/>
      </right>
      <top/>
      <bottom/>
      <diagonal/>
    </border>
    <border>
      <left style="medium">
        <color auto="1"/>
      </left>
      <right style="medium">
        <color auto="1"/>
      </right>
      <top/>
      <bottom/>
      <diagonal/>
    </border>
    <border>
      <left style="medium">
        <color auto="1"/>
      </left>
      <right style="thick">
        <color auto="1"/>
      </right>
      <top/>
      <bottom style="thin">
        <color auto="1"/>
      </bottom>
      <diagonal/>
    </border>
    <border>
      <left style="medium">
        <color auto="1"/>
      </left>
      <right style="thick">
        <color auto="1"/>
      </right>
      <top style="thin">
        <color auto="1"/>
      </top>
      <bottom/>
      <diagonal/>
    </border>
    <border>
      <left style="medium">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medium">
        <color auto="1"/>
      </left>
      <right style="thick">
        <color auto="1"/>
      </right>
      <top style="thick">
        <color auto="1"/>
      </top>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ck">
        <color auto="1"/>
      </right>
      <top style="thin">
        <color auto="1"/>
      </top>
      <bottom style="medium">
        <color auto="1"/>
      </bottom>
      <diagonal/>
    </border>
    <border>
      <left style="thick">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ck">
        <color theme="3"/>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medium">
        <color indexed="64"/>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medium">
        <color indexed="64"/>
      </right>
      <top style="medium">
        <color indexed="64"/>
      </top>
      <bottom style="medium">
        <color indexed="64"/>
      </bottom>
      <diagonal/>
    </border>
    <border>
      <left style="thick">
        <color indexed="64"/>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auto="1"/>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top style="thin">
        <color indexed="64"/>
      </top>
      <bottom/>
      <diagonal/>
    </border>
    <border>
      <left/>
      <right/>
      <top style="thin">
        <color auto="1"/>
      </top>
      <bottom style="medium">
        <color auto="1"/>
      </bottom>
      <diagonal/>
    </border>
  </borders>
  <cellStyleXfs count="4338">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8" fillId="0" borderId="0" applyNumberFormat="0" applyFont="0" applyFill="0" applyBorder="0" applyProtection="0">
      <alignment horizontal="left" vertical="center" indent="5"/>
    </xf>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4" fontId="46" fillId="20" borderId="1">
      <alignment horizontal="right" vertical="center"/>
    </xf>
    <xf numFmtId="4" fontId="46" fillId="20" borderId="1">
      <alignment horizontal="right" vertical="center"/>
    </xf>
    <xf numFmtId="0" fontId="70" fillId="50" borderId="0" applyNumberFormat="0" applyBorder="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3" fillId="0" borderId="3" applyNumberFormat="0" applyFill="0" applyAlignment="0" applyProtection="0"/>
    <xf numFmtId="0" fontId="14" fillId="22" borderId="4" applyNumberFormat="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165" fontId="7"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50"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84" fontId="8" fillId="0" borderId="0" applyFont="0" applyFill="0" applyBorder="0" applyAlignment="0" applyProtection="0"/>
    <xf numFmtId="0" fontId="52" fillId="0" borderId="0"/>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170" fontId="7"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81" fontId="8"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170" fontId="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70"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0" fontId="52" fillId="0" borderId="0"/>
    <xf numFmtId="0" fontId="71"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4" fontId="47" fillId="0" borderId="0" applyBorder="0">
      <alignment horizontal="right" vertical="center"/>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0" fontId="17" fillId="23" borderId="0" applyNumberFormat="0" applyBorder="0" applyAlignment="0" applyProtection="0"/>
    <xf numFmtId="0" fontId="8" fillId="0" borderId="0"/>
    <xf numFmtId="0" fontId="8" fillId="0" borderId="0"/>
    <xf numFmtId="0" fontId="52" fillId="0" borderId="0"/>
    <xf numFmtId="0" fontId="69" fillId="0" borderId="0"/>
    <xf numFmtId="0" fontId="8" fillId="0" borderId="0"/>
    <xf numFmtId="0" fontId="69" fillId="0" borderId="0"/>
    <xf numFmtId="0" fontId="69" fillId="0" borderId="0"/>
    <xf numFmtId="0" fontId="69" fillId="0" borderId="0"/>
    <xf numFmtId="0" fontId="72" fillId="0" borderId="0"/>
    <xf numFmtId="0" fontId="73" fillId="0" borderId="0"/>
    <xf numFmtId="0" fontId="69" fillId="0" borderId="0"/>
    <xf numFmtId="0" fontId="73" fillId="0" borderId="0"/>
    <xf numFmtId="0" fontId="38" fillId="0" borderId="0"/>
    <xf numFmtId="0" fontId="8" fillId="0" borderId="0"/>
    <xf numFmtId="4" fontId="47" fillId="0" borderId="1" applyFill="0" applyBorder="0" applyProtection="0">
      <alignment horizontal="right" vertical="center"/>
    </xf>
    <xf numFmtId="4" fontId="47" fillId="0" borderId="1" applyFill="0" applyBorder="0" applyProtection="0">
      <alignment horizontal="right" vertical="center"/>
    </xf>
    <xf numFmtId="0" fontId="48" fillId="0" borderId="0" applyNumberFormat="0" applyFill="0" applyBorder="0" applyProtection="0">
      <alignment horizontal="left" vertical="center"/>
    </xf>
    <xf numFmtId="0" fontId="8" fillId="24" borderId="0" applyNumberFormat="0" applyFont="0" applyBorder="0" applyAlignment="0" applyProtection="0"/>
    <xf numFmtId="0" fontId="49" fillId="0" borderId="0"/>
    <xf numFmtId="0" fontId="49"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10" fillId="0" borderId="0"/>
    <xf numFmtId="0" fontId="10"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45" fillId="0" borderId="0"/>
    <xf numFmtId="0" fontId="7"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50"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169" fontId="7"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52" fillId="0" borderId="0"/>
    <xf numFmtId="9" fontId="7"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53"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0" fontId="8" fillId="0" borderId="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 borderId="0" applyNumberFormat="0" applyBorder="0" applyAlignment="0" applyProtection="0"/>
    <xf numFmtId="0" fontId="27" fillId="4" borderId="0" applyNumberFormat="0" applyBorder="0" applyAlignment="0" applyProtection="0"/>
    <xf numFmtId="4" fontId="47" fillId="0" borderId="0"/>
    <xf numFmtId="0" fontId="4" fillId="0" borderId="0"/>
    <xf numFmtId="186" fontId="7" fillId="0" borderId="0"/>
    <xf numFmtId="186" fontId="7" fillId="0" borderId="0"/>
    <xf numFmtId="3" fontId="7" fillId="58" borderId="172" applyFont="0" applyFill="0" applyBorder="0" applyAlignment="0" applyProtection="0"/>
    <xf numFmtId="3" fontId="7" fillId="58" borderId="172" applyFont="0" applyFill="0" applyBorder="0" applyAlignment="0" applyProtection="0"/>
    <xf numFmtId="0" fontId="7" fillId="0" borderId="0" applyNumberFormat="0" applyFont="0" applyFill="0" applyBorder="0" applyProtection="0">
      <alignment horizontal="left" vertical="center" indent="5"/>
    </xf>
    <xf numFmtId="0" fontId="70" fillId="50" borderId="0" applyNumberFormat="0" applyBorder="0" applyAlignment="0" applyProtection="0"/>
    <xf numFmtId="3" fontId="87" fillId="59" borderId="172" applyNumberFormat="0" applyBorder="0" applyAlignment="0" applyProtection="0"/>
    <xf numFmtId="0" fontId="84" fillId="57" borderId="172" applyNumberFormat="0" applyAlignment="0" applyProtection="0"/>
    <xf numFmtId="0" fontId="29" fillId="58" borderId="172" applyNumberFormat="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8" fillId="0" borderId="0" applyFont="0" applyFill="0" applyBorder="0" applyAlignment="0" applyProtection="0"/>
    <xf numFmtId="166" fontId="38"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8" fillId="0" borderId="0" applyFont="0" applyFill="0" applyBorder="0" applyAlignment="0" applyProtection="0"/>
    <xf numFmtId="166" fontId="88" fillId="0" borderId="0" applyFont="0" applyFill="0" applyBorder="0" applyAlignment="0" applyProtection="0"/>
    <xf numFmtId="166" fontId="8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3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81"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15" fillId="7" borderId="17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1" fillId="0" borderId="0" applyNumberFormat="0" applyFill="0" applyBorder="0" applyAlignment="0" applyProtection="0"/>
    <xf numFmtId="187" fontId="89" fillId="60" borderId="0" applyNumberFormat="0" applyBorder="0" applyAlignment="0" applyProtection="0">
      <alignment horizontal="center" vertical="top" wrapText="1"/>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4" fillId="0" borderId="0"/>
    <xf numFmtId="0" fontId="7" fillId="0" borderId="0"/>
    <xf numFmtId="0" fontId="7" fillId="0" borderId="0"/>
    <xf numFmtId="0" fontId="4" fillId="0" borderId="0"/>
    <xf numFmtId="0" fontId="52" fillId="0" borderId="0"/>
    <xf numFmtId="0" fontId="7" fillId="0" borderId="0"/>
    <xf numFmtId="0" fontId="7" fillId="0" borderId="0"/>
    <xf numFmtId="0" fontId="7" fillId="0" borderId="0"/>
    <xf numFmtId="0" fontId="4" fillId="0" borderId="0"/>
    <xf numFmtId="0" fontId="7" fillId="0" borderId="0"/>
    <xf numFmtId="0" fontId="4" fillId="0" borderId="0"/>
    <xf numFmtId="0" fontId="4" fillId="0" borderId="0"/>
    <xf numFmtId="0" fontId="7" fillId="0" borderId="0"/>
    <xf numFmtId="0" fontId="7" fillId="0" borderId="0"/>
    <xf numFmtId="0" fontId="73" fillId="0" borderId="0"/>
    <xf numFmtId="0" fontId="73" fillId="0" borderId="0"/>
    <xf numFmtId="0" fontId="73" fillId="0" borderId="0"/>
    <xf numFmtId="0" fontId="4" fillId="0" borderId="0"/>
    <xf numFmtId="0" fontId="7" fillId="0" borderId="0"/>
    <xf numFmtId="0" fontId="4" fillId="0" borderId="0"/>
    <xf numFmtId="0" fontId="73" fillId="0" borderId="0"/>
    <xf numFmtId="0" fontId="4" fillId="0" borderId="0"/>
    <xf numFmtId="0" fontId="4" fillId="0" borderId="0"/>
    <xf numFmtId="0" fontId="7" fillId="24" borderId="0" applyNumberFormat="0" applyFon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5" borderId="174" applyNumberFormat="0" applyFont="0" applyAlignment="0" applyProtection="0"/>
    <xf numFmtId="0" fontId="7" fillId="25" borderId="174" applyNumberFormat="0" applyFont="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0" fontId="18" fillId="21" borderId="175" applyNumberFormat="0" applyAlignment="0" applyProtection="0"/>
    <xf numFmtId="0" fontId="90" fillId="61" borderId="0" applyNumberFormat="0" applyAlignment="0" applyProtection="0"/>
    <xf numFmtId="0" fontId="91" fillId="62" borderId="0" applyNumberFormat="0" applyAlignment="0" applyProtection="0"/>
    <xf numFmtId="0" fontId="92" fillId="63" borderId="0" applyNumberFormat="0" applyAlignment="0" applyProtection="0"/>
    <xf numFmtId="187" fontId="65" fillId="64" borderId="0" applyNumberFormat="0" applyFill="0" applyBorder="0" applyAlignment="0">
      <alignment horizont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3" fillId="57" borderId="172" applyNumberFormat="0" applyFill="0" applyBorder="0" applyAlignment="0" applyProtection="0"/>
    <xf numFmtId="0" fontId="94" fillId="57" borderId="172" applyFill="0" applyBorder="0" applyAlignment="0" applyProtection="0"/>
    <xf numFmtId="0" fontId="2" fillId="0" borderId="0"/>
    <xf numFmtId="184" fontId="7" fillId="0" borderId="0" applyFont="0" applyFill="0" applyBorder="0" applyAlignment="0" applyProtection="0"/>
    <xf numFmtId="0" fontId="1" fillId="0" borderId="0"/>
    <xf numFmtId="0" fontId="1" fillId="81" borderId="0" applyNumberFormat="0" applyBorder="0" applyAlignment="0" applyProtection="0"/>
    <xf numFmtId="0" fontId="1" fillId="81" borderId="0" applyNumberFormat="0" applyBorder="0" applyAlignment="0" applyProtection="0"/>
    <xf numFmtId="0" fontId="1" fillId="85" borderId="0" applyNumberFormat="0" applyBorder="0" applyAlignment="0" applyProtection="0"/>
    <xf numFmtId="0" fontId="1" fillId="85" borderId="0" applyNumberFormat="0" applyBorder="0" applyAlignment="0" applyProtection="0"/>
    <xf numFmtId="0" fontId="1" fillId="89" borderId="0" applyNumberFormat="0" applyBorder="0" applyAlignment="0" applyProtection="0"/>
    <xf numFmtId="0" fontId="1" fillId="89" borderId="0" applyNumberFormat="0" applyBorder="0" applyAlignment="0" applyProtection="0"/>
    <xf numFmtId="0" fontId="1" fillId="93" borderId="0" applyNumberFormat="0" applyBorder="0" applyAlignment="0" applyProtection="0"/>
    <xf numFmtId="0" fontId="1" fillId="93" borderId="0" applyNumberFormat="0" applyBorder="0" applyAlignment="0" applyProtection="0"/>
    <xf numFmtId="0" fontId="1" fillId="97" borderId="0" applyNumberFormat="0" applyBorder="0" applyAlignment="0" applyProtection="0"/>
    <xf numFmtId="0" fontId="1" fillId="97" borderId="0" applyNumberFormat="0" applyBorder="0" applyAlignment="0" applyProtection="0"/>
    <xf numFmtId="0" fontId="1" fillId="101" borderId="0" applyNumberFormat="0" applyBorder="0" applyAlignment="0" applyProtection="0"/>
    <xf numFmtId="0" fontId="1" fillId="101"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102" borderId="0" applyNumberFormat="0" applyBorder="0" applyAlignment="0" applyProtection="0"/>
    <xf numFmtId="0" fontId="1" fillId="102"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2" fillId="83" borderId="0" applyNumberFormat="0" applyBorder="0" applyAlignment="0" applyProtection="0"/>
    <xf numFmtId="0" fontId="102" fillId="87" borderId="0" applyNumberFormat="0" applyBorder="0" applyAlignment="0" applyProtection="0"/>
    <xf numFmtId="0" fontId="102" fillId="91" borderId="0" applyNumberFormat="0" applyBorder="0" applyAlignment="0" applyProtection="0"/>
    <xf numFmtId="0" fontId="102" fillId="95" borderId="0" applyNumberFormat="0" applyBorder="0" applyAlignment="0" applyProtection="0"/>
    <xf numFmtId="0" fontId="102" fillId="99" borderId="0" applyNumberFormat="0" applyBorder="0" applyAlignment="0" applyProtection="0"/>
    <xf numFmtId="0" fontId="102" fillId="103" borderId="0" applyNumberFormat="0" applyBorder="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165" fontId="3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1" fillId="0" borderId="0" applyFont="0" applyFill="0" applyBorder="0" applyAlignment="0" applyProtection="0"/>
    <xf numFmtId="165" fontId="7" fillId="0" borderId="0" applyFont="0" applyFill="0" applyBorder="0" applyAlignment="0" applyProtection="0"/>
    <xf numFmtId="166" fontId="1" fillId="0" borderId="0" applyFont="0" applyFill="0" applyBorder="0" applyAlignment="0" applyProtection="0"/>
    <xf numFmtId="0" fontId="47" fillId="0" borderId="198">
      <alignment horizontal="left" vertical="center" wrapText="1" indent="2"/>
    </xf>
    <xf numFmtId="0" fontId="47" fillId="0" borderId="198">
      <alignment horizontal="left" vertical="center" wrapText="1" indent="2"/>
    </xf>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81"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0" fontId="105" fillId="76" borderId="0" applyNumberFormat="0" applyBorder="0" applyAlignment="0" applyProtection="0"/>
    <xf numFmtId="0" fontId="106" fillId="0" borderId="0" applyNumberFormat="0" applyFill="0" applyBorder="0" applyAlignment="0" applyProtection="0"/>
    <xf numFmtId="0" fontId="71" fillId="0" borderId="0" applyNumberFormat="0" applyFill="0" applyBorder="0" applyAlignment="0" applyProtection="0"/>
    <xf numFmtId="0" fontId="107" fillId="0" borderId="0" applyNumberFormat="0" applyFill="0" applyBorder="0" applyAlignment="0" applyProtection="0">
      <alignment vertical="top"/>
      <protection locked="0"/>
    </xf>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166" fontId="52" fillId="0" borderId="0" applyFont="0" applyFill="0" applyBorder="0" applyAlignment="0" applyProtection="0"/>
    <xf numFmtId="0" fontId="101" fillId="78" borderId="201" applyNumberFormat="0" applyAlignment="0" applyProtection="0"/>
    <xf numFmtId="0" fontId="102" fillId="80" borderId="0" applyNumberFormat="0" applyBorder="0" applyAlignment="0" applyProtection="0"/>
    <xf numFmtId="0" fontId="102" fillId="84" borderId="0" applyNumberFormat="0" applyBorder="0" applyAlignment="0" applyProtection="0"/>
    <xf numFmtId="0" fontId="102" fillId="88" borderId="0" applyNumberFormat="0" applyBorder="0" applyAlignment="0" applyProtection="0"/>
    <xf numFmtId="0" fontId="102" fillId="92" borderId="0" applyNumberFormat="0" applyBorder="0" applyAlignment="0" applyProtection="0"/>
    <xf numFmtId="0" fontId="102" fillId="96" borderId="0" applyNumberFormat="0" applyBorder="0" applyAlignment="0" applyProtection="0"/>
    <xf numFmtId="0" fontId="102" fillId="100" borderId="0" applyNumberFormat="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0" fontId="108" fillId="77" borderId="0" applyNumberFormat="0" applyBorder="0" applyAlignment="0" applyProtection="0"/>
    <xf numFmtId="0" fontId="73" fillId="0" borderId="0"/>
    <xf numFmtId="0" fontId="1" fillId="0" borderId="0"/>
    <xf numFmtId="0" fontId="7" fillId="0" borderId="0"/>
    <xf numFmtId="0" fontId="7"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3" fillId="0" borderId="0"/>
    <xf numFmtId="0" fontId="1" fillId="0" borderId="0"/>
    <xf numFmtId="0" fontId="1"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2" fillId="0" borderId="0"/>
    <xf numFmtId="0" fontId="72" fillId="0" borderId="0"/>
    <xf numFmtId="0" fontId="7" fillId="0" borderId="0"/>
    <xf numFmtId="0" fontId="7" fillId="0" borderId="0"/>
    <xf numFmtId="0" fontId="7" fillId="0" borderId="0"/>
    <xf numFmtId="0" fontId="7" fillId="0" borderId="0"/>
    <xf numFmtId="0" fontId="7" fillId="0" borderId="0"/>
    <xf numFmtId="0" fontId="73" fillId="0" borderId="0"/>
    <xf numFmtId="0" fontId="73" fillId="0" borderId="0"/>
    <xf numFmtId="0" fontId="7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8" fillId="0" borderId="0"/>
    <xf numFmtId="0" fontId="1" fillId="0" borderId="0"/>
    <xf numFmtId="0" fontId="1" fillId="0" borderId="0"/>
    <xf numFmtId="0" fontId="1" fillId="0" borderId="0"/>
    <xf numFmtId="0" fontId="73" fillId="0" borderId="0"/>
    <xf numFmtId="4" fontId="47" fillId="0" borderId="197" applyFill="0" applyBorder="0" applyProtection="0">
      <alignment horizontal="right" vertical="center"/>
    </xf>
    <xf numFmtId="4" fontId="47" fillId="0" borderId="197" applyFill="0" applyBorder="0" applyProtection="0">
      <alignment horizontal="right" vertical="center"/>
    </xf>
    <xf numFmtId="4" fontId="47" fillId="0" borderId="197" applyFill="0" applyBorder="0" applyProtection="0">
      <alignment horizontal="right" vertical="center"/>
    </xf>
    <xf numFmtId="0" fontId="10" fillId="0" borderId="0"/>
    <xf numFmtId="0" fontId="10" fillId="0" borderId="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22" fillId="0" borderId="217" applyNumberFormat="0" applyFill="0" applyAlignment="0" applyProtection="0"/>
    <xf numFmtId="0" fontId="22" fillId="0" borderId="217" applyNumberFormat="0" applyFill="0" applyAlignment="0" applyProtection="0"/>
    <xf numFmtId="0" fontId="23" fillId="0" borderId="218" applyNumberFormat="0" applyFill="0" applyAlignment="0" applyProtection="0"/>
    <xf numFmtId="0" fontId="23" fillId="0" borderId="218"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cellStyleXfs>
  <cellXfs count="890">
    <xf numFmtId="0" fontId="0" fillId="0" borderId="0" xfId="0"/>
    <xf numFmtId="0" fontId="0" fillId="0" borderId="0" xfId="0" applyBorder="1"/>
    <xf numFmtId="0" fontId="9"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9" fillId="0" borderId="0" xfId="0" applyFont="1" applyAlignment="1">
      <alignment horizontal="left"/>
    </xf>
    <xf numFmtId="0" fontId="0" fillId="0" borderId="0" xfId="0" applyBorder="1" applyAlignment="1">
      <alignment horizontal="left"/>
    </xf>
    <xf numFmtId="2" fontId="9" fillId="0" borderId="0" xfId="0" applyNumberFormat="1" applyFont="1" applyAlignment="1">
      <alignment horizontal="left"/>
    </xf>
    <xf numFmtId="0" fontId="9" fillId="0" borderId="0" xfId="0" applyFont="1" applyBorder="1" applyAlignment="1">
      <alignment horizontal="left"/>
    </xf>
    <xf numFmtId="0" fontId="0" fillId="0" borderId="0" xfId="0" applyFill="1"/>
    <xf numFmtId="0" fontId="8" fillId="0" borderId="0" xfId="0" applyFont="1" applyFill="1" applyBorder="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8" fillId="0" borderId="0" xfId="0" applyFont="1"/>
    <xf numFmtId="0" fontId="30" fillId="26" borderId="12" xfId="0" applyFont="1" applyFill="1" applyBorder="1" applyAlignment="1">
      <alignment horizontal="left" vertical="top" wrapText="1"/>
    </xf>
    <xf numFmtId="0" fontId="29" fillId="27" borderId="13" xfId="0" applyFont="1" applyFill="1" applyBorder="1" applyAlignment="1">
      <alignment horizontal="left" vertical="center" wrapText="1"/>
    </xf>
    <xf numFmtId="0" fontId="29" fillId="0" borderId="0" xfId="0" applyFont="1" applyFill="1"/>
    <xf numFmtId="0" fontId="0" fillId="28" borderId="0" xfId="0" applyFill="1"/>
    <xf numFmtId="0" fontId="29" fillId="27" borderId="14" xfId="0" applyFont="1" applyFill="1" applyBorder="1" applyAlignment="1">
      <alignment horizontal="left" vertical="center" wrapText="1"/>
    </xf>
    <xf numFmtId="0" fontId="29" fillId="27" borderId="13" xfId="0" applyFont="1" applyFill="1" applyBorder="1" applyAlignment="1">
      <alignment horizontal="center" vertical="center" wrapText="1"/>
    </xf>
    <xf numFmtId="0" fontId="30" fillId="29" borderId="12" xfId="0" applyFont="1" applyFill="1" applyBorder="1" applyAlignment="1">
      <alignment horizontal="left" vertical="center" wrapText="1"/>
    </xf>
    <xf numFmtId="0" fontId="30" fillId="29" borderId="12" xfId="0" applyFont="1" applyFill="1" applyBorder="1" applyAlignment="1">
      <alignment horizontal="right" vertical="center" wrapText="1"/>
    </xf>
    <xf numFmtId="0" fontId="30" fillId="29" borderId="15" xfId="0" applyFont="1" applyFill="1" applyBorder="1" applyAlignment="1">
      <alignment horizontal="right" vertical="center" wrapText="1"/>
    </xf>
    <xf numFmtId="0" fontId="30" fillId="29" borderId="12" xfId="0" applyFont="1" applyFill="1" applyBorder="1" applyAlignment="1">
      <alignment horizontal="center" vertical="center" wrapText="1"/>
    </xf>
    <xf numFmtId="0" fontId="0" fillId="0" borderId="16" xfId="0" applyBorder="1"/>
    <xf numFmtId="0" fontId="0" fillId="0" borderId="17" xfId="0" applyBorder="1"/>
    <xf numFmtId="0" fontId="8" fillId="0" borderId="17" xfId="0" applyFont="1" applyBorder="1"/>
    <xf numFmtId="2" fontId="0" fillId="29" borderId="0" xfId="0" applyNumberFormat="1" applyFill="1"/>
    <xf numFmtId="0" fontId="0" fillId="0" borderId="0" xfId="0" applyAlignment="1">
      <alignment horizontal="right"/>
    </xf>
    <xf numFmtId="0" fontId="29" fillId="27" borderId="18" xfId="0" applyFont="1" applyFill="1" applyBorder="1" applyAlignment="1">
      <alignment horizontal="left" vertical="center" wrapText="1"/>
    </xf>
    <xf numFmtId="2" fontId="0" fillId="0" borderId="0" xfId="0" applyNumberFormat="1" applyAlignment="1">
      <alignment horizontal="center"/>
    </xf>
    <xf numFmtId="171" fontId="0" fillId="0" borderId="0" xfId="0" applyNumberFormat="1" applyAlignment="1">
      <alignment horizontal="left"/>
    </xf>
    <xf numFmtId="43" fontId="0" fillId="0" borderId="0" xfId="0" applyNumberFormat="1"/>
    <xf numFmtId="0" fontId="0" fillId="0" borderId="17" xfId="0" applyFill="1" applyBorder="1"/>
    <xf numFmtId="0" fontId="0" fillId="0" borderId="17" xfId="0" applyBorder="1" applyAlignment="1">
      <alignment horizontal="left"/>
    </xf>
    <xf numFmtId="0" fontId="29" fillId="29" borderId="13" xfId="0" applyFont="1" applyFill="1" applyBorder="1" applyAlignment="1">
      <alignment horizontal="left" vertical="center" wrapText="1"/>
    </xf>
    <xf numFmtId="0" fontId="29" fillId="30" borderId="13" xfId="0" applyFont="1" applyFill="1" applyBorder="1" applyAlignment="1">
      <alignment horizontal="left" vertical="center" wrapText="1"/>
    </xf>
    <xf numFmtId="2" fontId="0" fillId="0" borderId="17" xfId="0" applyNumberFormat="1" applyBorder="1" applyAlignment="1">
      <alignment horizontal="center"/>
    </xf>
    <xf numFmtId="0" fontId="8" fillId="0" borderId="0" xfId="0" applyFont="1" applyBorder="1"/>
    <xf numFmtId="174" fontId="55" fillId="0" borderId="30" xfId="0" applyNumberFormat="1" applyFont="1" applyBorder="1"/>
    <xf numFmtId="49" fontId="33" fillId="0" borderId="0" xfId="0" applyNumberFormat="1" applyFont="1" applyFill="1" applyBorder="1" applyAlignment="1">
      <alignment horizontal="center" vertical="center" wrapText="1"/>
    </xf>
    <xf numFmtId="174" fontId="0" fillId="0" borderId="0" xfId="0" applyNumberFormat="1" applyBorder="1" applyAlignment="1">
      <alignment horizontal="left"/>
    </xf>
    <xf numFmtId="2" fontId="0" fillId="0" borderId="0" xfId="0" applyNumberFormat="1" applyBorder="1" applyAlignment="1">
      <alignment horizontal="left"/>
    </xf>
    <xf numFmtId="2" fontId="0" fillId="0" borderId="17" xfId="0" applyNumberFormat="1" applyBorder="1"/>
    <xf numFmtId="0" fontId="0" fillId="0" borderId="29" xfId="0" applyBorder="1"/>
    <xf numFmtId="0" fontId="0" fillId="0" borderId="20" xfId="0" applyBorder="1"/>
    <xf numFmtId="0" fontId="0" fillId="0" borderId="16" xfId="0" applyFill="1" applyBorder="1"/>
    <xf numFmtId="0" fontId="0" fillId="0" borderId="19" xfId="0" applyBorder="1"/>
    <xf numFmtId="0" fontId="27" fillId="0" borderId="32" xfId="1816" applyFill="1" applyBorder="1"/>
    <xf numFmtId="0" fontId="27" fillId="0" borderId="21" xfId="1816" applyFill="1" applyBorder="1"/>
    <xf numFmtId="0" fontId="0" fillId="0" borderId="0" xfId="0" applyFill="1" applyBorder="1" applyAlignment="1">
      <alignment horizontal="left"/>
    </xf>
    <xf numFmtId="0" fontId="0" fillId="0" borderId="32" xfId="0" applyFill="1" applyBorder="1"/>
    <xf numFmtId="0" fontId="0" fillId="0" borderId="21" xfId="0" applyFill="1" applyBorder="1"/>
    <xf numFmtId="0" fontId="0" fillId="0" borderId="20" xfId="0" applyFill="1" applyBorder="1"/>
    <xf numFmtId="0" fontId="0" fillId="0" borderId="17" xfId="0" applyFill="1" applyBorder="1" applyAlignment="1">
      <alignment horizontal="left"/>
    </xf>
    <xf numFmtId="0" fontId="0" fillId="0" borderId="33" xfId="0" applyBorder="1"/>
    <xf numFmtId="0" fontId="0" fillId="0" borderId="32" xfId="0" applyBorder="1"/>
    <xf numFmtId="165" fontId="0" fillId="0" borderId="0" xfId="0" applyNumberFormat="1"/>
    <xf numFmtId="0" fontId="0" fillId="30" borderId="29" xfId="0" applyFill="1" applyBorder="1"/>
    <xf numFmtId="0" fontId="0" fillId="35" borderId="29" xfId="0" applyFill="1" applyBorder="1"/>
    <xf numFmtId="0" fontId="0" fillId="32" borderId="29" xfId="0" applyFill="1" applyBorder="1"/>
    <xf numFmtId="0" fontId="0" fillId="31" borderId="29" xfId="0" applyFill="1" applyBorder="1"/>
    <xf numFmtId="0" fontId="0" fillId="29" borderId="29" xfId="0" applyFill="1" applyBorder="1"/>
    <xf numFmtId="0" fontId="0" fillId="28" borderId="29" xfId="0" applyFill="1" applyBorder="1"/>
    <xf numFmtId="0" fontId="34" fillId="0" borderId="0" xfId="0" applyFont="1" applyBorder="1"/>
    <xf numFmtId="0" fontId="0" fillId="0" borderId="0" xfId="0" applyNumberFormat="1"/>
    <xf numFmtId="0" fontId="8" fillId="0" borderId="0" xfId="0" applyFont="1" applyFill="1"/>
    <xf numFmtId="165" fontId="55" fillId="0" borderId="36" xfId="39" applyFont="1" applyBorder="1"/>
    <xf numFmtId="165" fontId="55" fillId="0" borderId="37" xfId="39" applyFont="1" applyBorder="1"/>
    <xf numFmtId="165" fontId="36" fillId="0" borderId="26" xfId="39" applyFont="1" applyFill="1" applyBorder="1" applyAlignment="1">
      <alignment vertical="center" wrapText="1"/>
    </xf>
    <xf numFmtId="165" fontId="36" fillId="0" borderId="27" xfId="39" applyFont="1" applyFill="1" applyBorder="1" applyAlignment="1">
      <alignment vertical="center" wrapText="1"/>
    </xf>
    <xf numFmtId="165" fontId="56" fillId="0" borderId="27" xfId="39" applyFont="1" applyBorder="1"/>
    <xf numFmtId="165" fontId="56" fillId="0" borderId="31" xfId="39" applyFont="1" applyBorder="1"/>
    <xf numFmtId="165" fontId="56" fillId="0" borderId="28" xfId="39" applyFont="1" applyBorder="1"/>
    <xf numFmtId="165" fontId="37" fillId="0" borderId="38" xfId="39" applyFont="1" applyBorder="1" applyAlignment="1">
      <alignment vertical="center" wrapText="1"/>
    </xf>
    <xf numFmtId="165" fontId="36" fillId="0" borderId="39" xfId="39" applyFont="1" applyFill="1" applyBorder="1" applyAlignment="1">
      <alignment horizontal="center" vertical="center" wrapText="1"/>
    </xf>
    <xf numFmtId="165" fontId="55" fillId="0" borderId="40" xfId="39" applyFont="1" applyBorder="1"/>
    <xf numFmtId="165" fontId="37" fillId="0" borderId="24" xfId="39" applyFont="1" applyBorder="1" applyAlignment="1">
      <alignment vertical="center" wrapText="1"/>
    </xf>
    <xf numFmtId="165" fontId="36" fillId="0" borderId="35" xfId="39" applyFont="1" applyFill="1" applyBorder="1" applyAlignment="1">
      <alignment horizontal="center" vertical="center" wrapText="1"/>
    </xf>
    <xf numFmtId="165" fontId="38" fillId="29" borderId="0" xfId="39" applyFont="1" applyFill="1"/>
    <xf numFmtId="179" fontId="0" fillId="0" borderId="0" xfId="0" applyNumberFormat="1"/>
    <xf numFmtId="179" fontId="0" fillId="0" borderId="17" xfId="0" applyNumberFormat="1" applyBorder="1"/>
    <xf numFmtId="171" fontId="0" fillId="0" borderId="17" xfId="0" applyNumberFormat="1" applyBorder="1" applyAlignment="1">
      <alignment horizontal="left"/>
    </xf>
    <xf numFmtId="165" fontId="0" fillId="0" borderId="0" xfId="0" applyNumberFormat="1" applyBorder="1" applyAlignment="1">
      <alignment horizontal="center"/>
    </xf>
    <xf numFmtId="43" fontId="0" fillId="0" borderId="0" xfId="0" applyNumberFormat="1" applyFill="1"/>
    <xf numFmtId="180" fontId="0" fillId="0" borderId="0" xfId="0" applyNumberFormat="1"/>
    <xf numFmtId="0" fontId="58" fillId="0" borderId="0" xfId="0" applyFont="1" applyAlignment="1">
      <alignment horizontal="left"/>
    </xf>
    <xf numFmtId="173" fontId="0" fillId="0" borderId="0" xfId="0" applyNumberFormat="1"/>
    <xf numFmtId="2" fontId="59" fillId="0" borderId="0" xfId="0" applyNumberFormat="1" applyFont="1" applyAlignment="1">
      <alignment horizontal="center"/>
    </xf>
    <xf numFmtId="43" fontId="0" fillId="0" borderId="0" xfId="0" applyNumberFormat="1" applyBorder="1" applyAlignment="1">
      <alignment horizontal="left"/>
    </xf>
    <xf numFmtId="0" fontId="58" fillId="0" borderId="0" xfId="0" applyFont="1"/>
    <xf numFmtId="0" fontId="59" fillId="0" borderId="0" xfId="0" applyFont="1"/>
    <xf numFmtId="173" fontId="0" fillId="0" borderId="17" xfId="0" applyNumberFormat="1" applyBorder="1"/>
    <xf numFmtId="0" fontId="10" fillId="36" borderId="22" xfId="883" applyFont="1" applyFill="1" applyBorder="1" applyAlignment="1">
      <alignment horizontal="center"/>
    </xf>
    <xf numFmtId="0" fontId="10" fillId="36" borderId="23" xfId="883" applyFont="1" applyFill="1" applyBorder="1" applyAlignment="1">
      <alignment horizontal="center"/>
    </xf>
    <xf numFmtId="0" fontId="10" fillId="0" borderId="24" xfId="883" applyFont="1" applyFill="1" applyBorder="1" applyAlignment="1">
      <alignment wrapText="1"/>
    </xf>
    <xf numFmtId="0" fontId="10" fillId="0" borderId="35" xfId="883" applyFont="1" applyFill="1" applyBorder="1" applyAlignment="1">
      <alignment wrapText="1"/>
    </xf>
    <xf numFmtId="2" fontId="10" fillId="0" borderId="35" xfId="883" applyNumberFormat="1" applyFont="1" applyFill="1" applyBorder="1" applyAlignment="1">
      <alignment wrapText="1"/>
    </xf>
    <xf numFmtId="0" fontId="55" fillId="0" borderId="0" xfId="0" applyFont="1" applyBorder="1" applyAlignment="1">
      <alignment horizontal="center"/>
    </xf>
    <xf numFmtId="0" fontId="36" fillId="0" borderId="0" xfId="0" applyFont="1" applyBorder="1" applyAlignment="1">
      <alignment vertical="center" wrapText="1"/>
    </xf>
    <xf numFmtId="165" fontId="37" fillId="0" borderId="0" xfId="39" applyFont="1" applyBorder="1" applyAlignment="1">
      <alignment horizontal="center" vertical="center" wrapText="1"/>
    </xf>
    <xf numFmtId="165" fontId="55" fillId="0" borderId="0" xfId="39" applyFont="1" applyBorder="1" applyAlignment="1">
      <alignment horizontal="center"/>
    </xf>
    <xf numFmtId="165" fontId="36" fillId="0" borderId="0" xfId="39" applyFont="1" applyBorder="1" applyAlignment="1">
      <alignment vertical="center" wrapText="1"/>
    </xf>
    <xf numFmtId="0" fontId="10" fillId="0" borderId="0" xfId="884" applyFont="1" applyFill="1" applyBorder="1" applyAlignment="1">
      <alignment wrapText="1"/>
    </xf>
    <xf numFmtId="165" fontId="38" fillId="0" borderId="0" xfId="38" applyFont="1" applyFill="1" applyBorder="1" applyAlignment="1">
      <alignment horizontal="center"/>
    </xf>
    <xf numFmtId="165" fontId="38" fillId="0" borderId="0" xfId="38" applyFont="1" applyFill="1" applyBorder="1" applyAlignment="1">
      <alignment horizontal="left"/>
    </xf>
    <xf numFmtId="165" fontId="38" fillId="0" borderId="0" xfId="39" applyFont="1" applyFill="1" applyBorder="1" applyAlignment="1">
      <alignment horizontal="center"/>
    </xf>
    <xf numFmtId="165" fontId="0" fillId="0" borderId="0" xfId="0" applyNumberFormat="1" applyFill="1"/>
    <xf numFmtId="0" fontId="73" fillId="0" borderId="0" xfId="876"/>
    <xf numFmtId="0" fontId="54" fillId="0" borderId="0" xfId="876" applyFont="1"/>
    <xf numFmtId="0" fontId="51" fillId="37" borderId="0" xfId="876" applyFont="1" applyFill="1"/>
    <xf numFmtId="0" fontId="73" fillId="28" borderId="0" xfId="876" applyFill="1"/>
    <xf numFmtId="0" fontId="54" fillId="0" borderId="0" xfId="876" applyFont="1" applyFill="1"/>
    <xf numFmtId="0" fontId="54" fillId="0" borderId="0" xfId="876" applyFont="1" applyAlignment="1">
      <alignment horizontal="right"/>
    </xf>
    <xf numFmtId="0" fontId="51" fillId="0" borderId="0" xfId="876" applyFont="1" applyFill="1"/>
    <xf numFmtId="0" fontId="29" fillId="27" borderId="18" xfId="876" applyFont="1" applyFill="1" applyBorder="1" applyAlignment="1">
      <alignment horizontal="left" vertical="center" wrapText="1"/>
    </xf>
    <xf numFmtId="1" fontId="29" fillId="38" borderId="18" xfId="876" applyNumberFormat="1" applyFont="1" applyFill="1" applyBorder="1" applyAlignment="1">
      <alignment horizontal="right"/>
    </xf>
    <xf numFmtId="0" fontId="29" fillId="26" borderId="42" xfId="876" applyFont="1" applyFill="1" applyBorder="1" applyAlignment="1">
      <alignment horizontal="left" wrapText="1"/>
    </xf>
    <xf numFmtId="0" fontId="29" fillId="26" borderId="42" xfId="876" applyFont="1" applyFill="1" applyBorder="1" applyAlignment="1">
      <alignment horizontal="right" wrapText="1"/>
    </xf>
    <xf numFmtId="0" fontId="29" fillId="39" borderId="0" xfId="876" applyFont="1" applyFill="1"/>
    <xf numFmtId="182" fontId="29" fillId="39" borderId="0" xfId="876" applyNumberFormat="1" applyFont="1" applyFill="1"/>
    <xf numFmtId="183" fontId="9" fillId="0" borderId="0" xfId="0" applyNumberFormat="1" applyFont="1"/>
    <xf numFmtId="183" fontId="0" fillId="0" borderId="0" xfId="0" applyNumberFormat="1"/>
    <xf numFmtId="183" fontId="29" fillId="27" borderId="13" xfId="0" applyNumberFormat="1" applyFont="1" applyFill="1" applyBorder="1" applyAlignment="1">
      <alignment horizontal="left" vertical="center" wrapText="1"/>
    </xf>
    <xf numFmtId="183" fontId="30" fillId="26" borderId="12" xfId="0" quotePrefix="1" applyNumberFormat="1" applyFont="1" applyFill="1" applyBorder="1" applyAlignment="1">
      <alignment horizontal="left" vertical="top" wrapText="1"/>
    </xf>
    <xf numFmtId="183" fontId="8" fillId="0" borderId="0" xfId="0" applyNumberFormat="1" applyFont="1" applyFill="1" applyBorder="1" applyAlignment="1">
      <alignment horizontal="left"/>
    </xf>
    <xf numFmtId="183" fontId="0" fillId="0" borderId="0" xfId="38" applyNumberFormat="1" applyFont="1"/>
    <xf numFmtId="183" fontId="8" fillId="0" borderId="0" xfId="0" applyNumberFormat="1" applyFont="1" applyFill="1" applyBorder="1"/>
    <xf numFmtId="183" fontId="0" fillId="0" borderId="0" xfId="0" applyNumberFormat="1" applyFill="1"/>
    <xf numFmtId="183" fontId="0" fillId="0" borderId="17" xfId="0" applyNumberFormat="1" applyBorder="1"/>
    <xf numFmtId="183" fontId="8" fillId="0" borderId="17" xfId="0" applyNumberFormat="1" applyFont="1" applyFill="1" applyBorder="1"/>
    <xf numFmtId="183" fontId="0" fillId="0" borderId="17" xfId="0" applyNumberFormat="1" applyFill="1" applyBorder="1"/>
    <xf numFmtId="183" fontId="8" fillId="0" borderId="0" xfId="0" applyNumberFormat="1" applyFont="1"/>
    <xf numFmtId="183" fontId="8" fillId="0" borderId="17" xfId="0" applyNumberFormat="1" applyFont="1" applyBorder="1"/>
    <xf numFmtId="183" fontId="38" fillId="0" borderId="0" xfId="0" applyNumberFormat="1" applyFont="1" applyBorder="1"/>
    <xf numFmtId="183" fontId="38" fillId="0" borderId="17" xfId="0" applyNumberFormat="1" applyFont="1" applyBorder="1"/>
    <xf numFmtId="183" fontId="8" fillId="0" borderId="0" xfId="0" applyNumberFormat="1" applyFont="1" applyBorder="1"/>
    <xf numFmtId="183" fontId="0" fillId="0" borderId="0" xfId="0" applyNumberFormat="1" applyBorder="1"/>
    <xf numFmtId="183" fontId="0" fillId="0" borderId="0" xfId="0" applyNumberFormat="1" applyFill="1" applyBorder="1"/>
    <xf numFmtId="183" fontId="38" fillId="0" borderId="0" xfId="0" applyNumberFormat="1" applyFont="1"/>
    <xf numFmtId="183" fontId="0" fillId="0" borderId="0" xfId="0" applyNumberFormat="1" applyFont="1" applyFill="1" applyBorder="1"/>
    <xf numFmtId="183" fontId="0" fillId="0" borderId="0" xfId="0" applyNumberFormat="1" applyFill="1" applyBorder="1" applyAlignment="1">
      <alignment wrapText="1"/>
    </xf>
    <xf numFmtId="183" fontId="8" fillId="0" borderId="0" xfId="38" applyNumberFormat="1" applyFont="1"/>
    <xf numFmtId="183" fontId="0" fillId="0" borderId="0" xfId="0" applyNumberFormat="1" applyAlignment="1">
      <alignment horizontal="left"/>
    </xf>
    <xf numFmtId="183" fontId="8" fillId="0" borderId="0" xfId="38" applyNumberFormat="1" applyFont="1" applyBorder="1"/>
    <xf numFmtId="183" fontId="0" fillId="0" borderId="0" xfId="0" applyNumberFormat="1" applyBorder="1" applyAlignment="1">
      <alignment horizontal="left"/>
    </xf>
    <xf numFmtId="183" fontId="8" fillId="0" borderId="17" xfId="38" applyNumberFormat="1" applyFont="1" applyBorder="1"/>
    <xf numFmtId="183" fontId="0" fillId="0" borderId="17" xfId="0" applyNumberFormat="1" applyBorder="1" applyAlignment="1">
      <alignment horizontal="left"/>
    </xf>
    <xf numFmtId="183" fontId="8" fillId="0" borderId="0" xfId="0" applyNumberFormat="1" applyFont="1" applyFill="1"/>
    <xf numFmtId="183" fontId="8" fillId="0" borderId="0" xfId="38" applyNumberFormat="1" applyFont="1" applyFill="1"/>
    <xf numFmtId="183" fontId="8" fillId="0" borderId="0" xfId="38" applyNumberFormat="1" applyFont="1" applyFill="1" applyBorder="1"/>
    <xf numFmtId="183" fontId="8" fillId="0" borderId="17" xfId="38" applyNumberFormat="1" applyFont="1" applyFill="1" applyBorder="1"/>
    <xf numFmtId="183" fontId="0" fillId="0" borderId="0" xfId="0" applyNumberFormat="1" applyFont="1" applyFill="1"/>
    <xf numFmtId="183" fontId="0" fillId="0" borderId="17" xfId="0" applyNumberFormat="1" applyFont="1" applyFill="1" applyBorder="1"/>
    <xf numFmtId="0" fontId="34" fillId="0" borderId="0" xfId="877" applyFont="1"/>
    <xf numFmtId="183" fontId="34" fillId="0" borderId="0" xfId="877" applyNumberFormat="1" applyFont="1" applyFill="1" applyBorder="1"/>
    <xf numFmtId="0" fontId="38" fillId="0" borderId="0" xfId="877"/>
    <xf numFmtId="14" fontId="38" fillId="0" borderId="0" xfId="877" applyNumberFormat="1" applyFont="1" applyAlignment="1">
      <alignment horizontal="left"/>
    </xf>
    <xf numFmtId="183" fontId="38" fillId="0" borderId="0" xfId="877" applyNumberFormat="1" applyFont="1" applyFill="1" applyBorder="1" applyAlignment="1">
      <alignment horizontal="left"/>
    </xf>
    <xf numFmtId="0" fontId="38" fillId="0" borderId="0" xfId="877" applyFont="1" applyAlignment="1">
      <alignment horizontal="left"/>
    </xf>
    <xf numFmtId="183" fontId="38" fillId="0" borderId="0" xfId="877" applyNumberFormat="1" applyFill="1" applyBorder="1" applyAlignment="1">
      <alignment horizontal="left"/>
    </xf>
    <xf numFmtId="0" fontId="8" fillId="0" borderId="0" xfId="877" applyFont="1" applyFill="1" applyBorder="1" applyAlignment="1">
      <alignment horizontal="left"/>
    </xf>
    <xf numFmtId="14" fontId="38" fillId="0" borderId="0" xfId="877" applyNumberFormat="1" applyFill="1" applyAlignment="1">
      <alignment horizontal="left"/>
    </xf>
    <xf numFmtId="0" fontId="8" fillId="0" borderId="0" xfId="877" applyFont="1"/>
    <xf numFmtId="0" fontId="8" fillId="0" borderId="0" xfId="877" applyFont="1" applyAlignment="1">
      <alignment horizontal="left"/>
    </xf>
    <xf numFmtId="183" fontId="8" fillId="0" borderId="0" xfId="877" applyNumberFormat="1" applyFont="1" applyFill="1" applyBorder="1" applyAlignment="1">
      <alignment horizontal="left"/>
    </xf>
    <xf numFmtId="14" fontId="8" fillId="0" borderId="0" xfId="877" applyNumberFormat="1" applyFont="1" applyAlignment="1">
      <alignment horizontal="left"/>
    </xf>
    <xf numFmtId="0" fontId="29" fillId="30" borderId="18" xfId="0" applyFont="1" applyFill="1" applyBorder="1" applyAlignment="1">
      <alignment horizontal="left" vertical="center" wrapText="1"/>
    </xf>
    <xf numFmtId="168" fontId="0" fillId="30" borderId="0" xfId="0" applyNumberFormat="1" applyFill="1" applyAlignment="1">
      <alignment horizontal="left"/>
    </xf>
    <xf numFmtId="175" fontId="39" fillId="0" borderId="0" xfId="865" applyNumberFormat="1" applyFont="1" applyFill="1" applyBorder="1"/>
    <xf numFmtId="178" fontId="42" fillId="0" borderId="0" xfId="865" applyNumberFormat="1" applyFont="1"/>
    <xf numFmtId="2" fontId="42" fillId="0" borderId="0" xfId="865" applyNumberFormat="1" applyFont="1"/>
    <xf numFmtId="175" fontId="39" fillId="0" borderId="0" xfId="865" applyNumberFormat="1" applyFont="1" applyFill="1"/>
    <xf numFmtId="175" fontId="41" fillId="0" borderId="0" xfId="865" applyNumberFormat="1" applyFont="1" applyFill="1"/>
    <xf numFmtId="176" fontId="40" fillId="0" borderId="0" xfId="865" applyNumberFormat="1" applyFont="1" applyFill="1" applyBorder="1"/>
    <xf numFmtId="176" fontId="42" fillId="0" borderId="0" xfId="865" applyNumberFormat="1" applyFont="1" applyFill="1"/>
    <xf numFmtId="2" fontId="69" fillId="0" borderId="43" xfId="868" applyNumberFormat="1" applyBorder="1"/>
    <xf numFmtId="0" fontId="8" fillId="0" borderId="0" xfId="868" applyFont="1" applyFill="1" applyBorder="1"/>
    <xf numFmtId="175" fontId="62" fillId="0" borderId="44" xfId="868" quotePrefix="1" applyNumberFormat="1" applyFont="1" applyFill="1" applyBorder="1"/>
    <xf numFmtId="177" fontId="63" fillId="40" borderId="39" xfId="868" applyNumberFormat="1" applyFont="1" applyFill="1" applyBorder="1"/>
    <xf numFmtId="175" fontId="62" fillId="0" borderId="5" xfId="868" quotePrefix="1" applyNumberFormat="1" applyFont="1" applyFill="1" applyBorder="1"/>
    <xf numFmtId="177" fontId="63" fillId="41" borderId="34" xfId="868" applyNumberFormat="1" applyFont="1" applyFill="1" applyBorder="1"/>
    <xf numFmtId="177" fontId="63" fillId="42" borderId="34" xfId="868" applyNumberFormat="1" applyFont="1" applyFill="1" applyBorder="1"/>
    <xf numFmtId="177" fontId="63" fillId="43" borderId="34" xfId="868" applyNumberFormat="1" applyFont="1" applyFill="1" applyBorder="1"/>
    <xf numFmtId="177" fontId="63" fillId="44" borderId="34" xfId="868" applyNumberFormat="1" applyFont="1" applyFill="1" applyBorder="1"/>
    <xf numFmtId="177" fontId="63" fillId="45" borderId="34" xfId="868" applyNumberFormat="1" applyFont="1" applyFill="1" applyBorder="1"/>
    <xf numFmtId="175" fontId="62" fillId="0" borderId="45" xfId="868" quotePrefix="1" applyNumberFormat="1" applyFont="1" applyFill="1" applyBorder="1"/>
    <xf numFmtId="177" fontId="63" fillId="46" borderId="46" xfId="868" applyNumberFormat="1" applyFont="1" applyFill="1" applyBorder="1"/>
    <xf numFmtId="177" fontId="42" fillId="34" borderId="41" xfId="868" applyNumberFormat="1" applyFont="1" applyFill="1" applyBorder="1"/>
    <xf numFmtId="175" fontId="62" fillId="0" borderId="0" xfId="868" quotePrefix="1" applyNumberFormat="1" applyFont="1" applyFill="1" applyBorder="1"/>
    <xf numFmtId="0" fontId="0" fillId="0" borderId="55" xfId="0" applyBorder="1"/>
    <xf numFmtId="0" fontId="0" fillId="0" borderId="56" xfId="0" applyBorder="1"/>
    <xf numFmtId="0" fontId="69" fillId="0" borderId="0" xfId="868" applyBorder="1"/>
    <xf numFmtId="175" fontId="39" fillId="26" borderId="0" xfId="868" applyNumberFormat="1" applyFont="1" applyFill="1" applyBorder="1"/>
    <xf numFmtId="175" fontId="39" fillId="26" borderId="58" xfId="868" applyNumberFormat="1" applyFont="1" applyFill="1" applyBorder="1"/>
    <xf numFmtId="175" fontId="39" fillId="26" borderId="59" xfId="868" applyNumberFormat="1" applyFont="1" applyFill="1" applyBorder="1"/>
    <xf numFmtId="177" fontId="63" fillId="40" borderId="60" xfId="868" applyNumberFormat="1" applyFont="1" applyFill="1" applyBorder="1"/>
    <xf numFmtId="175" fontId="41" fillId="0" borderId="61" xfId="868" applyNumberFormat="1" applyFont="1" applyFill="1" applyBorder="1"/>
    <xf numFmtId="177" fontId="63" fillId="41" borderId="62" xfId="868" applyNumberFormat="1" applyFont="1" applyFill="1" applyBorder="1"/>
    <xf numFmtId="175" fontId="41" fillId="0" borderId="59" xfId="868" applyNumberFormat="1" applyFont="1" applyFill="1" applyBorder="1"/>
    <xf numFmtId="177" fontId="42" fillId="0" borderId="0" xfId="868" applyNumberFormat="1" applyFont="1" applyFill="1" applyBorder="1"/>
    <xf numFmtId="177" fontId="63" fillId="42" borderId="62" xfId="868" applyNumberFormat="1" applyFont="1" applyFill="1" applyBorder="1"/>
    <xf numFmtId="177" fontId="42" fillId="34" borderId="0" xfId="868" applyNumberFormat="1" applyFont="1" applyFill="1" applyBorder="1"/>
    <xf numFmtId="177" fontId="63" fillId="43" borderId="62" xfId="868" applyNumberFormat="1" applyFont="1" applyFill="1" applyBorder="1"/>
    <xf numFmtId="177" fontId="63" fillId="44" borderId="62" xfId="868" applyNumberFormat="1" applyFont="1" applyFill="1" applyBorder="1"/>
    <xf numFmtId="177" fontId="63" fillId="45" borderId="62" xfId="868" applyNumberFormat="1" applyFont="1" applyFill="1" applyBorder="1"/>
    <xf numFmtId="177" fontId="63" fillId="46" borderId="63" xfId="868" applyNumberFormat="1" applyFont="1" applyFill="1" applyBorder="1"/>
    <xf numFmtId="177" fontId="42" fillId="47" borderId="0" xfId="868" applyNumberFormat="1" applyFont="1" applyFill="1" applyBorder="1"/>
    <xf numFmtId="177" fontId="69" fillId="0" borderId="0" xfId="868" applyNumberFormat="1" applyBorder="1"/>
    <xf numFmtId="177" fontId="0" fillId="0" borderId="58" xfId="0" applyNumberFormat="1" applyBorder="1"/>
    <xf numFmtId="175" fontId="39" fillId="0" borderId="0" xfId="868" applyNumberFormat="1" applyFont="1" applyFill="1" applyBorder="1" applyAlignment="1"/>
    <xf numFmtId="0" fontId="0" fillId="0" borderId="58" xfId="0" applyBorder="1"/>
    <xf numFmtId="175" fontId="41" fillId="0" borderId="0" xfId="868" applyNumberFormat="1" applyFont="1" applyFill="1" applyBorder="1"/>
    <xf numFmtId="177" fontId="42" fillId="48" borderId="0" xfId="868" applyNumberFormat="1" applyFont="1" applyFill="1" applyBorder="1"/>
    <xf numFmtId="177" fontId="42" fillId="32" borderId="0" xfId="868" applyNumberFormat="1" applyFont="1" applyFill="1" applyBorder="1"/>
    <xf numFmtId="177" fontId="42" fillId="31" borderId="0" xfId="868" applyNumberFormat="1" applyFont="1" applyFill="1" applyBorder="1"/>
    <xf numFmtId="175" fontId="41" fillId="0" borderId="0" xfId="865" applyNumberFormat="1" applyFont="1" applyFill="1" applyBorder="1"/>
    <xf numFmtId="176" fontId="42" fillId="0" borderId="0" xfId="865" applyNumberFormat="1" applyFont="1" applyFill="1" applyBorder="1"/>
    <xf numFmtId="177" fontId="42" fillId="29" borderId="0" xfId="868" applyNumberFormat="1" applyFont="1" applyFill="1" applyBorder="1"/>
    <xf numFmtId="177" fontId="42" fillId="33" borderId="0" xfId="868" applyNumberFormat="1" applyFont="1" applyFill="1" applyBorder="1"/>
    <xf numFmtId="2" fontId="42" fillId="0" borderId="0" xfId="865" applyNumberFormat="1" applyFont="1" applyBorder="1"/>
    <xf numFmtId="178" fontId="42" fillId="0" borderId="0" xfId="865" applyNumberFormat="1" applyFont="1" applyBorder="1"/>
    <xf numFmtId="0" fontId="69" fillId="0" borderId="0" xfId="868" applyFill="1" applyBorder="1"/>
    <xf numFmtId="175" fontId="61" fillId="0" borderId="0" xfId="868" applyNumberFormat="1" applyFont="1" applyFill="1" applyBorder="1"/>
    <xf numFmtId="175" fontId="40" fillId="0" borderId="0" xfId="865" applyNumberFormat="1" applyFont="1" applyFill="1" applyBorder="1"/>
    <xf numFmtId="175" fontId="41" fillId="0" borderId="64" xfId="868" applyNumberFormat="1" applyFont="1" applyFill="1" applyBorder="1"/>
    <xf numFmtId="177" fontId="42" fillId="33" borderId="65" xfId="868" applyNumberFormat="1" applyFont="1" applyFill="1" applyBorder="1"/>
    <xf numFmtId="0" fontId="69" fillId="0" borderId="65" xfId="868" applyBorder="1"/>
    <xf numFmtId="2" fontId="42" fillId="0" borderId="65" xfId="865" applyNumberFormat="1" applyFont="1" applyBorder="1"/>
    <xf numFmtId="176" fontId="42" fillId="0" borderId="65" xfId="865" applyNumberFormat="1" applyFont="1" applyFill="1" applyBorder="1"/>
    <xf numFmtId="0" fontId="0" fillId="0" borderId="66" xfId="0" applyBorder="1"/>
    <xf numFmtId="2" fontId="0" fillId="0" borderId="0" xfId="0" applyNumberFormat="1" applyAlignment="1">
      <alignment horizontal="left"/>
    </xf>
    <xf numFmtId="174" fontId="69" fillId="0" borderId="0" xfId="868" applyNumberFormat="1" applyBorder="1"/>
    <xf numFmtId="171" fontId="0" fillId="0" borderId="0" xfId="0" applyNumberFormat="1" applyFill="1" applyBorder="1" applyAlignment="1">
      <alignment horizontal="left"/>
    </xf>
    <xf numFmtId="0" fontId="0" fillId="0" borderId="0" xfId="0" applyFill="1" applyBorder="1" applyAlignment="1">
      <alignment horizontal="center"/>
    </xf>
    <xf numFmtId="165" fontId="68" fillId="0" borderId="2" xfId="38" applyNumberFormat="1" applyFont="1" applyFill="1" applyBorder="1" applyAlignment="1">
      <alignment horizontal="center"/>
    </xf>
    <xf numFmtId="175" fontId="62" fillId="0" borderId="54" xfId="868" applyNumberFormat="1" applyFont="1" applyFill="1" applyBorder="1"/>
    <xf numFmtId="177" fontId="63" fillId="52" borderId="62" xfId="868" applyNumberFormat="1" applyFont="1" applyFill="1" applyBorder="1"/>
    <xf numFmtId="177" fontId="42" fillId="53" borderId="0" xfId="868" applyNumberFormat="1" applyFont="1" applyFill="1" applyBorder="1"/>
    <xf numFmtId="165" fontId="55" fillId="0" borderId="78" xfId="39" applyFont="1" applyBorder="1"/>
    <xf numFmtId="2" fontId="0" fillId="0" borderId="0" xfId="0" applyNumberFormat="1" applyFill="1"/>
    <xf numFmtId="165" fontId="37" fillId="0" borderId="80" xfId="39" applyFont="1" applyBorder="1" applyAlignment="1">
      <alignment horizontal="center" vertical="center" wrapText="1"/>
    </xf>
    <xf numFmtId="0" fontId="36" fillId="0" borderId="81" xfId="0" applyFont="1" applyBorder="1" applyAlignment="1">
      <alignment vertical="center" wrapText="1"/>
    </xf>
    <xf numFmtId="0" fontId="36" fillId="0" borderId="82" xfId="0" applyFont="1" applyBorder="1" applyAlignment="1">
      <alignment vertical="center" wrapText="1"/>
    </xf>
    <xf numFmtId="2" fontId="69" fillId="0" borderId="83" xfId="868" applyNumberFormat="1" applyBorder="1"/>
    <xf numFmtId="165" fontId="37" fillId="0" borderId="84" xfId="39" applyFont="1" applyBorder="1" applyAlignment="1">
      <alignment horizontal="center" vertical="center" wrapText="1"/>
    </xf>
    <xf numFmtId="0" fontId="35" fillId="0" borderId="85" xfId="0" applyFont="1" applyBorder="1" applyAlignment="1">
      <alignment vertical="center" wrapText="1"/>
    </xf>
    <xf numFmtId="0" fontId="37" fillId="0" borderId="86" xfId="0" applyFont="1" applyBorder="1" applyAlignment="1">
      <alignment vertical="center" wrapText="1"/>
    </xf>
    <xf numFmtId="0" fontId="37" fillId="0" borderId="87" xfId="0" applyFont="1" applyBorder="1" applyAlignment="1">
      <alignment vertical="center" wrapText="1"/>
    </xf>
    <xf numFmtId="0" fontId="36" fillId="0" borderId="88" xfId="0" applyFont="1" applyBorder="1" applyAlignment="1">
      <alignment vertical="center" wrapText="1"/>
    </xf>
    <xf numFmtId="2" fontId="69" fillId="0" borderId="89" xfId="868" applyNumberFormat="1" applyBorder="1"/>
    <xf numFmtId="2" fontId="69" fillId="0" borderId="90" xfId="868" applyNumberFormat="1" applyBorder="1"/>
    <xf numFmtId="165" fontId="0" fillId="0" borderId="0" xfId="39" applyFont="1" applyBorder="1"/>
    <xf numFmtId="9" fontId="0" fillId="0" borderId="0" xfId="1350" applyFont="1" applyBorder="1"/>
    <xf numFmtId="43" fontId="0" fillId="0" borderId="0" xfId="0" applyNumberFormat="1" applyBorder="1"/>
    <xf numFmtId="2" fontId="0" fillId="0" borderId="0" xfId="1348" applyNumberFormat="1" applyFont="1" applyBorder="1"/>
    <xf numFmtId="165" fontId="0" fillId="0" borderId="0" xfId="39" applyFont="1" applyFill="1" applyBorder="1"/>
    <xf numFmtId="43" fontId="0" fillId="0" borderId="0" xfId="0" applyNumberFormat="1" applyFill="1" applyBorder="1"/>
    <xf numFmtId="0" fontId="10" fillId="0" borderId="0" xfId="884" applyFont="1" applyFill="1" applyBorder="1" applyAlignment="1">
      <alignment horizontal="right" wrapText="1"/>
    </xf>
    <xf numFmtId="0" fontId="10" fillId="0" borderId="0" xfId="884" applyFont="1" applyFill="1" applyBorder="1" applyAlignment="1">
      <alignment horizontal="center"/>
    </xf>
    <xf numFmtId="183" fontId="0" fillId="0" borderId="17" xfId="0" applyNumberFormat="1" applyFill="1" applyBorder="1" applyAlignment="1">
      <alignment horizontal="left"/>
    </xf>
    <xf numFmtId="0" fontId="7" fillId="0" borderId="0" xfId="0" applyFont="1"/>
    <xf numFmtId="0" fontId="30" fillId="0" borderId="0" xfId="0" applyFont="1" applyFill="1" applyBorder="1" applyAlignment="1">
      <alignment horizontal="center" vertical="center" wrapText="1"/>
    </xf>
    <xf numFmtId="1" fontId="0" fillId="0" borderId="0" xfId="0" applyNumberFormat="1" applyBorder="1"/>
    <xf numFmtId="0" fontId="75" fillId="0" borderId="98" xfId="0" applyFont="1" applyBorder="1" applyAlignment="1">
      <alignment horizontal="center"/>
    </xf>
    <xf numFmtId="0" fontId="76" fillId="0" borderId="99" xfId="0" applyFont="1" applyBorder="1" applyAlignment="1">
      <alignment horizontal="center" vertical="center" wrapText="1"/>
    </xf>
    <xf numFmtId="0" fontId="75" fillId="0" borderId="16" xfId="0" applyFont="1" applyBorder="1" applyAlignment="1">
      <alignment horizontal="left" vertical="center" wrapText="1"/>
    </xf>
    <xf numFmtId="0" fontId="75" fillId="0" borderId="0" xfId="0" applyFont="1" applyBorder="1" applyAlignment="1">
      <alignment horizontal="center" vertical="center" wrapText="1"/>
    </xf>
    <xf numFmtId="0" fontId="75" fillId="0" borderId="71" xfId="0" applyFont="1" applyBorder="1" applyAlignment="1">
      <alignment horizontal="center" vertical="center" wrapText="1"/>
    </xf>
    <xf numFmtId="0" fontId="75" fillId="0" borderId="95" xfId="0" applyFont="1" applyBorder="1" applyAlignment="1">
      <alignment horizontal="left" vertical="center" wrapText="1"/>
    </xf>
    <xf numFmtId="0" fontId="75" fillId="0" borderId="96" xfId="0" applyFont="1" applyBorder="1" applyAlignment="1">
      <alignment horizontal="center" vertical="center" wrapText="1"/>
    </xf>
    <xf numFmtId="0" fontId="75" fillId="0" borderId="97" xfId="0" applyFont="1" applyBorder="1" applyAlignment="1">
      <alignment horizontal="center" vertical="center" wrapText="1"/>
    </xf>
    <xf numFmtId="0" fontId="75" fillId="0" borderId="103" xfId="0" applyFont="1" applyBorder="1" applyAlignment="1">
      <alignment horizontal="left" vertical="center" wrapText="1"/>
    </xf>
    <xf numFmtId="0" fontId="75" fillId="0" borderId="41" xfId="0" applyFont="1" applyBorder="1" applyAlignment="1">
      <alignment horizontal="center" vertical="center" wrapText="1"/>
    </xf>
    <xf numFmtId="0" fontId="75" fillId="0" borderId="104" xfId="0" applyFont="1" applyBorder="1" applyAlignment="1">
      <alignment horizontal="center" vertical="center" wrapText="1"/>
    </xf>
    <xf numFmtId="0" fontId="75" fillId="0" borderId="106" xfId="0" applyFont="1" applyBorder="1" applyAlignment="1">
      <alignment horizontal="left" vertical="center" wrapText="1"/>
    </xf>
    <xf numFmtId="0" fontId="75" fillId="0" borderId="42" xfId="0" applyFont="1" applyBorder="1" applyAlignment="1">
      <alignment horizontal="center" vertical="center" wrapText="1"/>
    </xf>
    <xf numFmtId="0" fontId="75" fillId="0" borderId="107" xfId="0" applyFont="1" applyBorder="1" applyAlignment="1">
      <alignment horizontal="center" vertical="center" wrapText="1"/>
    </xf>
    <xf numFmtId="0" fontId="75" fillId="0" borderId="50" xfId="0" applyFont="1" applyBorder="1" applyAlignment="1">
      <alignment horizontal="center" vertical="center" wrapText="1"/>
    </xf>
    <xf numFmtId="0" fontId="75" fillId="0" borderId="54" xfId="0" applyFont="1" applyBorder="1" applyAlignment="1">
      <alignment horizontal="center" vertical="center" wrapText="1"/>
    </xf>
    <xf numFmtId="0" fontId="75" fillId="0" borderId="111" xfId="0" applyFont="1" applyBorder="1" applyAlignment="1">
      <alignment horizontal="center" vertical="center" wrapText="1"/>
    </xf>
    <xf numFmtId="0" fontId="75" fillId="0" borderId="112" xfId="0" applyFont="1" applyBorder="1" applyAlignment="1">
      <alignment horizontal="center" vertical="center" wrapText="1"/>
    </xf>
    <xf numFmtId="2" fontId="78" fillId="0" borderId="44" xfId="868" applyNumberFormat="1" applyFont="1" applyBorder="1"/>
    <xf numFmtId="2" fontId="78" fillId="0" borderId="39" xfId="868" applyNumberFormat="1" applyFont="1" applyBorder="1"/>
    <xf numFmtId="165" fontId="74" fillId="0" borderId="35" xfId="39" applyFont="1" applyBorder="1" applyAlignment="1">
      <alignment vertical="center"/>
    </xf>
    <xf numFmtId="2" fontId="78" fillId="0" borderId="79" xfId="868" applyNumberFormat="1" applyFont="1" applyBorder="1"/>
    <xf numFmtId="2" fontId="78" fillId="0" borderId="35" xfId="868" applyNumberFormat="1" applyFont="1" applyBorder="1"/>
    <xf numFmtId="0" fontId="37" fillId="0" borderId="92" xfId="0" applyFont="1" applyBorder="1" applyAlignment="1">
      <alignment vertical="center" wrapText="1"/>
    </xf>
    <xf numFmtId="165" fontId="37" fillId="0" borderId="113" xfId="39" applyFont="1" applyBorder="1" applyAlignment="1">
      <alignment horizontal="center" vertical="center" wrapText="1"/>
    </xf>
    <xf numFmtId="0" fontId="37" fillId="0" borderId="115" xfId="0" applyFont="1" applyBorder="1" applyAlignment="1">
      <alignment vertical="center" wrapText="1"/>
    </xf>
    <xf numFmtId="165" fontId="37" fillId="0" borderId="116" xfId="39" applyFont="1" applyBorder="1" applyAlignment="1">
      <alignment horizontal="center" vertical="center" wrapText="1"/>
    </xf>
    <xf numFmtId="0" fontId="36" fillId="0" borderId="119" xfId="0" applyFont="1" applyBorder="1" applyAlignment="1">
      <alignment vertical="center" wrapText="1"/>
    </xf>
    <xf numFmtId="165" fontId="36" fillId="0" borderId="120" xfId="39" applyFont="1" applyBorder="1" applyAlignment="1">
      <alignment vertical="center" wrapText="1"/>
    </xf>
    <xf numFmtId="165" fontId="36" fillId="0" borderId="110" xfId="39" applyFont="1" applyBorder="1" applyAlignment="1">
      <alignment vertical="center" wrapText="1"/>
    </xf>
    <xf numFmtId="165" fontId="36" fillId="0" borderId="82" xfId="39" applyFont="1" applyBorder="1" applyAlignment="1">
      <alignment vertical="center" wrapText="1"/>
    </xf>
    <xf numFmtId="0" fontId="37" fillId="0" borderId="38" xfId="0" applyFont="1" applyBorder="1" applyAlignment="1">
      <alignment vertical="center" wrapText="1"/>
    </xf>
    <xf numFmtId="165" fontId="37" fillId="0" borderId="39" xfId="39" applyFont="1" applyBorder="1" applyAlignment="1">
      <alignment horizontal="center" vertical="center" wrapText="1"/>
    </xf>
    <xf numFmtId="0" fontId="37" fillId="0" borderId="24" xfId="0" applyFont="1" applyFill="1" applyBorder="1" applyAlignment="1">
      <alignment vertical="center" wrapText="1"/>
    </xf>
    <xf numFmtId="165" fontId="37" fillId="0" borderId="35" xfId="39" applyFont="1" applyFill="1" applyBorder="1" applyAlignment="1">
      <alignment horizontal="center" vertical="center" wrapText="1"/>
    </xf>
    <xf numFmtId="165" fontId="37" fillId="0" borderId="44" xfId="39" applyNumberFormat="1" applyFont="1" applyBorder="1" applyAlignment="1">
      <alignment vertical="center" wrapText="1"/>
    </xf>
    <xf numFmtId="165" fontId="37" fillId="0" borderId="84" xfId="39" applyNumberFormat="1" applyFont="1" applyBorder="1" applyAlignment="1">
      <alignment vertical="center" wrapText="1"/>
    </xf>
    <xf numFmtId="165" fontId="37" fillId="0" borderId="114" xfId="39" applyNumberFormat="1" applyFont="1" applyBorder="1" applyAlignment="1">
      <alignment vertical="center" wrapText="1"/>
    </xf>
    <xf numFmtId="165" fontId="37" fillId="0" borderId="91" xfId="39" applyNumberFormat="1" applyFont="1" applyBorder="1" applyAlignment="1">
      <alignment vertical="center" wrapText="1"/>
    </xf>
    <xf numFmtId="165" fontId="37" fillId="0" borderId="117" xfId="0" applyNumberFormat="1" applyFont="1" applyBorder="1" applyAlignment="1">
      <alignment vertical="center" wrapText="1"/>
    </xf>
    <xf numFmtId="165" fontId="37" fillId="0" borderId="118" xfId="0" applyNumberFormat="1" applyFont="1" applyBorder="1" applyAlignment="1">
      <alignment vertical="center" wrapText="1"/>
    </xf>
    <xf numFmtId="165" fontId="37" fillId="0" borderId="79" xfId="0" applyNumberFormat="1" applyFont="1" applyFill="1" applyBorder="1" applyAlignment="1">
      <alignment vertical="center" wrapText="1"/>
    </xf>
    <xf numFmtId="165" fontId="37" fillId="0" borderId="80" xfId="0" applyNumberFormat="1" applyFont="1" applyFill="1" applyBorder="1" applyAlignment="1">
      <alignment vertical="center" wrapText="1"/>
    </xf>
    <xf numFmtId="0" fontId="55" fillId="0" borderId="85" xfId="0" applyFont="1" applyBorder="1"/>
    <xf numFmtId="0" fontId="55" fillId="0" borderId="47" xfId="0" applyFont="1" applyBorder="1"/>
    <xf numFmtId="0" fontId="55" fillId="0" borderId="109" xfId="0" applyFont="1" applyBorder="1"/>
    <xf numFmtId="0" fontId="55" fillId="0" borderId="70" xfId="0" applyFont="1" applyBorder="1"/>
    <xf numFmtId="0" fontId="55" fillId="0" borderId="0" xfId="0" applyFont="1" applyBorder="1"/>
    <xf numFmtId="0" fontId="55" fillId="0" borderId="71" xfId="0" applyFont="1" applyBorder="1"/>
    <xf numFmtId="165" fontId="55" fillId="0" borderId="0" xfId="0" applyNumberFormat="1" applyFont="1" applyBorder="1"/>
    <xf numFmtId="165" fontId="55" fillId="0" borderId="0" xfId="39" applyFont="1" applyBorder="1"/>
    <xf numFmtId="0" fontId="37" fillId="0" borderId="121" xfId="0" applyFont="1" applyBorder="1" applyAlignment="1">
      <alignment vertical="center" wrapText="1"/>
    </xf>
    <xf numFmtId="2" fontId="69" fillId="0" borderId="122" xfId="868" applyNumberFormat="1" applyBorder="1"/>
    <xf numFmtId="2" fontId="69" fillId="0" borderId="108" xfId="868" applyNumberFormat="1" applyBorder="1"/>
    <xf numFmtId="165" fontId="37" fillId="0" borderId="91" xfId="39" applyFont="1" applyBorder="1" applyAlignment="1">
      <alignment horizontal="center" vertical="center" wrapText="1"/>
    </xf>
    <xf numFmtId="0" fontId="79" fillId="0" borderId="0" xfId="0" applyFont="1" applyBorder="1"/>
    <xf numFmtId="0" fontId="79" fillId="0" borderId="0" xfId="0" applyFont="1" applyFill="1" applyBorder="1"/>
    <xf numFmtId="0" fontId="57" fillId="0" borderId="0" xfId="0" applyFont="1" applyBorder="1"/>
    <xf numFmtId="174" fontId="55" fillId="0" borderId="0" xfId="0" applyNumberFormat="1" applyFont="1" applyBorder="1"/>
    <xf numFmtId="165" fontId="37" fillId="0" borderId="92" xfId="39" applyFont="1" applyBorder="1" applyAlignment="1">
      <alignment vertical="center" wrapText="1"/>
    </xf>
    <xf numFmtId="165" fontId="36" fillId="0" borderId="113" xfId="39" applyFont="1" applyFill="1" applyBorder="1" applyAlignment="1">
      <alignment horizontal="center" vertical="center" wrapText="1"/>
    </xf>
    <xf numFmtId="165" fontId="55" fillId="0" borderId="123" xfId="39" applyFont="1" applyBorder="1"/>
    <xf numFmtId="0" fontId="0" fillId="0" borderId="70" xfId="0" applyFont="1" applyBorder="1"/>
    <xf numFmtId="0" fontId="0" fillId="0" borderId="0" xfId="0" applyFont="1" applyBorder="1"/>
    <xf numFmtId="0" fontId="0" fillId="0" borderId="71" xfId="0" applyFont="1" applyBorder="1"/>
    <xf numFmtId="0" fontId="0" fillId="0" borderId="124" xfId="0" applyFont="1" applyBorder="1"/>
    <xf numFmtId="0" fontId="0" fillId="0" borderId="96" xfId="0" applyFont="1" applyBorder="1"/>
    <xf numFmtId="165" fontId="77" fillId="0" borderId="96" xfId="39" applyFont="1" applyBorder="1"/>
    <xf numFmtId="0" fontId="0" fillId="0" borderId="97" xfId="0" applyFont="1" applyBorder="1"/>
    <xf numFmtId="0" fontId="0" fillId="0" borderId="85" xfId="0" applyBorder="1"/>
    <xf numFmtId="0" fontId="0" fillId="0" borderId="47" xfId="0" applyBorder="1"/>
    <xf numFmtId="0" fontId="0" fillId="0" borderId="109" xfId="0" applyBorder="1"/>
    <xf numFmtId="0" fontId="0" fillId="0" borderId="71" xfId="0" applyBorder="1"/>
    <xf numFmtId="165" fontId="74" fillId="0" borderId="113" xfId="39" applyFont="1" applyBorder="1" applyAlignment="1">
      <alignment vertical="center"/>
    </xf>
    <xf numFmtId="2" fontId="78" fillId="0" borderId="114" xfId="868" applyNumberFormat="1" applyFont="1" applyBorder="1"/>
    <xf numFmtId="2" fontId="78" fillId="0" borderId="113" xfId="868" applyNumberFormat="1" applyFont="1" applyBorder="1"/>
    <xf numFmtId="0" fontId="55" fillId="0" borderId="124" xfId="0" applyFont="1" applyBorder="1"/>
    <xf numFmtId="0" fontId="55" fillId="0" borderId="96" xfId="0" applyFont="1" applyBorder="1"/>
    <xf numFmtId="0" fontId="0" fillId="0" borderId="97" xfId="0" applyBorder="1"/>
    <xf numFmtId="165" fontId="37" fillId="0" borderId="0" xfId="39" applyNumberFormat="1" applyFont="1" applyBorder="1" applyAlignment="1">
      <alignment vertical="center" wrapText="1"/>
    </xf>
    <xf numFmtId="165" fontId="37" fillId="0" borderId="0" xfId="0" applyNumberFormat="1" applyFont="1" applyBorder="1" applyAlignment="1">
      <alignment vertical="center" wrapText="1"/>
    </xf>
    <xf numFmtId="165" fontId="37" fillId="0" borderId="0" xfId="0" applyNumberFormat="1" applyFont="1" applyFill="1" applyBorder="1" applyAlignment="1">
      <alignment vertical="center" wrapText="1"/>
    </xf>
    <xf numFmtId="165" fontId="37" fillId="0" borderId="113" xfId="39" applyNumberFormat="1" applyFont="1" applyBorder="1" applyAlignment="1">
      <alignment vertical="center"/>
    </xf>
    <xf numFmtId="165" fontId="37" fillId="0" borderId="35" xfId="39" applyNumberFormat="1" applyFont="1" applyBorder="1" applyAlignment="1">
      <alignment vertical="center"/>
    </xf>
    <xf numFmtId="0" fontId="7" fillId="27" borderId="0" xfId="0" applyFont="1" applyFill="1" applyBorder="1"/>
    <xf numFmtId="0" fontId="7" fillId="0" borderId="0" xfId="0" applyFont="1" applyFill="1"/>
    <xf numFmtId="0" fontId="7" fillId="0" borderId="0" xfId="0" applyFont="1" applyFill="1" applyBorder="1"/>
    <xf numFmtId="183" fontId="0" fillId="0" borderId="129" xfId="0" applyNumberFormat="1" applyBorder="1"/>
    <xf numFmtId="183" fontId="8" fillId="0" borderId="129" xfId="0" applyNumberFormat="1" applyFont="1" applyBorder="1"/>
    <xf numFmtId="183" fontId="8" fillId="0" borderId="129" xfId="0" applyNumberFormat="1" applyFont="1" applyFill="1" applyBorder="1"/>
    <xf numFmtId="183" fontId="0" fillId="0" borderId="130" xfId="0" applyNumberFormat="1" applyBorder="1"/>
    <xf numFmtId="183" fontId="8" fillId="0" borderId="130" xfId="0" applyNumberFormat="1" applyFont="1" applyBorder="1"/>
    <xf numFmtId="183" fontId="8" fillId="0" borderId="130" xfId="0" applyNumberFormat="1" applyFont="1" applyFill="1" applyBorder="1"/>
    <xf numFmtId="183" fontId="0" fillId="0" borderId="131" xfId="0" applyNumberFormat="1" applyBorder="1"/>
    <xf numFmtId="183" fontId="8" fillId="0" borderId="131" xfId="0" applyNumberFormat="1" applyFont="1" applyBorder="1"/>
    <xf numFmtId="183" fontId="8" fillId="0" borderId="131" xfId="0" applyNumberFormat="1" applyFont="1" applyFill="1" applyBorder="1"/>
    <xf numFmtId="183" fontId="38" fillId="0" borderId="131" xfId="0" applyNumberFormat="1" applyFont="1" applyBorder="1"/>
    <xf numFmtId="0" fontId="7" fillId="0" borderId="131" xfId="0" applyFont="1" applyFill="1" applyBorder="1"/>
    <xf numFmtId="183" fontId="38" fillId="0" borderId="129" xfId="0" applyNumberFormat="1" applyFont="1" applyBorder="1"/>
    <xf numFmtId="0" fontId="7" fillId="0" borderId="129" xfId="0" applyFont="1" applyFill="1" applyBorder="1"/>
    <xf numFmtId="183" fontId="0" fillId="0" borderId="0" xfId="0" applyNumberFormat="1" applyFill="1" applyBorder="1" applyAlignment="1">
      <alignment horizontal="left"/>
    </xf>
    <xf numFmtId="183" fontId="0" fillId="0" borderId="131" xfId="0" applyNumberFormat="1" applyFill="1" applyBorder="1" applyAlignment="1">
      <alignment horizontal="left"/>
    </xf>
    <xf numFmtId="183" fontId="0" fillId="0" borderId="131" xfId="0" applyNumberFormat="1" applyFont="1" applyFill="1" applyBorder="1"/>
    <xf numFmtId="183" fontId="0" fillId="0" borderId="131" xfId="0" applyNumberFormat="1" applyFill="1" applyBorder="1"/>
    <xf numFmtId="0" fontId="0" fillId="0" borderId="131" xfId="0" applyFill="1" applyBorder="1"/>
    <xf numFmtId="0" fontId="7" fillId="0" borderId="17" xfId="0" applyFont="1" applyFill="1" applyBorder="1"/>
    <xf numFmtId="183" fontId="0" fillId="0" borderId="0" xfId="38" applyNumberFormat="1" applyFont="1" applyBorder="1"/>
    <xf numFmtId="0" fontId="0" fillId="0" borderId="130" xfId="0" applyFill="1" applyBorder="1"/>
    <xf numFmtId="183" fontId="30" fillId="26" borderId="130" xfId="0" applyNumberFormat="1" applyFont="1" applyFill="1" applyBorder="1" applyAlignment="1">
      <alignment horizontal="left" vertical="top" wrapText="1"/>
    </xf>
    <xf numFmtId="183" fontId="30" fillId="26" borderId="130" xfId="0" quotePrefix="1" applyNumberFormat="1" applyFont="1" applyFill="1" applyBorder="1" applyAlignment="1">
      <alignment horizontal="left" vertical="top" wrapText="1"/>
    </xf>
    <xf numFmtId="183" fontId="8" fillId="0" borderId="129" xfId="0" applyNumberFormat="1" applyFont="1" applyFill="1" applyBorder="1" applyAlignment="1">
      <alignment horizontal="left"/>
    </xf>
    <xf numFmtId="183" fontId="0" fillId="0" borderId="129" xfId="38" applyNumberFormat="1" applyFont="1" applyBorder="1"/>
    <xf numFmtId="183" fontId="0" fillId="0" borderId="129" xfId="0" applyNumberFormat="1" applyFill="1" applyBorder="1"/>
    <xf numFmtId="0" fontId="0" fillId="0" borderId="129" xfId="0" applyFill="1" applyBorder="1"/>
    <xf numFmtId="0" fontId="34" fillId="0" borderId="0" xfId="0" applyFont="1"/>
    <xf numFmtId="183" fontId="7" fillId="0" borderId="0" xfId="0" applyNumberFormat="1" applyFont="1" applyFill="1" applyBorder="1"/>
    <xf numFmtId="165" fontId="38" fillId="0" borderId="0" xfId="39" applyFont="1" applyFill="1" applyBorder="1" applyAlignment="1">
      <alignment horizontal="left"/>
    </xf>
    <xf numFmtId="165" fontId="38" fillId="0" borderId="71" xfId="39" applyFont="1" applyFill="1" applyBorder="1" applyAlignment="1">
      <alignment horizontal="center"/>
    </xf>
    <xf numFmtId="165" fontId="38" fillId="0" borderId="96" xfId="39" applyFont="1" applyFill="1" applyBorder="1" applyAlignment="1">
      <alignment horizontal="left"/>
    </xf>
    <xf numFmtId="165" fontId="38" fillId="0" borderId="96" xfId="39" applyFont="1" applyFill="1" applyBorder="1" applyAlignment="1">
      <alignment horizontal="center"/>
    </xf>
    <xf numFmtId="165" fontId="38" fillId="0" borderId="97" xfId="39" applyFont="1" applyFill="1" applyBorder="1" applyAlignment="1">
      <alignment horizontal="center"/>
    </xf>
    <xf numFmtId="165" fontId="38" fillId="0" borderId="54" xfId="39" applyFont="1" applyFill="1" applyBorder="1" applyAlignment="1">
      <alignment horizontal="left"/>
    </xf>
    <xf numFmtId="165" fontId="38" fillId="0" borderId="111" xfId="39" applyFont="1" applyFill="1" applyBorder="1" applyAlignment="1">
      <alignment horizontal="left"/>
    </xf>
    <xf numFmtId="0" fontId="35" fillId="0" borderId="85" xfId="0" applyFont="1" applyBorder="1" applyAlignment="1">
      <alignment horizontal="center" vertical="center" wrapText="1"/>
    </xf>
    <xf numFmtId="165" fontId="38" fillId="0" borderId="19" xfId="39" applyFont="1" applyFill="1" applyBorder="1" applyAlignment="1">
      <alignment horizontal="center"/>
    </xf>
    <xf numFmtId="165" fontId="38" fillId="0" borderId="138" xfId="39" applyFont="1" applyFill="1" applyBorder="1" applyAlignment="1">
      <alignment horizontal="center"/>
    </xf>
    <xf numFmtId="0" fontId="7" fillId="0" borderId="0" xfId="0" applyFont="1" applyFill="1" applyBorder="1" applyAlignment="1">
      <alignment horizontal="left"/>
    </xf>
    <xf numFmtId="165" fontId="38" fillId="0" borderId="143" xfId="39" applyFont="1" applyFill="1" applyBorder="1" applyAlignment="1">
      <alignment horizontal="center"/>
    </xf>
    <xf numFmtId="2" fontId="0" fillId="0" borderId="0" xfId="0" applyNumberFormat="1" applyBorder="1"/>
    <xf numFmtId="165" fontId="0" fillId="0" borderId="0" xfId="38" applyFont="1" applyBorder="1"/>
    <xf numFmtId="165" fontId="0" fillId="0" borderId="129" xfId="38" applyFont="1" applyBorder="1"/>
    <xf numFmtId="2" fontId="0" fillId="0" borderId="16" xfId="0" applyNumberFormat="1" applyBorder="1"/>
    <xf numFmtId="165" fontId="0" fillId="0" borderId="152" xfId="38" applyFont="1" applyBorder="1"/>
    <xf numFmtId="0" fontId="60" fillId="0" borderId="0" xfId="0" applyFont="1" applyFill="1"/>
    <xf numFmtId="1" fontId="60" fillId="0" borderId="0" xfId="0" applyNumberFormat="1" applyFont="1" applyFill="1"/>
    <xf numFmtId="0" fontId="82" fillId="0" borderId="0" xfId="0" applyFont="1"/>
    <xf numFmtId="175" fontId="62" fillId="0" borderId="70" xfId="868" quotePrefix="1" applyNumberFormat="1" applyFont="1" applyFill="1" applyBorder="1"/>
    <xf numFmtId="174" fontId="69" fillId="0" borderId="71" xfId="868" applyNumberFormat="1" applyBorder="1"/>
    <xf numFmtId="0" fontId="0" fillId="0" borderId="70" xfId="0" applyBorder="1"/>
    <xf numFmtId="175" fontId="62" fillId="0" borderId="124" xfId="868" quotePrefix="1" applyNumberFormat="1" applyFont="1" applyFill="1" applyBorder="1"/>
    <xf numFmtId="174" fontId="69" fillId="0" borderId="97" xfId="868" applyNumberFormat="1" applyBorder="1"/>
    <xf numFmtId="174" fontId="69" fillId="0" borderId="155" xfId="868" applyNumberFormat="1" applyBorder="1"/>
    <xf numFmtId="174" fontId="69" fillId="0" borderId="149" xfId="868" applyNumberFormat="1" applyBorder="1"/>
    <xf numFmtId="174" fontId="69" fillId="0" borderId="156" xfId="868" applyNumberFormat="1" applyBorder="1"/>
    <xf numFmtId="0" fontId="0" fillId="0" borderId="157" xfId="0" applyBorder="1"/>
    <xf numFmtId="175" fontId="62" fillId="0" borderId="158" xfId="868" quotePrefix="1" applyNumberFormat="1" applyFont="1" applyFill="1" applyBorder="1"/>
    <xf numFmtId="0" fontId="7" fillId="0" borderId="0" xfId="0" applyFont="1" applyBorder="1"/>
    <xf numFmtId="0" fontId="8" fillId="0" borderId="131" xfId="0" applyFont="1" applyBorder="1"/>
    <xf numFmtId="0" fontId="8" fillId="0" borderId="106" xfId="0" applyFont="1" applyBorder="1"/>
    <xf numFmtId="0" fontId="7" fillId="0" borderId="131" xfId="0" applyFont="1" applyBorder="1"/>
    <xf numFmtId="0" fontId="0" fillId="0" borderId="0" xfId="0" applyFont="1" applyFill="1" applyBorder="1"/>
    <xf numFmtId="43" fontId="0" fillId="0" borderId="0" xfId="0" applyNumberFormat="1" applyFill="1" applyBorder="1" applyAlignment="1">
      <alignment horizontal="left"/>
    </xf>
    <xf numFmtId="43" fontId="0" fillId="0" borderId="0" xfId="0" applyNumberFormat="1" applyFill="1" applyBorder="1" applyAlignment="1">
      <alignment horizontal="center"/>
    </xf>
    <xf numFmtId="2" fontId="0" fillId="0" borderId="47" xfId="0" applyNumberFormat="1" applyFont="1" applyFill="1" applyBorder="1" applyAlignment="1">
      <alignment horizontal="center"/>
    </xf>
    <xf numFmtId="2" fontId="0" fillId="0" borderId="0" xfId="0" applyNumberFormat="1" applyFont="1" applyFill="1" applyBorder="1" applyAlignment="1">
      <alignment horizontal="center"/>
    </xf>
    <xf numFmtId="9" fontId="67" fillId="0" borderId="68" xfId="1348" applyFont="1" applyBorder="1" applyAlignment="1">
      <alignment horizontal="center"/>
    </xf>
    <xf numFmtId="9" fontId="67" fillId="0" borderId="69" xfId="1348" applyFont="1" applyBorder="1" applyAlignment="1">
      <alignment horizontal="center"/>
    </xf>
    <xf numFmtId="2" fontId="8" fillId="0" borderId="0" xfId="0" applyNumberFormat="1" applyFont="1" applyFill="1" applyBorder="1" applyAlignment="1">
      <alignment horizontal="center"/>
    </xf>
    <xf numFmtId="10" fontId="67" fillId="0" borderId="69" xfId="1348" applyNumberFormat="1" applyFont="1" applyBorder="1" applyAlignment="1">
      <alignment horizontal="center"/>
    </xf>
    <xf numFmtId="0" fontId="7" fillId="0" borderId="162" xfId="0" applyFont="1" applyFill="1" applyBorder="1"/>
    <xf numFmtId="0" fontId="7" fillId="0" borderId="159" xfId="0" applyFont="1" applyFill="1" applyBorder="1"/>
    <xf numFmtId="0" fontId="55" fillId="0" borderId="164" xfId="0" applyFont="1" applyFill="1" applyBorder="1" applyAlignment="1">
      <alignment horizontal="center"/>
    </xf>
    <xf numFmtId="0" fontId="55" fillId="0" borderId="165" xfId="0" applyFont="1" applyFill="1" applyBorder="1" applyAlignment="1">
      <alignment horizontal="center"/>
    </xf>
    <xf numFmtId="0" fontId="55" fillId="0" borderId="166" xfId="0" applyFont="1" applyFill="1" applyBorder="1" applyAlignment="1">
      <alignment horizontal="center"/>
    </xf>
    <xf numFmtId="0" fontId="83" fillId="0" borderId="163" xfId="0" applyFont="1" applyFill="1" applyBorder="1"/>
    <xf numFmtId="0" fontId="83" fillId="0" borderId="167" xfId="0" applyFont="1" applyFill="1" applyBorder="1"/>
    <xf numFmtId="0" fontId="7" fillId="0" borderId="67" xfId="0" applyFont="1" applyBorder="1"/>
    <xf numFmtId="185" fontId="41" fillId="0" borderId="0" xfId="865" applyNumberFormat="1" applyFont="1" applyFill="1" applyBorder="1"/>
    <xf numFmtId="0" fontId="8" fillId="0" borderId="0" xfId="0" applyFont="1" applyFill="1" applyBorder="1" applyAlignment="1">
      <alignment horizontal="left"/>
    </xf>
    <xf numFmtId="0" fontId="55" fillId="0" borderId="0" xfId="0" applyFont="1" applyFill="1" applyBorder="1" applyAlignment="1">
      <alignment horizontal="center"/>
    </xf>
    <xf numFmtId="0" fontId="8" fillId="0" borderId="0" xfId="0" applyFont="1" applyFill="1" applyBorder="1" applyAlignment="1"/>
    <xf numFmtId="0" fontId="8" fillId="0" borderId="0" xfId="0" applyFont="1" applyFill="1" applyBorder="1" applyAlignment="1">
      <alignment horizontal="center"/>
    </xf>
    <xf numFmtId="165" fontId="38" fillId="0" borderId="0" xfId="39" applyFont="1" applyFill="1" applyBorder="1"/>
    <xf numFmtId="0" fontId="34" fillId="0" borderId="0" xfId="0" applyFont="1" applyFill="1" applyBorder="1" applyAlignment="1">
      <alignment horizontal="center"/>
    </xf>
    <xf numFmtId="165" fontId="34" fillId="0" borderId="0" xfId="0" applyNumberFormat="1" applyFont="1" applyFill="1" applyBorder="1" applyAlignment="1">
      <alignment horizontal="center"/>
    </xf>
    <xf numFmtId="165" fontId="0" fillId="0" borderId="0" xfId="0" applyNumberFormat="1" applyFill="1" applyBorder="1"/>
    <xf numFmtId="0" fontId="34" fillId="0" borderId="0" xfId="0" applyFont="1" applyFill="1" applyBorder="1" applyAlignment="1"/>
    <xf numFmtId="165" fontId="34" fillId="0" borderId="0" xfId="39" applyFont="1" applyFill="1" applyBorder="1" applyAlignment="1">
      <alignment horizontal="center"/>
    </xf>
    <xf numFmtId="2" fontId="0" fillId="0" borderId="0" xfId="0" applyNumberFormat="1" applyFont="1" applyFill="1" applyBorder="1" applyAlignment="1" applyProtection="1">
      <alignment horizontal="center"/>
      <protection locked="0"/>
    </xf>
    <xf numFmtId="0" fontId="8" fillId="0" borderId="70" xfId="0" applyFont="1" applyFill="1" applyBorder="1"/>
    <xf numFmtId="43" fontId="0" fillId="0" borderId="71" xfId="0" applyNumberFormat="1" applyFill="1" applyBorder="1"/>
    <xf numFmtId="0" fontId="55" fillId="0" borderId="100" xfId="0" applyFont="1" applyFill="1" applyBorder="1" applyAlignment="1">
      <alignment horizontal="center"/>
    </xf>
    <xf numFmtId="0" fontId="55" fillId="0" borderId="101" xfId="0" applyFont="1" applyFill="1" applyBorder="1" applyAlignment="1">
      <alignment horizontal="center"/>
    </xf>
    <xf numFmtId="0" fontId="7" fillId="0" borderId="70" xfId="0" applyFont="1" applyFill="1" applyBorder="1"/>
    <xf numFmtId="0" fontId="7" fillId="0" borderId="170" xfId="0" applyFont="1" applyBorder="1"/>
    <xf numFmtId="43" fontId="34" fillId="0" borderId="12" xfId="0" applyNumberFormat="1" applyFont="1" applyBorder="1"/>
    <xf numFmtId="43" fontId="0" fillId="0" borderId="12" xfId="0" applyNumberFormat="1" applyBorder="1"/>
    <xf numFmtId="43" fontId="0" fillId="0" borderId="171" xfId="0" applyNumberFormat="1" applyBorder="1"/>
    <xf numFmtId="0" fontId="34" fillId="0" borderId="98" xfId="0" applyFont="1" applyFill="1" applyBorder="1"/>
    <xf numFmtId="43" fontId="34" fillId="0" borderId="0" xfId="0" applyNumberFormat="1" applyFont="1" applyBorder="1"/>
    <xf numFmtId="172" fontId="34" fillId="0" borderId="0" xfId="0" applyNumberFormat="1" applyFont="1" applyBorder="1"/>
    <xf numFmtId="165" fontId="34" fillId="0" borderId="71" xfId="0" applyNumberFormat="1" applyFont="1" applyBorder="1"/>
    <xf numFmtId="9" fontId="38" fillId="0" borderId="68" xfId="1350" applyFont="1" applyFill="1" applyBorder="1" applyAlignment="1">
      <alignment horizontal="right"/>
    </xf>
    <xf numFmtId="9" fontId="38" fillId="0" borderId="69" xfId="1350" applyFont="1" applyFill="1" applyBorder="1" applyAlignment="1">
      <alignment horizontal="right"/>
    </xf>
    <xf numFmtId="0" fontId="0" fillId="0" borderId="68" xfId="0" applyFill="1" applyBorder="1" applyAlignment="1">
      <alignment horizontal="right"/>
    </xf>
    <xf numFmtId="0" fontId="0" fillId="0" borderId="68" xfId="0" applyFill="1" applyBorder="1"/>
    <xf numFmtId="0" fontId="0" fillId="0" borderId="0" xfId="0" applyFill="1" applyAlignment="1">
      <alignment horizontal="left"/>
    </xf>
    <xf numFmtId="165" fontId="0" fillId="0" borderId="0" xfId="0" applyNumberFormat="1" applyFill="1" applyAlignment="1">
      <alignment horizontal="left"/>
    </xf>
    <xf numFmtId="174" fontId="0" fillId="0" borderId="0" xfId="0" applyNumberFormat="1"/>
    <xf numFmtId="2" fontId="0" fillId="0" borderId="0" xfId="38" applyNumberFormat="1" applyFont="1" applyBorder="1"/>
    <xf numFmtId="2" fontId="38" fillId="0" borderId="156" xfId="39" applyNumberFormat="1" applyFont="1" applyFill="1" applyBorder="1" applyAlignment="1">
      <alignment horizontal="center"/>
    </xf>
    <xf numFmtId="2" fontId="0" fillId="0" borderId="147" xfId="0" applyNumberFormat="1" applyBorder="1"/>
    <xf numFmtId="2" fontId="0" fillId="0" borderId="153" xfId="0" applyNumberFormat="1" applyBorder="1"/>
    <xf numFmtId="2" fontId="0" fillId="0" borderId="153" xfId="38" applyNumberFormat="1" applyFont="1" applyBorder="1"/>
    <xf numFmtId="2" fontId="38" fillId="0" borderId="93" xfId="39" applyNumberFormat="1" applyFont="1" applyFill="1" applyBorder="1" applyAlignment="1">
      <alignment horizontal="center"/>
    </xf>
    <xf numFmtId="2" fontId="38" fillId="0" borderId="149" xfId="39" applyNumberFormat="1" applyFont="1" applyFill="1" applyBorder="1" applyAlignment="1">
      <alignment horizontal="center"/>
    </xf>
    <xf numFmtId="2" fontId="38" fillId="0" borderId="160" xfId="39" applyNumberFormat="1" applyFont="1" applyFill="1" applyBorder="1" applyAlignment="1">
      <alignment horizontal="center"/>
    </xf>
    <xf numFmtId="2" fontId="0" fillId="0" borderId="86" xfId="0" applyNumberFormat="1" applyFill="1" applyBorder="1" applyAlignment="1">
      <alignment horizontal="center"/>
    </xf>
    <xf numFmtId="2" fontId="0" fillId="0" borderId="168" xfId="0" applyNumberFormat="1" applyFill="1" applyBorder="1" applyAlignment="1">
      <alignment horizontal="center"/>
    </xf>
    <xf numFmtId="2" fontId="0" fillId="0" borderId="169" xfId="0" applyNumberFormat="1" applyFill="1" applyBorder="1" applyAlignment="1">
      <alignment horizontal="center"/>
    </xf>
    <xf numFmtId="2" fontId="38" fillId="0" borderId="94" xfId="39" applyNumberFormat="1" applyFont="1" applyFill="1" applyBorder="1" applyAlignment="1">
      <alignment horizontal="center"/>
    </xf>
    <xf numFmtId="2" fontId="38" fillId="0" borderId="161" xfId="39" applyNumberFormat="1" applyFont="1" applyFill="1" applyBorder="1" applyAlignment="1">
      <alignment horizontal="center"/>
    </xf>
    <xf numFmtId="2" fontId="0" fillId="0" borderId="0" xfId="38" applyNumberFormat="1" applyFont="1"/>
    <xf numFmtId="2" fontId="0" fillId="0" borderId="17" xfId="38" applyNumberFormat="1" applyFont="1" applyBorder="1"/>
    <xf numFmtId="171" fontId="0" fillId="0" borderId="0" xfId="0" applyNumberFormat="1" applyFill="1" applyAlignment="1">
      <alignment horizontal="left"/>
    </xf>
    <xf numFmtId="183" fontId="7" fillId="0" borderId="0" xfId="0" applyNumberFormat="1" applyFont="1" applyBorder="1"/>
    <xf numFmtId="0" fontId="55" fillId="51" borderId="100" xfId="0" applyFont="1" applyFill="1" applyBorder="1" applyAlignment="1">
      <alignment horizontal="center"/>
    </xf>
    <xf numFmtId="2" fontId="0" fillId="51" borderId="0" xfId="0" applyNumberFormat="1" applyFill="1" applyBorder="1" applyAlignment="1">
      <alignment horizontal="left"/>
    </xf>
    <xf numFmtId="43" fontId="34" fillId="51" borderId="12" xfId="0" applyNumberFormat="1" applyFont="1" applyFill="1" applyBorder="1"/>
    <xf numFmtId="165" fontId="38" fillId="51" borderId="0" xfId="39" applyFont="1" applyFill="1" applyBorder="1" applyAlignment="1">
      <alignment horizontal="left"/>
    </xf>
    <xf numFmtId="43" fontId="34" fillId="51" borderId="0" xfId="0" applyNumberFormat="1" applyFont="1" applyFill="1" applyBorder="1"/>
    <xf numFmtId="9" fontId="38" fillId="51" borderId="68" xfId="1350" applyFont="1" applyFill="1" applyBorder="1" applyAlignment="1">
      <alignment horizontal="right"/>
    </xf>
    <xf numFmtId="2" fontId="0" fillId="51" borderId="47" xfId="0" applyNumberFormat="1" applyFont="1" applyFill="1" applyBorder="1" applyAlignment="1">
      <alignment horizontal="center"/>
    </xf>
    <xf numFmtId="2" fontId="0" fillId="51" borderId="0" xfId="0" applyNumberFormat="1" applyFont="1" applyFill="1" applyBorder="1" applyAlignment="1">
      <alignment horizontal="center"/>
    </xf>
    <xf numFmtId="9" fontId="67" fillId="51" borderId="68" xfId="1348" applyFont="1" applyFill="1" applyBorder="1" applyAlignment="1">
      <alignment horizontal="center"/>
    </xf>
    <xf numFmtId="2" fontId="8" fillId="51" borderId="0" xfId="0" applyNumberFormat="1" applyFont="1" applyFill="1" applyBorder="1" applyAlignment="1">
      <alignment horizontal="center"/>
    </xf>
    <xf numFmtId="2" fontId="38" fillId="51" borderId="149" xfId="39" applyNumberFormat="1" applyFont="1" applyFill="1" applyBorder="1" applyAlignment="1">
      <alignment horizontal="center"/>
    </xf>
    <xf numFmtId="2" fontId="0" fillId="51" borderId="168" xfId="0" applyNumberFormat="1" applyFill="1" applyBorder="1" applyAlignment="1">
      <alignment horizontal="center"/>
    </xf>
    <xf numFmtId="2" fontId="38" fillId="51" borderId="156" xfId="39" applyNumberFormat="1" applyFont="1" applyFill="1" applyBorder="1" applyAlignment="1">
      <alignment horizontal="center"/>
    </xf>
    <xf numFmtId="174" fontId="39" fillId="26" borderId="153" xfId="868" applyNumberFormat="1" applyFont="1" applyFill="1" applyBorder="1"/>
    <xf numFmtId="174" fontId="39" fillId="26" borderId="154" xfId="868" applyNumberFormat="1" applyFont="1" applyFill="1" applyBorder="1"/>
    <xf numFmtId="174" fontId="0" fillId="0" borderId="16" xfId="0" applyNumberFormat="1" applyBorder="1"/>
    <xf numFmtId="174" fontId="0" fillId="0" borderId="0" xfId="0" applyNumberFormat="1" applyBorder="1"/>
    <xf numFmtId="171" fontId="0" fillId="51" borderId="0" xfId="0" applyNumberFormat="1" applyFill="1" applyAlignment="1">
      <alignment horizontal="left"/>
    </xf>
    <xf numFmtId="174" fontId="0" fillId="51" borderId="0" xfId="38" applyNumberFormat="1" applyFont="1" applyFill="1"/>
    <xf numFmtId="174" fontId="0" fillId="51" borderId="0" xfId="0" applyNumberFormat="1" applyFill="1"/>
    <xf numFmtId="174" fontId="0" fillId="51" borderId="16" xfId="0" applyNumberFormat="1" applyFill="1" applyBorder="1"/>
    <xf numFmtId="174" fontId="0" fillId="51" borderId="0" xfId="0" applyNumberFormat="1" applyFill="1" applyBorder="1"/>
    <xf numFmtId="174" fontId="0" fillId="51" borderId="0" xfId="38" applyNumberFormat="1" applyFont="1" applyFill="1" applyBorder="1"/>
    <xf numFmtId="9" fontId="42" fillId="0" borderId="0" xfId="1348" applyFont="1" applyFill="1" applyBorder="1"/>
    <xf numFmtId="2" fontId="74" fillId="0" borderId="0" xfId="0" applyNumberFormat="1" applyFont="1" applyBorder="1" applyAlignment="1">
      <alignment horizontal="center"/>
    </xf>
    <xf numFmtId="0" fontId="74" fillId="0" borderId="0" xfId="0" applyFont="1"/>
    <xf numFmtId="0" fontId="74" fillId="0" borderId="0" xfId="0" applyFont="1" applyBorder="1" applyAlignment="1">
      <alignment horizontal="center"/>
    </xf>
    <xf numFmtId="9" fontId="74" fillId="56" borderId="0" xfId="1348" applyFont="1" applyFill="1"/>
    <xf numFmtId="9" fontId="74" fillId="0" borderId="0" xfId="1348" applyFont="1" applyFill="1"/>
    <xf numFmtId="9" fontId="74" fillId="0" borderId="0" xfId="0" applyNumberFormat="1" applyFont="1"/>
    <xf numFmtId="183" fontId="7" fillId="0" borderId="0" xfId="38" applyNumberFormat="1" applyFont="1" applyFill="1" applyBorder="1"/>
    <xf numFmtId="0" fontId="86" fillId="0" borderId="0" xfId="1818" applyFont="1"/>
    <xf numFmtId="0" fontId="4" fillId="0" borderId="0" xfId="1818"/>
    <xf numFmtId="0" fontId="85" fillId="0" borderId="0" xfId="1818" applyFont="1"/>
    <xf numFmtId="0" fontId="85" fillId="0" borderId="153" xfId="1818" applyFont="1" applyBorder="1"/>
    <xf numFmtId="183" fontId="7" fillId="0" borderId="0" xfId="877" applyNumberFormat="1" applyFont="1" applyFill="1" applyBorder="1" applyAlignment="1">
      <alignment horizontal="left"/>
    </xf>
    <xf numFmtId="0" fontId="85" fillId="65" borderId="0" xfId="1818" applyFont="1" applyFill="1"/>
    <xf numFmtId="0" fontId="85" fillId="66" borderId="0" xfId="1818" applyFont="1" applyFill="1"/>
    <xf numFmtId="0" fontId="95" fillId="33" borderId="0" xfId="0" applyFont="1" applyFill="1" applyAlignment="1">
      <alignment horizontal="center"/>
    </xf>
    <xf numFmtId="0" fontId="95" fillId="33" borderId="29" xfId="0" applyFont="1" applyFill="1" applyBorder="1"/>
    <xf numFmtId="14" fontId="7" fillId="0" borderId="0" xfId="877" applyNumberFormat="1" applyFont="1" applyAlignment="1">
      <alignment horizontal="left"/>
    </xf>
    <xf numFmtId="183" fontId="7" fillId="0" borderId="0" xfId="877" applyNumberFormat="1" applyFont="1" applyFill="1" applyBorder="1"/>
    <xf numFmtId="165" fontId="68" fillId="67" borderId="2" xfId="38" applyNumberFormat="1" applyFont="1" applyFill="1" applyBorder="1" applyAlignment="1">
      <alignment horizontal="center"/>
    </xf>
    <xf numFmtId="165" fontId="68" fillId="67" borderId="49" xfId="38" applyNumberFormat="1" applyFont="1" applyFill="1" applyBorder="1" applyAlignment="1">
      <alignment horizontal="center"/>
    </xf>
    <xf numFmtId="165" fontId="96" fillId="67" borderId="48" xfId="38" applyNumberFormat="1" applyFont="1" applyFill="1" applyBorder="1" applyAlignment="1">
      <alignment horizontal="center"/>
    </xf>
    <xf numFmtId="0" fontId="97" fillId="0" borderId="0" xfId="0" applyFont="1" applyAlignment="1">
      <alignment vertical="center"/>
    </xf>
    <xf numFmtId="0" fontId="0" fillId="0" borderId="120" xfId="0" applyBorder="1"/>
    <xf numFmtId="0" fontId="3" fillId="0" borderId="39" xfId="0" applyFont="1" applyBorder="1" applyAlignment="1" applyProtection="1">
      <alignment horizontal="left"/>
      <protection locked="0"/>
    </xf>
    <xf numFmtId="0" fontId="0" fillId="0" borderId="39" xfId="0" applyBorder="1"/>
    <xf numFmtId="0" fontId="3" fillId="0" borderId="177" xfId="0" applyFont="1" applyBorder="1" applyAlignment="1" applyProtection="1">
      <alignment horizontal="left"/>
      <protection locked="0"/>
    </xf>
    <xf numFmtId="0" fontId="0" fillId="0" borderId="177" xfId="0" applyBorder="1"/>
    <xf numFmtId="0" fontId="0" fillId="0" borderId="179" xfId="0" applyFont="1" applyFill="1" applyBorder="1" applyAlignment="1" applyProtection="1">
      <alignment horizontal="left"/>
      <protection locked="0"/>
    </xf>
    <xf numFmtId="0" fontId="0" fillId="0" borderId="179" xfId="0" applyFill="1" applyBorder="1"/>
    <xf numFmtId="0" fontId="3" fillId="0" borderId="182" xfId="0" applyFont="1" applyBorder="1" applyAlignment="1" applyProtection="1">
      <alignment horizontal="left"/>
      <protection locked="0"/>
    </xf>
    <xf numFmtId="0" fontId="0" fillId="0" borderId="182" xfId="0" applyBorder="1"/>
    <xf numFmtId="189" fontId="0" fillId="0" borderId="0" xfId="38" applyNumberFormat="1" applyFont="1" applyAlignment="1">
      <alignment horizontal="center" vertical="center"/>
    </xf>
    <xf numFmtId="166" fontId="0" fillId="0" borderId="0" xfId="0" applyNumberFormat="1"/>
    <xf numFmtId="0" fontId="0" fillId="0" borderId="119" xfId="0" applyBorder="1"/>
    <xf numFmtId="0" fontId="0" fillId="0" borderId="184" xfId="0" applyBorder="1"/>
    <xf numFmtId="0" fontId="0" fillId="0" borderId="185" xfId="0" applyBorder="1"/>
    <xf numFmtId="0" fontId="0" fillId="0" borderId="186" xfId="0" applyBorder="1"/>
    <xf numFmtId="0" fontId="99" fillId="0" borderId="186" xfId="0" applyFont="1" applyBorder="1"/>
    <xf numFmtId="1" fontId="0" fillId="0" borderId="176" xfId="0" applyNumberFormat="1" applyBorder="1"/>
    <xf numFmtId="0" fontId="0" fillId="0" borderId="86" xfId="0" applyBorder="1"/>
    <xf numFmtId="0" fontId="0" fillId="0" borderId="169" xfId="0" applyBorder="1"/>
    <xf numFmtId="0" fontId="0" fillId="0" borderId="140" xfId="0" applyBorder="1"/>
    <xf numFmtId="0" fontId="0" fillId="0" borderId="179" xfId="0" applyBorder="1"/>
    <xf numFmtId="0" fontId="99" fillId="0" borderId="179" xfId="0" applyFont="1" applyBorder="1"/>
    <xf numFmtId="1" fontId="0" fillId="0" borderId="178" xfId="0" applyNumberFormat="1" applyBorder="1"/>
    <xf numFmtId="0" fontId="0" fillId="0" borderId="187" xfId="0" applyBorder="1"/>
    <xf numFmtId="0" fontId="0" fillId="0" borderId="188" xfId="0" applyBorder="1"/>
    <xf numFmtId="0" fontId="0" fillId="0" borderId="189" xfId="0" applyBorder="1"/>
    <xf numFmtId="0" fontId="0" fillId="0" borderId="190" xfId="0" applyBorder="1"/>
    <xf numFmtId="0" fontId="99" fillId="0" borderId="190" xfId="0" applyFont="1" applyBorder="1"/>
    <xf numFmtId="1" fontId="0" fillId="0" borderId="191" xfId="0" applyNumberFormat="1" applyBorder="1"/>
    <xf numFmtId="0" fontId="0" fillId="0" borderId="192" xfId="0" applyBorder="1"/>
    <xf numFmtId="0" fontId="0" fillId="0" borderId="193" xfId="0" applyBorder="1"/>
    <xf numFmtId="0" fontId="0" fillId="0" borderId="194" xfId="0" applyBorder="1"/>
    <xf numFmtId="0" fontId="0" fillId="0" borderId="39" xfId="0" applyFill="1" applyBorder="1"/>
    <xf numFmtId="0" fontId="0" fillId="0" borderId="177" xfId="0" applyFill="1" applyBorder="1"/>
    <xf numFmtId="0" fontId="0" fillId="0" borderId="193" xfId="0" applyFill="1" applyBorder="1"/>
    <xf numFmtId="0" fontId="0" fillId="0" borderId="195" xfId="0" applyBorder="1"/>
    <xf numFmtId="0" fontId="0" fillId="0" borderId="182" xfId="0" applyFill="1" applyBorder="1"/>
    <xf numFmtId="0" fontId="0" fillId="0" borderId="196" xfId="0" applyBorder="1"/>
    <xf numFmtId="1" fontId="0" fillId="0" borderId="0" xfId="0" applyNumberFormat="1"/>
    <xf numFmtId="0" fontId="7" fillId="0" borderId="197" xfId="0" applyFont="1" applyBorder="1"/>
    <xf numFmtId="0" fontId="0" fillId="0" borderId="197" xfId="0" applyBorder="1"/>
    <xf numFmtId="189" fontId="0" fillId="0" borderId="197" xfId="38" applyNumberFormat="1" applyFont="1" applyBorder="1" applyAlignment="1">
      <alignment horizontal="center" vertical="center"/>
    </xf>
    <xf numFmtId="189" fontId="7" fillId="0" borderId="197" xfId="38" applyNumberFormat="1" applyFont="1" applyFill="1" applyBorder="1" applyAlignment="1">
      <alignment horizontal="center" vertical="center"/>
    </xf>
    <xf numFmtId="189" fontId="0" fillId="0" borderId="197" xfId="38" applyNumberFormat="1" applyFont="1" applyFill="1" applyBorder="1" applyAlignment="1">
      <alignment horizontal="center" vertical="center"/>
    </xf>
    <xf numFmtId="189" fontId="0" fillId="68" borderId="197" xfId="38" applyNumberFormat="1" applyFont="1" applyFill="1" applyBorder="1" applyAlignment="1">
      <alignment horizontal="center" vertical="center"/>
    </xf>
    <xf numFmtId="0" fontId="0" fillId="68" borderId="197" xfId="0" applyFill="1" applyBorder="1"/>
    <xf numFmtId="0" fontId="0" fillId="69" borderId="185" xfId="0" applyFill="1" applyBorder="1"/>
    <xf numFmtId="0" fontId="0" fillId="69" borderId="186" xfId="0" applyFill="1" applyBorder="1"/>
    <xf numFmtId="0" fontId="99" fillId="69" borderId="186" xfId="0" applyFont="1" applyFill="1" applyBorder="1"/>
    <xf numFmtId="1" fontId="0" fillId="69" borderId="176" xfId="0" applyNumberFormat="1" applyFill="1" applyBorder="1"/>
    <xf numFmtId="0" fontId="0" fillId="69" borderId="140" xfId="0" applyFill="1" applyBorder="1"/>
    <xf numFmtId="0" fontId="0" fillId="69" borderId="179" xfId="0" applyFill="1" applyBorder="1"/>
    <xf numFmtId="0" fontId="99" fillId="69" borderId="179" xfId="0" applyFont="1" applyFill="1" applyBorder="1"/>
    <xf numFmtId="1" fontId="0" fillId="69" borderId="178" xfId="0" applyNumberFormat="1" applyFill="1" applyBorder="1"/>
    <xf numFmtId="0" fontId="0" fillId="69" borderId="189" xfId="0" applyFill="1" applyBorder="1"/>
    <xf numFmtId="0" fontId="0" fillId="69" borderId="190" xfId="0" applyFill="1" applyBorder="1"/>
    <xf numFmtId="0" fontId="99" fillId="69" borderId="190" xfId="0" applyFont="1" applyFill="1" applyBorder="1"/>
    <xf numFmtId="1" fontId="0" fillId="69" borderId="191" xfId="0" applyNumberFormat="1" applyFill="1" applyBorder="1"/>
    <xf numFmtId="0" fontId="0" fillId="70" borderId="185" xfId="0" applyFill="1" applyBorder="1"/>
    <xf numFmtId="0" fontId="0" fillId="70" borderId="186" xfId="0" applyFill="1" applyBorder="1"/>
    <xf numFmtId="0" fontId="99" fillId="70" borderId="186" xfId="0" applyFont="1" applyFill="1" applyBorder="1"/>
    <xf numFmtId="1" fontId="0" fillId="70" borderId="176" xfId="0" applyNumberFormat="1" applyFill="1" applyBorder="1"/>
    <xf numFmtId="0" fontId="0" fillId="70" borderId="140" xfId="0" applyFill="1" applyBorder="1"/>
    <xf numFmtId="0" fontId="0" fillId="70" borderId="179" xfId="0" applyFill="1" applyBorder="1"/>
    <xf numFmtId="0" fontId="99" fillId="70" borderId="179" xfId="0" applyFont="1" applyFill="1" applyBorder="1"/>
    <xf numFmtId="1" fontId="0" fillId="70" borderId="178" xfId="0" applyNumberFormat="1" applyFill="1" applyBorder="1"/>
    <xf numFmtId="0" fontId="0" fillId="70" borderId="189" xfId="0" applyFill="1" applyBorder="1"/>
    <xf numFmtId="0" fontId="0" fillId="70" borderId="190" xfId="0" applyFill="1" applyBorder="1"/>
    <xf numFmtId="0" fontId="99" fillId="70" borderId="190" xfId="0" applyFont="1" applyFill="1" applyBorder="1"/>
    <xf numFmtId="1" fontId="0" fillId="70" borderId="191" xfId="0" applyNumberFormat="1" applyFill="1" applyBorder="1"/>
    <xf numFmtId="0" fontId="0" fillId="0" borderId="185" xfId="0" applyFill="1" applyBorder="1"/>
    <xf numFmtId="0" fontId="0" fillId="0" borderId="186" xfId="0" applyFill="1" applyBorder="1"/>
    <xf numFmtId="0" fontId="99" fillId="0" borderId="186" xfId="0" applyFont="1" applyFill="1" applyBorder="1"/>
    <xf numFmtId="1" fontId="0" fillId="0" borderId="176" xfId="0" applyNumberFormat="1" applyFill="1" applyBorder="1"/>
    <xf numFmtId="0" fontId="0" fillId="0" borderId="140" xfId="0" applyFill="1" applyBorder="1"/>
    <xf numFmtId="0" fontId="99" fillId="0" borderId="179" xfId="0" applyFont="1" applyFill="1" applyBorder="1"/>
    <xf numFmtId="1" fontId="0" fillId="0" borderId="178" xfId="0" applyNumberFormat="1" applyFill="1" applyBorder="1"/>
    <xf numFmtId="0" fontId="0" fillId="0" borderId="189" xfId="0" applyFill="1" applyBorder="1"/>
    <xf numFmtId="0" fontId="0" fillId="0" borderId="190" xfId="0" applyFill="1" applyBorder="1"/>
    <xf numFmtId="0" fontId="99" fillId="0" borderId="190" xfId="0" applyFont="1" applyFill="1" applyBorder="1"/>
    <xf numFmtId="1" fontId="0" fillId="0" borderId="191" xfId="0" applyNumberFormat="1" applyFill="1" applyBorder="1"/>
    <xf numFmtId="0" fontId="7" fillId="0" borderId="197" xfId="0" applyFont="1" applyBorder="1" applyAlignment="1">
      <alignment horizontal="left"/>
    </xf>
    <xf numFmtId="0" fontId="97" fillId="0" borderId="197" xfId="0" applyFont="1" applyBorder="1" applyAlignment="1">
      <alignment vertical="center"/>
    </xf>
    <xf numFmtId="0" fontId="34" fillId="0" borderId="197" xfId="0" applyFont="1" applyBorder="1"/>
    <xf numFmtId="166" fontId="0" fillId="0" borderId="197" xfId="0" applyNumberFormat="1" applyBorder="1"/>
    <xf numFmtId="188" fontId="7" fillId="0" borderId="197" xfId="0" applyNumberFormat="1" applyFont="1" applyFill="1" applyBorder="1" applyAlignment="1">
      <alignment horizontal="left"/>
    </xf>
    <xf numFmtId="171" fontId="0" fillId="0" borderId="197" xfId="0" applyNumberFormat="1" applyBorder="1" applyAlignment="1">
      <alignment horizontal="left"/>
    </xf>
    <xf numFmtId="189" fontId="97" fillId="0" borderId="197" xfId="0" applyNumberFormat="1" applyFont="1" applyBorder="1" applyAlignment="1">
      <alignment vertical="center"/>
    </xf>
    <xf numFmtId="3" fontId="7" fillId="0" borderId="197" xfId="0" applyNumberFormat="1" applyFont="1" applyBorder="1"/>
    <xf numFmtId="174" fontId="7" fillId="0" borderId="47" xfId="0" applyNumberFormat="1" applyFont="1" applyBorder="1" applyAlignment="1">
      <alignment horizontal="center"/>
    </xf>
    <xf numFmtId="174" fontId="7" fillId="0" borderId="109" xfId="0" applyNumberFormat="1" applyFont="1" applyBorder="1" applyAlignment="1">
      <alignment horizontal="center"/>
    </xf>
    <xf numFmtId="0" fontId="7" fillId="0" borderId="0" xfId="2587"/>
    <xf numFmtId="183" fontId="7" fillId="0" borderId="0" xfId="2593" applyNumberFormat="1" applyFill="1"/>
    <xf numFmtId="0" fontId="55" fillId="0" borderId="149" xfId="0" applyFont="1" applyFill="1" applyBorder="1" applyAlignment="1">
      <alignment horizontal="center"/>
    </xf>
    <xf numFmtId="175" fontId="62" fillId="0" borderId="198" xfId="868" quotePrefix="1" applyNumberFormat="1" applyFont="1" applyFill="1" applyBorder="1"/>
    <xf numFmtId="177" fontId="63" fillId="42" borderId="177" xfId="868" applyNumberFormat="1" applyFont="1" applyFill="1" applyBorder="1"/>
    <xf numFmtId="177" fontId="63" fillId="42" borderId="199" xfId="868" applyNumberFormat="1" applyFont="1" applyFill="1" applyBorder="1"/>
    <xf numFmtId="183" fontId="7" fillId="0" borderId="0" xfId="38" applyNumberFormat="1" applyFont="1" applyFill="1"/>
    <xf numFmtId="183" fontId="7" fillId="0" borderId="0" xfId="0" applyNumberFormat="1" applyFont="1"/>
    <xf numFmtId="0" fontId="7" fillId="0" borderId="0" xfId="877" applyFont="1" applyAlignment="1">
      <alignment horizontal="left"/>
    </xf>
    <xf numFmtId="183" fontId="7" fillId="0" borderId="0" xfId="38" applyNumberFormat="1" applyFont="1" applyFill="1" applyAlignment="1">
      <alignment horizontal="left"/>
    </xf>
    <xf numFmtId="183" fontId="7" fillId="0" borderId="0" xfId="0" applyNumberFormat="1" applyFont="1" applyFill="1" applyBorder="1" applyAlignment="1">
      <alignment horizontal="left"/>
    </xf>
    <xf numFmtId="183" fontId="7" fillId="0" borderId="0" xfId="0" applyNumberFormat="1" applyFont="1" applyAlignment="1">
      <alignment horizontal="left"/>
    </xf>
    <xf numFmtId="0" fontId="83" fillId="0" borderId="70" xfId="0" applyFont="1" applyFill="1" applyBorder="1"/>
    <xf numFmtId="0" fontId="55" fillId="0" borderId="197" xfId="0" applyFont="1" applyFill="1" applyBorder="1" applyAlignment="1">
      <alignment horizontal="center"/>
    </xf>
    <xf numFmtId="0" fontId="2" fillId="0" borderId="0" xfId="3365"/>
    <xf numFmtId="0" fontId="85" fillId="0" borderId="0" xfId="3365" applyFont="1"/>
    <xf numFmtId="0" fontId="7" fillId="0" borderId="0" xfId="2597"/>
    <xf numFmtId="0" fontId="7" fillId="0" borderId="0" xfId="2597" applyFill="1"/>
    <xf numFmtId="175" fontId="42" fillId="0" borderId="0" xfId="2597" applyNumberFormat="1" applyFont="1" applyFill="1"/>
    <xf numFmtId="175" fontId="40" fillId="0" borderId="0" xfId="2597" applyNumberFormat="1" applyFont="1" applyFill="1"/>
    <xf numFmtId="175" fontId="42" fillId="0" borderId="0" xfId="2597" applyNumberFormat="1" applyFont="1"/>
    <xf numFmtId="2" fontId="7" fillId="0" borderId="0" xfId="2597" applyNumberFormat="1" applyFill="1"/>
    <xf numFmtId="176" fontId="42" fillId="0" borderId="0" xfId="2597" applyNumberFormat="1" applyFont="1" applyFill="1"/>
    <xf numFmtId="175" fontId="41" fillId="0" borderId="0" xfId="2597" applyNumberFormat="1" applyFont="1" applyFill="1"/>
    <xf numFmtId="175" fontId="41" fillId="0" borderId="0" xfId="2597" quotePrefix="1" applyNumberFormat="1" applyFont="1" applyFill="1"/>
    <xf numFmtId="175" fontId="39" fillId="0" borderId="0" xfId="2597" applyNumberFormat="1" applyFont="1" applyFill="1"/>
    <xf numFmtId="2" fontId="42" fillId="0" borderId="0" xfId="2597" applyNumberFormat="1" applyFont="1"/>
    <xf numFmtId="178" fontId="42" fillId="0" borderId="0" xfId="2597" applyNumberFormat="1" applyFont="1"/>
    <xf numFmtId="0" fontId="42" fillId="0" borderId="0" xfId="2597" applyFont="1"/>
    <xf numFmtId="176" fontId="40" fillId="72" borderId="0" xfId="2597" applyNumberFormat="1" applyFont="1" applyFill="1"/>
    <xf numFmtId="175" fontId="41" fillId="72" borderId="0" xfId="2597" applyNumberFormat="1" applyFont="1" applyFill="1"/>
    <xf numFmtId="175" fontId="39" fillId="72" borderId="0" xfId="2597" applyNumberFormat="1" applyFont="1" applyFill="1"/>
    <xf numFmtId="176" fontId="41" fillId="0" borderId="0" xfId="3366" applyNumberFormat="1" applyFont="1" applyFill="1"/>
    <xf numFmtId="176" fontId="39" fillId="72" borderId="0" xfId="3366" applyNumberFormat="1" applyFont="1" applyFill="1"/>
    <xf numFmtId="176" fontId="39" fillId="0" borderId="0" xfId="3366" applyNumberFormat="1" applyFont="1" applyFill="1"/>
    <xf numFmtId="2" fontId="42" fillId="0" borderId="0" xfId="2597" applyNumberFormat="1" applyFont="1" applyFill="1"/>
    <xf numFmtId="178" fontId="42" fillId="0" borderId="0" xfId="2597" applyNumberFormat="1" applyFont="1" applyFill="1"/>
    <xf numFmtId="0" fontId="7" fillId="0" borderId="0" xfId="2597" applyFont="1"/>
    <xf numFmtId="176" fontId="42" fillId="0" borderId="0" xfId="2597" applyNumberFormat="1" applyFont="1"/>
    <xf numFmtId="175" fontId="42" fillId="73" borderId="0" xfId="2597" applyNumberFormat="1" applyFont="1" applyFill="1"/>
    <xf numFmtId="1" fontId="42" fillId="74" borderId="0" xfId="2597" applyNumberFormat="1" applyFont="1" applyFill="1"/>
    <xf numFmtId="1" fontId="42" fillId="0" borderId="0" xfId="2597" applyNumberFormat="1" applyFont="1"/>
    <xf numFmtId="1" fontId="42" fillId="75" borderId="0" xfId="2597" applyNumberFormat="1" applyFont="1" applyFill="1"/>
    <xf numFmtId="175" fontId="100" fillId="0" borderId="0" xfId="2597" applyNumberFormat="1" applyFont="1"/>
    <xf numFmtId="165" fontId="68" fillId="67" borderId="200" xfId="38" applyNumberFormat="1" applyFont="1" applyFill="1" applyBorder="1" applyAlignment="1">
      <alignment horizontal="center"/>
    </xf>
    <xf numFmtId="175" fontId="100" fillId="0" borderId="0" xfId="2597" applyNumberFormat="1" applyFont="1" applyAlignment="1">
      <alignment vertical="center"/>
    </xf>
    <xf numFmtId="0" fontId="2" fillId="0" borderId="0" xfId="3365" applyFill="1"/>
    <xf numFmtId="1" fontId="42" fillId="0" borderId="0" xfId="2597" applyNumberFormat="1" applyFont="1" applyFill="1"/>
    <xf numFmtId="175" fontId="42" fillId="27" borderId="0" xfId="2597" applyNumberFormat="1" applyFont="1" applyFill="1"/>
    <xf numFmtId="190" fontId="42" fillId="0" borderId="0" xfId="2597" applyNumberFormat="1" applyFont="1"/>
    <xf numFmtId="190" fontId="39" fillId="72" borderId="0" xfId="3366" applyNumberFormat="1" applyFont="1" applyFill="1"/>
    <xf numFmtId="191" fontId="41" fillId="0" borderId="0" xfId="3366" applyNumberFormat="1" applyFont="1" applyFill="1"/>
    <xf numFmtId="190" fontId="39" fillId="0" borderId="0" xfId="3366" applyNumberFormat="1" applyFont="1" applyFill="1"/>
    <xf numFmtId="175" fontId="42" fillId="0" borderId="0" xfId="2597" quotePrefix="1" applyNumberFormat="1" applyFont="1"/>
    <xf numFmtId="190" fontId="42" fillId="0" borderId="0" xfId="2597" applyNumberFormat="1" applyFont="1" applyFill="1"/>
    <xf numFmtId="175" fontId="42" fillId="0" borderId="0" xfId="2597" quotePrefix="1" applyNumberFormat="1" applyFont="1" applyFill="1"/>
    <xf numFmtId="190" fontId="41" fillId="0" borderId="0" xfId="3366" applyNumberFormat="1" applyFont="1" applyFill="1"/>
    <xf numFmtId="190" fontId="40" fillId="72" borderId="0" xfId="2597" applyNumberFormat="1" applyFont="1" applyFill="1"/>
    <xf numFmtId="190" fontId="40" fillId="0" borderId="0" xfId="2597" applyNumberFormat="1" applyFont="1" applyFill="1"/>
    <xf numFmtId="175" fontId="0" fillId="0" borderId="0" xfId="0" applyNumberFormat="1"/>
    <xf numFmtId="0" fontId="7" fillId="0" borderId="47" xfId="0" applyFont="1" applyFill="1" applyBorder="1"/>
    <xf numFmtId="0" fontId="9" fillId="0" borderId="0" xfId="2587" applyFont="1" applyAlignment="1">
      <alignment horizontal="left"/>
    </xf>
    <xf numFmtId="0" fontId="7" fillId="0" borderId="0" xfId="2587" applyAlignment="1">
      <alignment horizontal="center"/>
    </xf>
    <xf numFmtId="0" fontId="7" fillId="0" borderId="0" xfId="2587" applyAlignment="1">
      <alignment horizontal="left"/>
    </xf>
    <xf numFmtId="0" fontId="9" fillId="0" borderId="0" xfId="2587" applyFont="1"/>
    <xf numFmtId="43" fontId="7" fillId="0" borderId="0" xfId="2587" applyNumberFormat="1" applyAlignment="1">
      <alignment horizontal="center"/>
    </xf>
    <xf numFmtId="2" fontId="9" fillId="0" borderId="0" xfId="2587" applyNumberFormat="1" applyFont="1" applyAlignment="1">
      <alignment horizontal="left"/>
    </xf>
    <xf numFmtId="0" fontId="7" fillId="0" borderId="0" xfId="2587" applyBorder="1" applyAlignment="1">
      <alignment horizontal="center"/>
    </xf>
    <xf numFmtId="0" fontId="29" fillId="27" borderId="130" xfId="2587" applyFont="1" applyFill="1" applyBorder="1" applyAlignment="1">
      <alignment horizontal="left" vertical="center" wrapText="1"/>
    </xf>
    <xf numFmtId="0" fontId="29" fillId="29" borderId="130" xfId="2587" applyFont="1" applyFill="1" applyBorder="1" applyAlignment="1">
      <alignment horizontal="left" vertical="center" wrapText="1"/>
    </xf>
    <xf numFmtId="0" fontId="29" fillId="30" borderId="130" xfId="2587" applyFont="1" applyFill="1" applyBorder="1" applyAlignment="1">
      <alignment horizontal="left" vertical="center" wrapText="1"/>
    </xf>
    <xf numFmtId="0" fontId="29" fillId="27" borderId="0" xfId="2587" applyFont="1" applyFill="1" applyBorder="1" applyAlignment="1">
      <alignment horizontal="left" vertical="center" wrapText="1"/>
    </xf>
    <xf numFmtId="0" fontId="7" fillId="0" borderId="144" xfId="2587" applyBorder="1"/>
    <xf numFmtId="0" fontId="7" fillId="0" borderId="145" xfId="2587" applyBorder="1"/>
    <xf numFmtId="0" fontId="7" fillId="55" borderId="148" xfId="2587" applyFill="1" applyBorder="1"/>
    <xf numFmtId="0" fontId="7" fillId="0" borderId="129" xfId="2587" applyBorder="1"/>
    <xf numFmtId="0" fontId="7" fillId="0" borderId="151" xfId="2587" applyBorder="1"/>
    <xf numFmtId="0" fontId="30" fillId="26" borderId="203" xfId="2587" applyFont="1" applyFill="1" applyBorder="1" applyAlignment="1">
      <alignment horizontal="left" vertical="top" wrapText="1"/>
    </xf>
    <xf numFmtId="0" fontId="30" fillId="26" borderId="0" xfId="2587" applyFont="1" applyFill="1" applyBorder="1" applyAlignment="1">
      <alignment horizontal="left" vertical="top" wrapText="1"/>
    </xf>
    <xf numFmtId="0" fontId="7" fillId="0" borderId="117" xfId="2587" applyFont="1" applyBorder="1"/>
    <xf numFmtId="0" fontId="7" fillId="0" borderId="150" xfId="2587" applyFont="1" applyBorder="1"/>
    <xf numFmtId="0" fontId="7" fillId="55" borderId="149" xfId="2587" applyFill="1" applyBorder="1"/>
    <xf numFmtId="0" fontId="7" fillId="0" borderId="146" xfId="2587" applyFont="1" applyBorder="1"/>
    <xf numFmtId="0" fontId="7" fillId="0" borderId="152" xfId="2587" applyFont="1" applyBorder="1"/>
    <xf numFmtId="0" fontId="7" fillId="0" borderId="129" xfId="2587" applyBorder="1" applyAlignment="1">
      <alignment horizontal="left"/>
    </xf>
    <xf numFmtId="165" fontId="38" fillId="0" borderId="129" xfId="38" applyFont="1" applyFill="1" applyBorder="1" applyAlignment="1">
      <alignment horizontal="left"/>
    </xf>
    <xf numFmtId="165" fontId="38" fillId="0" borderId="129" xfId="38" applyFont="1" applyFill="1" applyBorder="1" applyAlignment="1">
      <alignment horizontal="center"/>
    </xf>
    <xf numFmtId="2" fontId="7" fillId="0" borderId="129" xfId="2587" applyNumberFormat="1" applyBorder="1" applyAlignment="1">
      <alignment horizontal="center"/>
    </xf>
    <xf numFmtId="0" fontId="7" fillId="0" borderId="0" xfId="2587" applyBorder="1"/>
    <xf numFmtId="171" fontId="7" fillId="0" borderId="117" xfId="2587" applyNumberFormat="1" applyBorder="1"/>
    <xf numFmtId="2" fontId="7" fillId="0" borderId="16" xfId="2587" applyNumberFormat="1" applyBorder="1"/>
    <xf numFmtId="43" fontId="7" fillId="0" borderId="0" xfId="2587" applyNumberFormat="1"/>
    <xf numFmtId="2" fontId="7" fillId="0" borderId="0" xfId="2587" applyNumberFormat="1"/>
    <xf numFmtId="0" fontId="7" fillId="0" borderId="0" xfId="2587" applyBorder="1" applyAlignment="1">
      <alignment horizontal="left"/>
    </xf>
    <xf numFmtId="2" fontId="7" fillId="0" borderId="0" xfId="2587" applyNumberFormat="1" applyBorder="1" applyAlignment="1">
      <alignment horizontal="center"/>
    </xf>
    <xf numFmtId="171" fontId="7" fillId="0" borderId="54" xfId="2587" applyNumberFormat="1" applyBorder="1"/>
    <xf numFmtId="2" fontId="7" fillId="0" borderId="106" xfId="2587" applyNumberFormat="1" applyBorder="1"/>
    <xf numFmtId="0" fontId="7" fillId="55" borderId="204" xfId="2587" applyFill="1" applyBorder="1"/>
    <xf numFmtId="165" fontId="0" fillId="0" borderId="205" xfId="38" applyFont="1" applyBorder="1"/>
    <xf numFmtId="166" fontId="7" fillId="0" borderId="0" xfId="2587" applyNumberFormat="1" applyBorder="1" applyAlignment="1">
      <alignment horizontal="left"/>
    </xf>
    <xf numFmtId="171" fontId="7" fillId="0" borderId="129" xfId="2587" applyNumberFormat="1" applyBorder="1"/>
    <xf numFmtId="2" fontId="7" fillId="0" borderId="129" xfId="2587" applyNumberFormat="1" applyBorder="1"/>
    <xf numFmtId="165" fontId="7" fillId="0" borderId="0" xfId="2587" applyNumberFormat="1" applyAlignment="1">
      <alignment horizontal="center"/>
    </xf>
    <xf numFmtId="171" fontId="7" fillId="0" borderId="0" xfId="2587" applyNumberFormat="1" applyBorder="1"/>
    <xf numFmtId="2" fontId="7" fillId="0" borderId="0" xfId="2587" applyNumberFormat="1" applyBorder="1"/>
    <xf numFmtId="0" fontId="7" fillId="0" borderId="153" xfId="2587" applyBorder="1" applyAlignment="1">
      <alignment horizontal="left"/>
    </xf>
    <xf numFmtId="0" fontId="7" fillId="0" borderId="130" xfId="2587" applyBorder="1"/>
    <xf numFmtId="0" fontId="7" fillId="0" borderId="130" xfId="2587" applyBorder="1" applyAlignment="1">
      <alignment horizontal="left"/>
    </xf>
    <xf numFmtId="165" fontId="38" fillId="0" borderId="130" xfId="38" applyFont="1" applyFill="1" applyBorder="1" applyAlignment="1">
      <alignment horizontal="left"/>
    </xf>
    <xf numFmtId="165" fontId="38" fillId="0" borderId="130" xfId="38" applyFont="1" applyFill="1" applyBorder="1" applyAlignment="1">
      <alignment horizontal="center"/>
    </xf>
    <xf numFmtId="2" fontId="7" fillId="0" borderId="130" xfId="2587" applyNumberFormat="1" applyBorder="1" applyAlignment="1">
      <alignment horizontal="center"/>
    </xf>
    <xf numFmtId="0" fontId="7" fillId="0" borderId="0" xfId="2587" applyFill="1" applyBorder="1"/>
    <xf numFmtId="0" fontId="7" fillId="0" borderId="153" xfId="2587" applyBorder="1"/>
    <xf numFmtId="2" fontId="7" fillId="0" borderId="153" xfId="2587" applyNumberFormat="1" applyBorder="1" applyAlignment="1">
      <alignment horizontal="right"/>
    </xf>
    <xf numFmtId="165" fontId="7" fillId="0" borderId="0" xfId="2587" applyNumberFormat="1" applyBorder="1" applyAlignment="1">
      <alignment horizontal="center"/>
    </xf>
    <xf numFmtId="0" fontId="7" fillId="0" borderId="0" xfId="2587" applyFill="1" applyBorder="1" applyAlignment="1">
      <alignment horizontal="left"/>
    </xf>
    <xf numFmtId="0" fontId="7" fillId="0" borderId="119" xfId="2587" applyFill="1" applyBorder="1" applyAlignment="1">
      <alignment horizontal="left"/>
    </xf>
    <xf numFmtId="0" fontId="7" fillId="51" borderId="139" xfId="2587" applyFont="1" applyFill="1" applyBorder="1"/>
    <xf numFmtId="0" fontId="7" fillId="51" borderId="136" xfId="2587" applyFill="1" applyBorder="1" applyAlignment="1">
      <alignment horizontal="right"/>
    </xf>
    <xf numFmtId="0" fontId="7" fillId="51" borderId="134" xfId="2587" applyFill="1" applyBorder="1" applyAlignment="1">
      <alignment horizontal="center"/>
    </xf>
    <xf numFmtId="0" fontId="7" fillId="51" borderId="137" xfId="2587" applyFill="1" applyBorder="1" applyAlignment="1">
      <alignment horizontal="center"/>
    </xf>
    <xf numFmtId="0" fontId="7" fillId="51" borderId="135" xfId="2587" applyFill="1" applyBorder="1" applyAlignment="1">
      <alignment horizontal="center"/>
    </xf>
    <xf numFmtId="0" fontId="7" fillId="51" borderId="133" xfId="2587" applyFill="1" applyBorder="1" applyAlignment="1">
      <alignment horizontal="center"/>
    </xf>
    <xf numFmtId="0" fontId="7" fillId="0" borderId="140" xfId="2587" applyFont="1" applyFill="1" applyBorder="1" applyAlignment="1">
      <alignment horizontal="left"/>
    </xf>
    <xf numFmtId="0" fontId="7" fillId="0" borderId="141" xfId="2587" applyFont="1" applyFill="1" applyBorder="1" applyAlignment="1">
      <alignment horizontal="left"/>
    </xf>
    <xf numFmtId="0" fontId="7" fillId="0" borderId="0" xfId="2587" applyFont="1" applyFill="1" applyBorder="1" applyAlignment="1">
      <alignment horizontal="left"/>
    </xf>
    <xf numFmtId="0" fontId="7" fillId="0" borderId="85" xfId="2587" applyFill="1" applyBorder="1" applyAlignment="1">
      <alignment horizontal="left"/>
    </xf>
    <xf numFmtId="0" fontId="7" fillId="51" borderId="207" xfId="2587" applyFont="1" applyFill="1" applyBorder="1"/>
    <xf numFmtId="0" fontId="7" fillId="51" borderId="208" xfId="2587" applyFont="1" applyFill="1" applyBorder="1"/>
    <xf numFmtId="0" fontId="7" fillId="104" borderId="70" xfId="2587" applyFont="1" applyFill="1" applyBorder="1"/>
    <xf numFmtId="165" fontId="38" fillId="104" borderId="197" xfId="39" applyFont="1" applyFill="1" applyBorder="1" applyAlignment="1">
      <alignment horizontal="left"/>
    </xf>
    <xf numFmtId="0" fontId="7" fillId="104" borderId="197" xfId="2587" applyFill="1" applyBorder="1" applyAlignment="1">
      <alignment horizontal="left"/>
    </xf>
    <xf numFmtId="0" fontId="7" fillId="0" borderId="70" xfId="2587" applyFont="1" applyFill="1" applyBorder="1" applyAlignment="1">
      <alignment horizontal="left"/>
    </xf>
    <xf numFmtId="165" fontId="38" fillId="0" borderId="54" xfId="39" applyNumberFormat="1" applyFont="1" applyFill="1" applyBorder="1" applyAlignment="1">
      <alignment horizontal="left"/>
    </xf>
    <xf numFmtId="165" fontId="38" fillId="0" borderId="0" xfId="39" applyNumberFormat="1" applyFont="1" applyFill="1" applyBorder="1" applyAlignment="1">
      <alignment horizontal="left"/>
    </xf>
    <xf numFmtId="165" fontId="7" fillId="0" borderId="0" xfId="2587" applyNumberFormat="1" applyBorder="1" applyAlignment="1">
      <alignment horizontal="left"/>
    </xf>
    <xf numFmtId="165" fontId="7" fillId="0" borderId="209" xfId="2587" applyNumberFormat="1" applyBorder="1" applyAlignment="1">
      <alignment horizontal="left"/>
    </xf>
    <xf numFmtId="0" fontId="7" fillId="0" borderId="124" xfId="2587" applyFont="1" applyFill="1" applyBorder="1" applyAlignment="1">
      <alignment horizontal="left"/>
    </xf>
    <xf numFmtId="165" fontId="38" fillId="0" borderId="112" xfId="39" applyNumberFormat="1" applyFont="1" applyFill="1" applyBorder="1" applyAlignment="1">
      <alignment horizontal="left"/>
    </xf>
    <xf numFmtId="165" fontId="38" fillId="0" borderId="210" xfId="39" applyNumberFormat="1" applyFont="1" applyFill="1" applyBorder="1" applyAlignment="1">
      <alignment horizontal="left"/>
    </xf>
    <xf numFmtId="165" fontId="7" fillId="0" borderId="210" xfId="2587" applyNumberFormat="1" applyBorder="1" applyAlignment="1">
      <alignment horizontal="left"/>
    </xf>
    <xf numFmtId="165" fontId="7" fillId="0" borderId="211" xfId="2587" applyNumberFormat="1" applyBorder="1" applyAlignment="1">
      <alignment horizontal="left"/>
    </xf>
    <xf numFmtId="165" fontId="38" fillId="0" borderId="131" xfId="39" applyNumberFormat="1" applyFont="1" applyFill="1" applyBorder="1" applyAlignment="1">
      <alignment horizontal="left"/>
    </xf>
    <xf numFmtId="165" fontId="7" fillId="0" borderId="131" xfId="2587" applyNumberFormat="1" applyBorder="1" applyAlignment="1">
      <alignment horizontal="left"/>
    </xf>
    <xf numFmtId="0" fontId="7" fillId="0" borderId="0" xfId="2587" applyFont="1"/>
    <xf numFmtId="0" fontId="7" fillId="70" borderId="0" xfId="2587" applyFill="1"/>
    <xf numFmtId="0" fontId="10" fillId="105" borderId="23" xfId="883" applyFont="1" applyFill="1" applyBorder="1" applyAlignment="1">
      <alignment horizontal="center"/>
    </xf>
    <xf numFmtId="0" fontId="7" fillId="104" borderId="0" xfId="2587" applyFill="1"/>
    <xf numFmtId="0" fontId="10" fillId="0" borderId="212" xfId="883" applyFont="1" applyFill="1" applyBorder="1" applyAlignment="1">
      <alignment wrapText="1"/>
    </xf>
    <xf numFmtId="0" fontId="10" fillId="0" borderId="177" xfId="883" applyFont="1" applyFill="1" applyBorder="1" applyAlignment="1">
      <alignment wrapText="1"/>
    </xf>
    <xf numFmtId="2" fontId="10" fillId="0" borderId="177" xfId="883" applyNumberFormat="1" applyFont="1" applyFill="1" applyBorder="1" applyAlignment="1">
      <alignment horizontal="right" wrapText="1"/>
    </xf>
    <xf numFmtId="2" fontId="10" fillId="0" borderId="177" xfId="883" applyNumberFormat="1" applyFont="1" applyFill="1" applyBorder="1" applyAlignment="1">
      <alignment wrapText="1"/>
    </xf>
    <xf numFmtId="174" fontId="59" fillId="0" borderId="177" xfId="2587" applyNumberFormat="1" applyFont="1" applyBorder="1"/>
    <xf numFmtId="2" fontId="7" fillId="0" borderId="177" xfId="2587" applyNumberFormat="1" applyBorder="1"/>
    <xf numFmtId="174" fontId="59" fillId="0" borderId="213" xfId="2587" applyNumberFormat="1" applyFont="1" applyBorder="1"/>
    <xf numFmtId="0" fontId="7" fillId="0" borderId="0" xfId="2587" applyFont="1" applyFill="1" applyBorder="1"/>
    <xf numFmtId="0" fontId="34" fillId="0" borderId="0" xfId="2587" applyFont="1" applyBorder="1"/>
    <xf numFmtId="174" fontId="59" fillId="0" borderId="35" xfId="2587" applyNumberFormat="1" applyFont="1" applyBorder="1"/>
    <xf numFmtId="174" fontId="59" fillId="0" borderId="25" xfId="2587" applyNumberFormat="1" applyFont="1" applyBorder="1"/>
    <xf numFmtId="0" fontId="1" fillId="0" borderId="72" xfId="3367" applyBorder="1"/>
    <xf numFmtId="0" fontId="66" fillId="0" borderId="75" xfId="3367" applyFont="1" applyBorder="1"/>
    <xf numFmtId="0" fontId="66" fillId="0" borderId="73" xfId="3367" applyFont="1" applyBorder="1"/>
    <xf numFmtId="0" fontId="66" fillId="0" borderId="74" xfId="3367" applyFont="1" applyFill="1" applyBorder="1"/>
    <xf numFmtId="0" fontId="1" fillId="71" borderId="70" xfId="3367" applyFont="1" applyFill="1" applyBorder="1"/>
    <xf numFmtId="0" fontId="66" fillId="71" borderId="16" xfId="3367" applyFont="1" applyFill="1" applyBorder="1" applyAlignment="1">
      <alignment horizontal="center"/>
    </xf>
    <xf numFmtId="0" fontId="66" fillId="71" borderId="0" xfId="3367" applyFont="1" applyFill="1" applyBorder="1"/>
    <xf numFmtId="0" fontId="24" fillId="0" borderId="70" xfId="3367" applyFont="1" applyBorder="1" applyAlignment="1">
      <alignment horizontal="left"/>
    </xf>
    <xf numFmtId="0" fontId="1" fillId="0" borderId="16" xfId="3367" applyNumberFormat="1" applyBorder="1"/>
    <xf numFmtId="0" fontId="1" fillId="0" borderId="0" xfId="3367" applyNumberFormat="1" applyBorder="1"/>
    <xf numFmtId="2" fontId="24" fillId="0" borderId="71" xfId="3367" applyNumberFormat="1" applyFont="1" applyBorder="1" applyAlignment="1"/>
    <xf numFmtId="0" fontId="15" fillId="0" borderId="0" xfId="3367" applyFont="1" applyFill="1" applyBorder="1"/>
    <xf numFmtId="0" fontId="1" fillId="0" borderId="0" xfId="3367" applyNumberFormat="1"/>
    <xf numFmtId="9" fontId="7" fillId="0" borderId="0" xfId="2587" applyNumberFormat="1" applyBorder="1"/>
    <xf numFmtId="0" fontId="64" fillId="0" borderId="70" xfId="3367" applyFont="1" applyBorder="1" applyAlignment="1">
      <alignment horizontal="left" indent="1"/>
    </xf>
    <xf numFmtId="2" fontId="64" fillId="0" borderId="71" xfId="3367" applyNumberFormat="1" applyFont="1" applyBorder="1" applyAlignment="1"/>
    <xf numFmtId="0" fontId="19" fillId="0" borderId="70" xfId="3367" applyFont="1" applyBorder="1" applyAlignment="1">
      <alignment horizontal="left" indent="2"/>
    </xf>
    <xf numFmtId="2" fontId="19" fillId="0" borderId="71" xfId="3367" applyNumberFormat="1" applyFont="1" applyBorder="1" applyAlignment="1"/>
    <xf numFmtId="0" fontId="65" fillId="0" borderId="124" xfId="3367" applyFont="1" applyBorder="1" applyAlignment="1">
      <alignment horizontal="left"/>
    </xf>
    <xf numFmtId="0" fontId="1" fillId="0" borderId="95" xfId="3367" applyNumberFormat="1" applyBorder="1"/>
    <xf numFmtId="0" fontId="1" fillId="0" borderId="96" xfId="3367" applyNumberFormat="1" applyBorder="1"/>
    <xf numFmtId="2" fontId="65" fillId="0" borderId="97" xfId="3367" applyNumberFormat="1" applyFont="1" applyBorder="1" applyAlignment="1"/>
    <xf numFmtId="0" fontId="34" fillId="0" borderId="0" xfId="2587" applyFont="1"/>
    <xf numFmtId="1" fontId="7" fillId="0" borderId="0" xfId="2587" applyNumberFormat="1"/>
    <xf numFmtId="0" fontId="103" fillId="0" borderId="0" xfId="2587" applyFont="1"/>
    <xf numFmtId="0" fontId="7" fillId="0" borderId="197" xfId="2587" applyFont="1" applyBorder="1"/>
    <xf numFmtId="0" fontId="7" fillId="0" borderId="197" xfId="2587" applyBorder="1"/>
    <xf numFmtId="192" fontId="7" fillId="0" borderId="197" xfId="2587" applyNumberFormat="1" applyBorder="1" applyAlignment="1">
      <alignment horizontal="center"/>
    </xf>
    <xf numFmtId="0" fontId="7" fillId="0" borderId="19" xfId="2587" applyFill="1" applyBorder="1"/>
    <xf numFmtId="1" fontId="7" fillId="0" borderId="197" xfId="2587" applyNumberFormat="1" applyBorder="1" applyAlignment="1">
      <alignment horizontal="center"/>
    </xf>
    <xf numFmtId="9" fontId="0" fillId="0" borderId="197" xfId="1348" applyFont="1" applyBorder="1"/>
    <xf numFmtId="1" fontId="69" fillId="0" borderId="0" xfId="868" applyNumberFormat="1" applyBorder="1"/>
    <xf numFmtId="174" fontId="69" fillId="56" borderId="149" xfId="868" applyNumberFormat="1" applyFill="1" applyBorder="1"/>
    <xf numFmtId="174" fontId="69" fillId="56" borderId="71" xfId="868" applyNumberFormat="1" applyFill="1" applyBorder="1"/>
    <xf numFmtId="183" fontId="0" fillId="0" borderId="220" xfId="0" applyNumberFormat="1" applyBorder="1"/>
    <xf numFmtId="183" fontId="7" fillId="0" borderId="220" xfId="0" applyNumberFormat="1" applyFont="1" applyBorder="1"/>
    <xf numFmtId="183" fontId="8" fillId="0" borderId="220" xfId="0" applyNumberFormat="1" applyFont="1" applyFill="1" applyBorder="1"/>
    <xf numFmtId="183" fontId="0" fillId="0" borderId="220" xfId="0" applyNumberFormat="1" applyFill="1" applyBorder="1"/>
    <xf numFmtId="183" fontId="38" fillId="0" borderId="220" xfId="0" applyNumberFormat="1" applyFont="1" applyBorder="1"/>
    <xf numFmtId="0" fontId="7" fillId="0" borderId="220" xfId="0" applyFont="1" applyFill="1" applyBorder="1"/>
    <xf numFmtId="183" fontId="0" fillId="0" borderId="210" xfId="0" applyNumberFormat="1" applyBorder="1"/>
    <xf numFmtId="183" fontId="8" fillId="0" borderId="210" xfId="0" applyNumberFormat="1" applyFont="1" applyFill="1" applyBorder="1"/>
    <xf numFmtId="183" fontId="38" fillId="0" borderId="210" xfId="0" applyNumberFormat="1" applyFont="1" applyBorder="1"/>
    <xf numFmtId="0" fontId="7" fillId="0" borderId="210" xfId="0" applyFont="1" applyFill="1" applyBorder="1"/>
    <xf numFmtId="183" fontId="7" fillId="0" borderId="210" xfId="0" applyNumberFormat="1" applyFont="1" applyBorder="1"/>
    <xf numFmtId="0" fontId="29" fillId="27" borderId="130" xfId="0" applyFont="1" applyFill="1" applyBorder="1" applyAlignment="1">
      <alignment horizontal="left" vertical="center" wrapText="1"/>
    </xf>
    <xf numFmtId="0" fontId="30" fillId="26" borderId="203" xfId="0" applyFont="1" applyFill="1" applyBorder="1" applyAlignment="1">
      <alignment horizontal="left" vertical="top" wrapText="1"/>
    </xf>
    <xf numFmtId="0" fontId="0" fillId="0" borderId="153" xfId="0" applyBorder="1" applyAlignment="1">
      <alignment horizontal="left"/>
    </xf>
    <xf numFmtId="9" fontId="0" fillId="0" borderId="0" xfId="0" applyNumberFormat="1"/>
    <xf numFmtId="0" fontId="29" fillId="27" borderId="130" xfId="0" applyFont="1" applyFill="1" applyBorder="1" applyAlignment="1">
      <alignment horizontal="center" vertical="center" wrapText="1"/>
    </xf>
    <xf numFmtId="0" fontId="30" fillId="109" borderId="221" xfId="0" applyFont="1" applyFill="1" applyBorder="1" applyAlignment="1">
      <alignment horizontal="center" vertical="center" wrapText="1"/>
    </xf>
    <xf numFmtId="0" fontId="111" fillId="108" borderId="0" xfId="0" applyFont="1" applyFill="1" applyBorder="1" applyAlignment="1">
      <alignment horizontal="center" vertical="center" wrapText="1"/>
    </xf>
    <xf numFmtId="0" fontId="95" fillId="33" borderId="0" xfId="0" applyFont="1" applyFill="1" applyBorder="1" applyAlignment="1">
      <alignment horizontal="center"/>
    </xf>
    <xf numFmtId="0" fontId="0" fillId="28" borderId="0" xfId="0" applyFill="1" applyAlignment="1">
      <alignment horizontal="center"/>
    </xf>
    <xf numFmtId="0" fontId="33" fillId="29" borderId="0" xfId="0" applyFont="1" applyFill="1" applyAlignment="1">
      <alignment horizontal="center"/>
    </xf>
    <xf numFmtId="0" fontId="33" fillId="0" borderId="0" xfId="0" applyFont="1" applyAlignment="1">
      <alignment horizontal="center"/>
    </xf>
    <xf numFmtId="0" fontId="33" fillId="49" borderId="0" xfId="0" applyFont="1" applyFill="1" applyAlignment="1">
      <alignment horizontal="center"/>
    </xf>
    <xf numFmtId="0" fontId="33" fillId="35" borderId="0" xfId="0" applyFont="1" applyFill="1" applyAlignment="1">
      <alignment horizontal="center"/>
    </xf>
    <xf numFmtId="0" fontId="33" fillId="32" borderId="0" xfId="0" applyFont="1" applyFill="1" applyAlignment="1">
      <alignment horizontal="center"/>
    </xf>
    <xf numFmtId="0" fontId="33" fillId="31" borderId="0" xfId="0" applyFont="1" applyFill="1" applyAlignment="1">
      <alignment horizontal="center"/>
    </xf>
    <xf numFmtId="0" fontId="76" fillId="0" borderId="31" xfId="0" applyFont="1" applyBorder="1" applyAlignment="1">
      <alignment horizontal="center" vertical="center" wrapText="1"/>
    </xf>
    <xf numFmtId="0" fontId="76" fillId="0" borderId="100" xfId="0" applyFont="1" applyBorder="1" applyAlignment="1">
      <alignment horizontal="center" vertical="center" wrapText="1"/>
    </xf>
    <xf numFmtId="0" fontId="76" fillId="0" borderId="101" xfId="0" applyFont="1" applyBorder="1" applyAlignment="1">
      <alignment horizontal="center" vertical="center" wrapText="1"/>
    </xf>
    <xf numFmtId="0" fontId="75" fillId="0" borderId="102" xfId="0" applyFont="1" applyBorder="1" applyAlignment="1">
      <alignment horizontal="center" vertical="center"/>
    </xf>
    <xf numFmtId="0" fontId="75" fillId="0" borderId="93" xfId="0" applyFont="1" applyBorder="1" applyAlignment="1">
      <alignment horizontal="center" vertical="center"/>
    </xf>
    <xf numFmtId="0" fontId="75" fillId="0" borderId="105" xfId="0" applyFont="1" applyBorder="1" applyAlignment="1">
      <alignment horizontal="center" vertical="center"/>
    </xf>
    <xf numFmtId="0" fontId="75" fillId="0" borderId="94" xfId="0" applyFont="1" applyBorder="1" applyAlignment="1">
      <alignment horizontal="center" vertical="center"/>
    </xf>
    <xf numFmtId="0" fontId="34" fillId="0" borderId="153" xfId="0" applyFont="1" applyBorder="1" applyAlignment="1">
      <alignment horizontal="center"/>
    </xf>
    <xf numFmtId="0" fontId="69" fillId="0" borderId="59" xfId="868" applyBorder="1" applyAlignment="1">
      <alignment horizontal="center"/>
    </xf>
    <xf numFmtId="0" fontId="69" fillId="0" borderId="0" xfId="868" applyBorder="1" applyAlignment="1">
      <alignment horizontal="center"/>
    </xf>
    <xf numFmtId="0" fontId="5" fillId="0" borderId="56" xfId="868" applyFont="1" applyBorder="1" applyAlignment="1">
      <alignment horizontal="center"/>
    </xf>
    <xf numFmtId="0" fontId="6" fillId="0" borderId="56" xfId="868" applyFont="1" applyBorder="1" applyAlignment="1">
      <alignment horizontal="center"/>
    </xf>
    <xf numFmtId="0" fontId="6" fillId="0" borderId="57" xfId="868" applyFont="1" applyBorder="1" applyAlignment="1">
      <alignment horizontal="center"/>
    </xf>
    <xf numFmtId="0" fontId="34" fillId="0" borderId="147" xfId="0" applyFont="1" applyBorder="1" applyAlignment="1">
      <alignment horizontal="center"/>
    </xf>
    <xf numFmtId="0" fontId="2" fillId="0" borderId="59" xfId="868" applyFont="1" applyBorder="1" applyAlignment="1">
      <alignment horizontal="center"/>
    </xf>
    <xf numFmtId="0" fontId="7" fillId="54" borderId="134" xfId="2587" applyFill="1" applyBorder="1" applyAlignment="1">
      <alignment horizontal="center"/>
    </xf>
    <xf numFmtId="0" fontId="7" fillId="54" borderId="206" xfId="2587" applyFill="1" applyBorder="1" applyAlignment="1">
      <alignment horizontal="center"/>
    </xf>
    <xf numFmtId="0" fontId="81" fillId="0" borderId="96" xfId="2587" applyFont="1" applyFill="1" applyBorder="1" applyAlignment="1">
      <alignment horizontal="center"/>
    </xf>
    <xf numFmtId="0" fontId="7" fillId="54" borderId="31" xfId="2587" applyFont="1" applyFill="1" applyBorder="1" applyAlignment="1">
      <alignment horizontal="center"/>
    </xf>
    <xf numFmtId="0" fontId="7" fillId="54" borderId="100" xfId="2587" applyFont="1" applyFill="1" applyBorder="1" applyAlignment="1">
      <alignment horizontal="center"/>
    </xf>
    <xf numFmtId="0" fontId="7" fillId="54" borderId="142" xfId="2587" applyFont="1" applyFill="1" applyBorder="1" applyAlignment="1">
      <alignment horizontal="center"/>
    </xf>
    <xf numFmtId="0" fontId="7" fillId="54" borderId="132" xfId="2587" applyFont="1" applyFill="1" applyBorder="1" applyAlignment="1">
      <alignment horizontal="center"/>
    </xf>
    <xf numFmtId="0" fontId="7" fillId="54" borderId="47" xfId="2587" applyFill="1" applyBorder="1" applyAlignment="1">
      <alignment horizontal="center"/>
    </xf>
    <xf numFmtId="0" fontId="7" fillId="54" borderId="109" xfId="2587" applyFill="1" applyBorder="1" applyAlignment="1">
      <alignment horizontal="center"/>
    </xf>
    <xf numFmtId="0" fontId="81" fillId="0" borderId="0" xfId="2587" applyFont="1" applyFill="1" applyBorder="1" applyAlignment="1">
      <alignment horizontal="center"/>
    </xf>
    <xf numFmtId="0" fontId="7" fillId="54" borderId="136" xfId="2587" applyFill="1" applyBorder="1" applyAlignment="1">
      <alignment horizontal="center"/>
    </xf>
    <xf numFmtId="0" fontId="34" fillId="0" borderId="0" xfId="0" applyFont="1" applyAlignment="1">
      <alignment horizontal="left"/>
    </xf>
    <xf numFmtId="0" fontId="80" fillId="0" borderId="125" xfId="0" applyFont="1" applyBorder="1" applyAlignment="1">
      <alignment horizontal="center" vertical="center"/>
    </xf>
    <xf numFmtId="0" fontId="80" fillId="0" borderId="126" xfId="0" applyFont="1" applyBorder="1" applyAlignment="1">
      <alignment horizontal="center" vertical="center"/>
    </xf>
    <xf numFmtId="0" fontId="80" fillId="0" borderId="127" xfId="0" applyFont="1" applyBorder="1" applyAlignment="1">
      <alignment horizontal="center" vertical="center"/>
    </xf>
    <xf numFmtId="0" fontId="80" fillId="0" borderId="128" xfId="0" applyFont="1" applyBorder="1" applyAlignment="1">
      <alignment horizontal="center" vertical="center"/>
    </xf>
    <xf numFmtId="0" fontId="55" fillId="0" borderId="50" xfId="0" applyFont="1" applyBorder="1" applyAlignment="1">
      <alignment horizontal="center"/>
    </xf>
    <xf numFmtId="0" fontId="55" fillId="0" borderId="41" xfId="0" applyFont="1" applyBorder="1" applyAlignment="1">
      <alignment horizontal="center"/>
    </xf>
    <xf numFmtId="0" fontId="55" fillId="0" borderId="51" xfId="0" applyFont="1" applyBorder="1" applyAlignment="1">
      <alignment horizontal="center"/>
    </xf>
    <xf numFmtId="174" fontId="55" fillId="0" borderId="52" xfId="0" applyNumberFormat="1" applyFont="1" applyBorder="1" applyAlignment="1"/>
    <xf numFmtId="174" fontId="55" fillId="0" borderId="53" xfId="0" applyNumberFormat="1" applyFont="1" applyBorder="1" applyAlignment="1"/>
    <xf numFmtId="165" fontId="55" fillId="0" borderId="50" xfId="39" applyFont="1" applyBorder="1" applyAlignment="1">
      <alignment horizontal="center"/>
    </xf>
    <xf numFmtId="165" fontId="55" fillId="0" borderId="41" xfId="39" applyFont="1" applyBorder="1" applyAlignment="1">
      <alignment horizontal="center"/>
    </xf>
    <xf numFmtId="165" fontId="55" fillId="0" borderId="51" xfId="39" applyFont="1" applyBorder="1" applyAlignment="1">
      <alignment horizontal="center"/>
    </xf>
    <xf numFmtId="165" fontId="55" fillId="0" borderId="76" xfId="39" applyFont="1" applyBorder="1" applyAlignment="1"/>
    <xf numFmtId="165" fontId="55" fillId="0" borderId="77" xfId="39" applyFont="1" applyBorder="1" applyAlignment="1"/>
    <xf numFmtId="0" fontId="98" fillId="0" borderId="176" xfId="0" applyFont="1" applyBorder="1" applyAlignment="1">
      <alignment horizontal="center" vertical="center"/>
    </xf>
    <xf numFmtId="0" fontId="98" fillId="0" borderId="178" xfId="0" applyFont="1" applyBorder="1" applyAlignment="1">
      <alignment horizontal="center" vertical="center"/>
    </xf>
    <xf numFmtId="0" fontId="98" fillId="0" borderId="180" xfId="0" applyFont="1" applyBorder="1" applyAlignment="1">
      <alignment horizontal="center" vertical="center"/>
    </xf>
    <xf numFmtId="0" fontId="98" fillId="0" borderId="181" xfId="0" applyFont="1" applyBorder="1" applyAlignment="1">
      <alignment horizontal="center" vertical="center"/>
    </xf>
    <xf numFmtId="0" fontId="98" fillId="0" borderId="183" xfId="0" applyFont="1" applyBorder="1" applyAlignment="1">
      <alignment horizontal="center" vertical="center"/>
    </xf>
    <xf numFmtId="183" fontId="29" fillId="27" borderId="130" xfId="0" applyNumberFormat="1" applyFont="1" applyFill="1" applyBorder="1" applyAlignment="1">
      <alignment horizontal="left" vertical="center" wrapText="1"/>
    </xf>
    <xf numFmtId="183" fontId="0" fillId="0" borderId="153" xfId="0" applyNumberFormat="1" applyBorder="1"/>
    <xf numFmtId="183" fontId="0" fillId="0" borderId="210" xfId="0" applyNumberFormat="1" applyFill="1" applyBorder="1"/>
    <xf numFmtId="183" fontId="7" fillId="0" borderId="129" xfId="0" applyNumberFormat="1" applyFont="1" applyFill="1" applyBorder="1" applyAlignment="1">
      <alignment horizontal="left"/>
    </xf>
  </cellXfs>
  <cellStyles count="4338">
    <cellStyle name="_x000a_shell=progma 2" xfId="1819" xr:uid="{00000000-0005-0000-0000-000000000000}"/>
    <cellStyle name="_x000a_shell=progma 2 2" xfId="1820" xr:uid="{00000000-0005-0000-0000-000001000000}"/>
    <cellStyle name="1.000" xfId="1821" xr:uid="{00000000-0005-0000-0000-000002000000}"/>
    <cellStyle name="1.000 2" xfId="1822" xr:uid="{00000000-0005-0000-0000-000003000000}"/>
    <cellStyle name="20 % - Markeringsfarve1" xfId="3368" xr:uid="{00000000-0005-0000-0000-000004000000}"/>
    <cellStyle name="20 % - Markeringsfarve1 2" xfId="3369" xr:uid="{00000000-0005-0000-0000-000005000000}"/>
    <cellStyle name="20 % - Markeringsfarve2" xfId="3370" xr:uid="{00000000-0005-0000-0000-000006000000}"/>
    <cellStyle name="20 % - Markeringsfarve2 2" xfId="3371" xr:uid="{00000000-0005-0000-0000-000007000000}"/>
    <cellStyle name="20 % - Markeringsfarve3" xfId="3372" xr:uid="{00000000-0005-0000-0000-000008000000}"/>
    <cellStyle name="20 % - Markeringsfarve3 2" xfId="3373" xr:uid="{00000000-0005-0000-0000-000009000000}"/>
    <cellStyle name="20 % - Markeringsfarve4" xfId="3374" xr:uid="{00000000-0005-0000-0000-00000A000000}"/>
    <cellStyle name="20 % - Markeringsfarve4 2" xfId="3375" xr:uid="{00000000-0005-0000-0000-00000B000000}"/>
    <cellStyle name="20 % - Markeringsfarve5" xfId="3376" xr:uid="{00000000-0005-0000-0000-00000C000000}"/>
    <cellStyle name="20 % - Markeringsfarve5 2" xfId="3377" xr:uid="{00000000-0005-0000-0000-00000D000000}"/>
    <cellStyle name="20 % - Markeringsfarve6" xfId="3378" xr:uid="{00000000-0005-0000-0000-00000E000000}"/>
    <cellStyle name="20 % - Markeringsfarve6 2" xfId="3379" xr:uid="{00000000-0005-0000-0000-00000F000000}"/>
    <cellStyle name="20% - Colore 1" xfId="1" xr:uid="{00000000-0005-0000-0000-000010000000}"/>
    <cellStyle name="20% - Colore 1 2" xfId="3380" xr:uid="{00000000-0005-0000-0000-000011000000}"/>
    <cellStyle name="20% - Colore 2" xfId="2" xr:uid="{00000000-0005-0000-0000-000012000000}"/>
    <cellStyle name="20% - Colore 2 2" xfId="3381" xr:uid="{00000000-0005-0000-0000-000013000000}"/>
    <cellStyle name="20% - Colore 3" xfId="3" xr:uid="{00000000-0005-0000-0000-000014000000}"/>
    <cellStyle name="20% - Colore 3 2" xfId="3382" xr:uid="{00000000-0005-0000-0000-000015000000}"/>
    <cellStyle name="20% - Colore 4" xfId="4" xr:uid="{00000000-0005-0000-0000-000016000000}"/>
    <cellStyle name="20% - Colore 4 2" xfId="3383" xr:uid="{00000000-0005-0000-0000-000017000000}"/>
    <cellStyle name="20% - Colore 5" xfId="5" xr:uid="{00000000-0005-0000-0000-000018000000}"/>
    <cellStyle name="20% - Colore 5 2" xfId="3384" xr:uid="{00000000-0005-0000-0000-000019000000}"/>
    <cellStyle name="20% - Colore 6" xfId="6" xr:uid="{00000000-0005-0000-0000-00001A000000}"/>
    <cellStyle name="20% - Colore 6 2" xfId="3385" xr:uid="{00000000-0005-0000-0000-00001B000000}"/>
    <cellStyle name="40 % - Markeringsfarve1" xfId="3386" xr:uid="{00000000-0005-0000-0000-00001C000000}"/>
    <cellStyle name="40 % - Markeringsfarve1 2" xfId="3387" xr:uid="{00000000-0005-0000-0000-00001D000000}"/>
    <cellStyle name="40 % - Markeringsfarve2" xfId="3388" xr:uid="{00000000-0005-0000-0000-00001E000000}"/>
    <cellStyle name="40 % - Markeringsfarve2 2" xfId="3389" xr:uid="{00000000-0005-0000-0000-00001F000000}"/>
    <cellStyle name="40 % - Markeringsfarve3" xfId="3390" xr:uid="{00000000-0005-0000-0000-000020000000}"/>
    <cellStyle name="40 % - Markeringsfarve3 2" xfId="3391" xr:uid="{00000000-0005-0000-0000-000021000000}"/>
    <cellStyle name="40 % - Markeringsfarve4" xfId="3392" xr:uid="{00000000-0005-0000-0000-000022000000}"/>
    <cellStyle name="40 % - Markeringsfarve4 2" xfId="3393" xr:uid="{00000000-0005-0000-0000-000023000000}"/>
    <cellStyle name="40 % - Markeringsfarve5" xfId="3394" xr:uid="{00000000-0005-0000-0000-000024000000}"/>
    <cellStyle name="40 % - Markeringsfarve5 2" xfId="3395" xr:uid="{00000000-0005-0000-0000-000025000000}"/>
    <cellStyle name="40 % - Markeringsfarve6" xfId="3396" xr:uid="{00000000-0005-0000-0000-000026000000}"/>
    <cellStyle name="40 % - Markeringsfarve6 2" xfId="3397" xr:uid="{00000000-0005-0000-0000-000027000000}"/>
    <cellStyle name="40% - Colore 1" xfId="7" xr:uid="{00000000-0005-0000-0000-000028000000}"/>
    <cellStyle name="40% - Colore 1 2" xfId="3398" xr:uid="{00000000-0005-0000-0000-000029000000}"/>
    <cellStyle name="40% - Colore 2" xfId="8" xr:uid="{00000000-0005-0000-0000-00002A000000}"/>
    <cellStyle name="40% - Colore 2 2" xfId="3399" xr:uid="{00000000-0005-0000-0000-00002B000000}"/>
    <cellStyle name="40% - Colore 3" xfId="9" xr:uid="{00000000-0005-0000-0000-00002C000000}"/>
    <cellStyle name="40% - Colore 3 2" xfId="3400" xr:uid="{00000000-0005-0000-0000-00002D000000}"/>
    <cellStyle name="40% - Colore 4" xfId="10" xr:uid="{00000000-0005-0000-0000-00002E000000}"/>
    <cellStyle name="40% - Colore 4 2" xfId="3401" xr:uid="{00000000-0005-0000-0000-00002F000000}"/>
    <cellStyle name="40% - Colore 5" xfId="11" xr:uid="{00000000-0005-0000-0000-000030000000}"/>
    <cellStyle name="40% - Colore 5 2" xfId="3402" xr:uid="{00000000-0005-0000-0000-000031000000}"/>
    <cellStyle name="40% - Colore 6" xfId="12" xr:uid="{00000000-0005-0000-0000-000032000000}"/>
    <cellStyle name="40% - Colore 6 2" xfId="3403" xr:uid="{00000000-0005-0000-0000-000033000000}"/>
    <cellStyle name="5x indented GHG Textfiels" xfId="13" xr:uid="{00000000-0005-0000-0000-000034000000}"/>
    <cellStyle name="5x indented GHG Textfiels 2" xfId="1823" xr:uid="{00000000-0005-0000-0000-000035000000}"/>
    <cellStyle name="60 % - Markeringsfarve1" xfId="3404" xr:uid="{00000000-0005-0000-0000-000036000000}"/>
    <cellStyle name="60 % - Markeringsfarve2" xfId="3405" xr:uid="{00000000-0005-0000-0000-000037000000}"/>
    <cellStyle name="60 % - Markeringsfarve3" xfId="3406" xr:uid="{00000000-0005-0000-0000-000038000000}"/>
    <cellStyle name="60 % - Markeringsfarve4" xfId="3407" xr:uid="{00000000-0005-0000-0000-000039000000}"/>
    <cellStyle name="60 % - Markeringsfarve5" xfId="3408" xr:uid="{00000000-0005-0000-0000-00003A000000}"/>
    <cellStyle name="60 % - Markeringsfarve6" xfId="3409" xr:uid="{00000000-0005-0000-0000-00003B000000}"/>
    <cellStyle name="60% - Colore 1" xfId="14" xr:uid="{00000000-0005-0000-0000-00003C000000}"/>
    <cellStyle name="60% - Colore 2" xfId="15" xr:uid="{00000000-0005-0000-0000-00003D000000}"/>
    <cellStyle name="60% - Colore 3" xfId="16" xr:uid="{00000000-0005-0000-0000-00003E000000}"/>
    <cellStyle name="60% - Colore 4" xfId="17" xr:uid="{00000000-0005-0000-0000-00003F000000}"/>
    <cellStyle name="60% - Colore 5" xfId="18" xr:uid="{00000000-0005-0000-0000-000040000000}"/>
    <cellStyle name="60% - Colore 6" xfId="19" xr:uid="{00000000-0005-0000-0000-000041000000}"/>
    <cellStyle name="AggOrange_CRFReport-template" xfId="20" xr:uid="{00000000-0005-0000-0000-000042000000}"/>
    <cellStyle name="AggOrange9_CRFReport-template" xfId="21" xr:uid="{00000000-0005-0000-0000-000043000000}"/>
    <cellStyle name="Bad 2" xfId="22" xr:uid="{00000000-0005-0000-0000-000044000000}"/>
    <cellStyle name="Bad 3" xfId="1824" xr:uid="{00000000-0005-0000-0000-000045000000}"/>
    <cellStyle name="Bruger data" xfId="1825" xr:uid="{00000000-0005-0000-0000-000046000000}"/>
    <cellStyle name="Calcolo" xfId="23" xr:uid="{00000000-0005-0000-0000-000047000000}"/>
    <cellStyle name="Calcolo 2" xfId="24" xr:uid="{00000000-0005-0000-0000-000048000000}"/>
    <cellStyle name="Calcolo 2 2" xfId="3410" xr:uid="{00000000-0005-0000-0000-000049000000}"/>
    <cellStyle name="Calcolo 2 3" xfId="3411" xr:uid="{00000000-0005-0000-0000-00004A000000}"/>
    <cellStyle name="Calcolo 3" xfId="25" xr:uid="{00000000-0005-0000-0000-00004B000000}"/>
    <cellStyle name="Calcolo 3 2" xfId="3412" xr:uid="{00000000-0005-0000-0000-00004C000000}"/>
    <cellStyle name="Calcolo 4" xfId="26" xr:uid="{00000000-0005-0000-0000-00004D000000}"/>
    <cellStyle name="Calcolo 5" xfId="27" xr:uid="{00000000-0005-0000-0000-00004E000000}"/>
    <cellStyle name="Calcolo 6" xfId="28" xr:uid="{00000000-0005-0000-0000-00004F000000}"/>
    <cellStyle name="Calcolo 7" xfId="29" xr:uid="{00000000-0005-0000-0000-000050000000}"/>
    <cellStyle name="Calcolo 8" xfId="3413" xr:uid="{00000000-0005-0000-0000-000051000000}"/>
    <cellStyle name="Calculation 2" xfId="1826" xr:uid="{00000000-0005-0000-0000-000052000000}"/>
    <cellStyle name="Calculations" xfId="1827" xr:uid="{00000000-0005-0000-0000-000053000000}"/>
    <cellStyle name="Cella collegata" xfId="30" xr:uid="{00000000-0005-0000-0000-000054000000}"/>
    <cellStyle name="Cella da controllare" xfId="31" xr:uid="{00000000-0005-0000-0000-000055000000}"/>
    <cellStyle name="Colore 1" xfId="32" xr:uid="{00000000-0005-0000-0000-000056000000}"/>
    <cellStyle name="Colore 2" xfId="33" xr:uid="{00000000-0005-0000-0000-000057000000}"/>
    <cellStyle name="Colore 3" xfId="34" xr:uid="{00000000-0005-0000-0000-000058000000}"/>
    <cellStyle name="Colore 4" xfId="35" xr:uid="{00000000-0005-0000-0000-000059000000}"/>
    <cellStyle name="Colore 5" xfId="36" xr:uid="{00000000-0005-0000-0000-00005A000000}"/>
    <cellStyle name="Colore 6" xfId="37" xr:uid="{00000000-0005-0000-0000-00005B000000}"/>
    <cellStyle name="Comma" xfId="38" builtinId="3"/>
    <cellStyle name="Comma 2" xfId="39" xr:uid="{00000000-0005-0000-0000-00005D000000}"/>
    <cellStyle name="Comma 2 2" xfId="40" xr:uid="{00000000-0005-0000-0000-00005E000000}"/>
    <cellStyle name="Comma 2 2 2" xfId="1828" xr:uid="{00000000-0005-0000-0000-00005F000000}"/>
    <cellStyle name="Comma 2 2 2 2" xfId="1829" xr:uid="{00000000-0005-0000-0000-000060000000}"/>
    <cellStyle name="Comma 2 2 2 2 2" xfId="1830" xr:uid="{00000000-0005-0000-0000-000061000000}"/>
    <cellStyle name="Comma 2 2 2 3" xfId="1831" xr:uid="{00000000-0005-0000-0000-000062000000}"/>
    <cellStyle name="Comma 2 2 3" xfId="1832" xr:uid="{00000000-0005-0000-0000-000063000000}"/>
    <cellStyle name="Comma 2 3" xfId="41" xr:uid="{00000000-0005-0000-0000-000064000000}"/>
    <cellStyle name="Comma 2 3 2" xfId="42" xr:uid="{00000000-0005-0000-0000-000065000000}"/>
    <cellStyle name="Comma 2 3 2 2" xfId="1833" xr:uid="{00000000-0005-0000-0000-000066000000}"/>
    <cellStyle name="Comma 2 3 2 2 2" xfId="3414" xr:uid="{00000000-0005-0000-0000-000067000000}"/>
    <cellStyle name="Comma 2 3 3" xfId="43" xr:uid="{00000000-0005-0000-0000-000068000000}"/>
    <cellStyle name="Comma 2 3 3 2" xfId="1834" xr:uid="{00000000-0005-0000-0000-000069000000}"/>
    <cellStyle name="Comma 2 3 3 2 2" xfId="1835" xr:uid="{00000000-0005-0000-0000-00006A000000}"/>
    <cellStyle name="Comma 2 3 3 3" xfId="1836" xr:uid="{00000000-0005-0000-0000-00006B000000}"/>
    <cellStyle name="Comma 2 3 4" xfId="1837" xr:uid="{00000000-0005-0000-0000-00006C000000}"/>
    <cellStyle name="Comma 2 3 4 2" xfId="1838" xr:uid="{00000000-0005-0000-0000-00006D000000}"/>
    <cellStyle name="Comma 2 3 5" xfId="1839" xr:uid="{00000000-0005-0000-0000-00006E000000}"/>
    <cellStyle name="Comma 2 3 6" xfId="3415" xr:uid="{00000000-0005-0000-0000-00006F000000}"/>
    <cellStyle name="Comma 2 4" xfId="44" xr:uid="{00000000-0005-0000-0000-000070000000}"/>
    <cellStyle name="Comma 2 4 2" xfId="1840" xr:uid="{00000000-0005-0000-0000-000071000000}"/>
    <cellStyle name="Comma 2 5" xfId="1841" xr:uid="{00000000-0005-0000-0000-000072000000}"/>
    <cellStyle name="Comma 2 5 2" xfId="1842" xr:uid="{00000000-0005-0000-0000-000073000000}"/>
    <cellStyle name="Comma 2 6" xfId="1843" xr:uid="{00000000-0005-0000-0000-000074000000}"/>
    <cellStyle name="Comma 2 6 2" xfId="1844" xr:uid="{00000000-0005-0000-0000-000075000000}"/>
    <cellStyle name="Comma 2 7" xfId="1845" xr:uid="{00000000-0005-0000-0000-000076000000}"/>
    <cellStyle name="Comma 2 8" xfId="3416" xr:uid="{00000000-0005-0000-0000-000077000000}"/>
    <cellStyle name="Comma 3" xfId="45" xr:uid="{00000000-0005-0000-0000-000078000000}"/>
    <cellStyle name="Comma 3 2" xfId="1846" xr:uid="{00000000-0005-0000-0000-000079000000}"/>
    <cellStyle name="Comma 3 2 2" xfId="1847" xr:uid="{00000000-0005-0000-0000-00007A000000}"/>
    <cellStyle name="Comma 3 2 2 2" xfId="1848" xr:uid="{00000000-0005-0000-0000-00007B000000}"/>
    <cellStyle name="Comma 3 2 3" xfId="1849" xr:uid="{00000000-0005-0000-0000-00007C000000}"/>
    <cellStyle name="Comma 3 3" xfId="1850" xr:uid="{00000000-0005-0000-0000-00007D000000}"/>
    <cellStyle name="Comma 3 3 2" xfId="1851" xr:uid="{00000000-0005-0000-0000-00007E000000}"/>
    <cellStyle name="Comma 3 3 2 2" xfId="1852" xr:uid="{00000000-0005-0000-0000-00007F000000}"/>
    <cellStyle name="Comma 3 3 3" xfId="1853" xr:uid="{00000000-0005-0000-0000-000080000000}"/>
    <cellStyle name="Comma 3 4" xfId="1854" xr:uid="{00000000-0005-0000-0000-000081000000}"/>
    <cellStyle name="Comma 3 4 2" xfId="1855" xr:uid="{00000000-0005-0000-0000-000082000000}"/>
    <cellStyle name="Comma 3 5" xfId="1856" xr:uid="{00000000-0005-0000-0000-000083000000}"/>
    <cellStyle name="Comma 3 6" xfId="3417" xr:uid="{00000000-0005-0000-0000-000084000000}"/>
    <cellStyle name="Comma 4" xfId="46" xr:uid="{00000000-0005-0000-0000-000085000000}"/>
    <cellStyle name="Comma 4 2" xfId="1857" xr:uid="{00000000-0005-0000-0000-000086000000}"/>
    <cellStyle name="Comma 4 2 2" xfId="1858" xr:uid="{00000000-0005-0000-0000-000087000000}"/>
    <cellStyle name="Comma 4 2 2 2" xfId="1859" xr:uid="{00000000-0005-0000-0000-000088000000}"/>
    <cellStyle name="Comma 4 2 3" xfId="1860" xr:uid="{00000000-0005-0000-0000-000089000000}"/>
    <cellStyle name="Comma 4 2 4" xfId="3418" xr:uid="{00000000-0005-0000-0000-00008A000000}"/>
    <cellStyle name="Comma 4 3" xfId="1861" xr:uid="{00000000-0005-0000-0000-00008B000000}"/>
    <cellStyle name="Comma 4 3 2" xfId="1862" xr:uid="{00000000-0005-0000-0000-00008C000000}"/>
    <cellStyle name="Comma 4 3 2 2" xfId="1863" xr:uid="{00000000-0005-0000-0000-00008D000000}"/>
    <cellStyle name="Comma 4 3 3" xfId="1864" xr:uid="{00000000-0005-0000-0000-00008E000000}"/>
    <cellStyle name="Comma 4 4" xfId="1865" xr:uid="{00000000-0005-0000-0000-00008F000000}"/>
    <cellStyle name="Comma 4 4 2" xfId="1866" xr:uid="{00000000-0005-0000-0000-000090000000}"/>
    <cellStyle name="Comma 4 4 2 2" xfId="1867" xr:uid="{00000000-0005-0000-0000-000091000000}"/>
    <cellStyle name="Comma 4 4 3" xfId="1868" xr:uid="{00000000-0005-0000-0000-000092000000}"/>
    <cellStyle name="Comma 4 5" xfId="1869" xr:uid="{00000000-0005-0000-0000-000093000000}"/>
    <cellStyle name="Comma 4 5 2" xfId="1870" xr:uid="{00000000-0005-0000-0000-000094000000}"/>
    <cellStyle name="Comma 4 6" xfId="1871" xr:uid="{00000000-0005-0000-0000-000095000000}"/>
    <cellStyle name="Comma 4 7" xfId="3419" xr:uid="{00000000-0005-0000-0000-000096000000}"/>
    <cellStyle name="Comma 5" xfId="47" xr:uid="{00000000-0005-0000-0000-000097000000}"/>
    <cellStyle name="Comma 5 2" xfId="1872" xr:uid="{00000000-0005-0000-0000-000098000000}"/>
    <cellStyle name="Comma 5 2 2" xfId="1873" xr:uid="{00000000-0005-0000-0000-000099000000}"/>
    <cellStyle name="Comma 5 3" xfId="1874" xr:uid="{00000000-0005-0000-0000-00009A000000}"/>
    <cellStyle name="Comma 5 4" xfId="3420" xr:uid="{00000000-0005-0000-0000-00009B000000}"/>
    <cellStyle name="Comma 6" xfId="48" xr:uid="{00000000-0005-0000-0000-00009C000000}"/>
    <cellStyle name="Comma 6 2" xfId="1875" xr:uid="{00000000-0005-0000-0000-00009D000000}"/>
    <cellStyle name="Comma 6 2 2" xfId="1876" xr:uid="{00000000-0005-0000-0000-00009E000000}"/>
    <cellStyle name="Comma 6 3" xfId="1877" xr:uid="{00000000-0005-0000-0000-00009F000000}"/>
    <cellStyle name="Comma 6 4" xfId="3421" xr:uid="{00000000-0005-0000-0000-0000A0000000}"/>
    <cellStyle name="Comma 7" xfId="49" xr:uid="{00000000-0005-0000-0000-0000A1000000}"/>
    <cellStyle name="Comma 7 2" xfId="1878" xr:uid="{00000000-0005-0000-0000-0000A2000000}"/>
    <cellStyle name="Comma 7 2 2" xfId="1879" xr:uid="{00000000-0005-0000-0000-0000A3000000}"/>
    <cellStyle name="Comma 7 3" xfId="1880" xr:uid="{00000000-0005-0000-0000-0000A4000000}"/>
    <cellStyle name="Comma 8" xfId="3422" xr:uid="{00000000-0005-0000-0000-0000A5000000}"/>
    <cellStyle name="Comma0 - Type3" xfId="50" xr:uid="{00000000-0005-0000-0000-0000A6000000}"/>
    <cellStyle name="CustomizationCells" xfId="51" xr:uid="{00000000-0005-0000-0000-0000A7000000}"/>
    <cellStyle name="CustomizationCells 2" xfId="52" xr:uid="{00000000-0005-0000-0000-0000A8000000}"/>
    <cellStyle name="CustomizationCells 2 2" xfId="3423" xr:uid="{00000000-0005-0000-0000-0000A9000000}"/>
    <cellStyle name="CustomizationCells 3" xfId="53" xr:uid="{00000000-0005-0000-0000-0000AA000000}"/>
    <cellStyle name="CustomizationCells 4" xfId="54" xr:uid="{00000000-0005-0000-0000-0000AB000000}"/>
    <cellStyle name="CustomizationCells 5" xfId="55" xr:uid="{00000000-0005-0000-0000-0000AC000000}"/>
    <cellStyle name="CustomizationCells 6" xfId="56" xr:uid="{00000000-0005-0000-0000-0000AD000000}"/>
    <cellStyle name="CustomizationCells 7" xfId="3424" xr:uid="{00000000-0005-0000-0000-0000AE000000}"/>
    <cellStyle name="Euro" xfId="57" xr:uid="{00000000-0005-0000-0000-0000AF000000}"/>
    <cellStyle name="Euro 10" xfId="58" xr:uid="{00000000-0005-0000-0000-0000B0000000}"/>
    <cellStyle name="Euro 10 2" xfId="59" xr:uid="{00000000-0005-0000-0000-0000B1000000}"/>
    <cellStyle name="Euro 10 2 2" xfId="1881" xr:uid="{00000000-0005-0000-0000-0000B2000000}"/>
    <cellStyle name="Euro 10 3" xfId="60" xr:uid="{00000000-0005-0000-0000-0000B3000000}"/>
    <cellStyle name="Euro 10 3 2" xfId="61" xr:uid="{00000000-0005-0000-0000-0000B4000000}"/>
    <cellStyle name="Euro 10 3 2 2" xfId="3425" xr:uid="{00000000-0005-0000-0000-0000B5000000}"/>
    <cellStyle name="Euro 10 3 2 3" xfId="3426" xr:uid="{00000000-0005-0000-0000-0000B6000000}"/>
    <cellStyle name="Euro 10 3 3" xfId="62" xr:uid="{00000000-0005-0000-0000-0000B7000000}"/>
    <cellStyle name="Euro 10 3 3 2" xfId="1882" xr:uid="{00000000-0005-0000-0000-0000B8000000}"/>
    <cellStyle name="Euro 10 3 4" xfId="1883" xr:uid="{00000000-0005-0000-0000-0000B9000000}"/>
    <cellStyle name="Euro 10 4" xfId="63" xr:uid="{00000000-0005-0000-0000-0000BA000000}"/>
    <cellStyle name="Euro 10 4 2" xfId="1884" xr:uid="{00000000-0005-0000-0000-0000BB000000}"/>
    <cellStyle name="Euro 10 4 2 2" xfId="1885" xr:uid="{00000000-0005-0000-0000-0000BC000000}"/>
    <cellStyle name="Euro 10 4 3" xfId="1886" xr:uid="{00000000-0005-0000-0000-0000BD000000}"/>
    <cellStyle name="Euro 10 5" xfId="64" xr:uid="{00000000-0005-0000-0000-0000BE000000}"/>
    <cellStyle name="Euro 11" xfId="65" xr:uid="{00000000-0005-0000-0000-0000BF000000}"/>
    <cellStyle name="Euro 11 2" xfId="66" xr:uid="{00000000-0005-0000-0000-0000C0000000}"/>
    <cellStyle name="Euro 11 2 2" xfId="1887" xr:uid="{00000000-0005-0000-0000-0000C1000000}"/>
    <cellStyle name="Euro 11 3" xfId="67" xr:uid="{00000000-0005-0000-0000-0000C2000000}"/>
    <cellStyle name="Euro 11 3 2" xfId="68" xr:uid="{00000000-0005-0000-0000-0000C3000000}"/>
    <cellStyle name="Euro 11 3 2 2" xfId="3427" xr:uid="{00000000-0005-0000-0000-0000C4000000}"/>
    <cellStyle name="Euro 11 3 2 3" xfId="3428" xr:uid="{00000000-0005-0000-0000-0000C5000000}"/>
    <cellStyle name="Euro 11 3 3" xfId="69" xr:uid="{00000000-0005-0000-0000-0000C6000000}"/>
    <cellStyle name="Euro 11 3 3 2" xfId="1888" xr:uid="{00000000-0005-0000-0000-0000C7000000}"/>
    <cellStyle name="Euro 11 3 4" xfId="1889" xr:uid="{00000000-0005-0000-0000-0000C8000000}"/>
    <cellStyle name="Euro 11 4" xfId="70" xr:uid="{00000000-0005-0000-0000-0000C9000000}"/>
    <cellStyle name="Euro 11 4 2" xfId="1890" xr:uid="{00000000-0005-0000-0000-0000CA000000}"/>
    <cellStyle name="Euro 11 4 2 2" xfId="1891" xr:uid="{00000000-0005-0000-0000-0000CB000000}"/>
    <cellStyle name="Euro 11 4 3" xfId="1892" xr:uid="{00000000-0005-0000-0000-0000CC000000}"/>
    <cellStyle name="Euro 11 5" xfId="71" xr:uid="{00000000-0005-0000-0000-0000CD000000}"/>
    <cellStyle name="Euro 12" xfId="72" xr:uid="{00000000-0005-0000-0000-0000CE000000}"/>
    <cellStyle name="Euro 12 2" xfId="73" xr:uid="{00000000-0005-0000-0000-0000CF000000}"/>
    <cellStyle name="Euro 12 2 2" xfId="1893" xr:uid="{00000000-0005-0000-0000-0000D0000000}"/>
    <cellStyle name="Euro 12 3" xfId="74" xr:uid="{00000000-0005-0000-0000-0000D1000000}"/>
    <cellStyle name="Euro 12 3 2" xfId="75" xr:uid="{00000000-0005-0000-0000-0000D2000000}"/>
    <cellStyle name="Euro 12 3 2 2" xfId="3429" xr:uid="{00000000-0005-0000-0000-0000D3000000}"/>
    <cellStyle name="Euro 12 3 2 3" xfId="3430" xr:uid="{00000000-0005-0000-0000-0000D4000000}"/>
    <cellStyle name="Euro 12 3 3" xfId="76" xr:uid="{00000000-0005-0000-0000-0000D5000000}"/>
    <cellStyle name="Euro 12 3 3 2" xfId="1894" xr:uid="{00000000-0005-0000-0000-0000D6000000}"/>
    <cellStyle name="Euro 12 3 4" xfId="1895" xr:uid="{00000000-0005-0000-0000-0000D7000000}"/>
    <cellStyle name="Euro 12 4" xfId="77" xr:uid="{00000000-0005-0000-0000-0000D8000000}"/>
    <cellStyle name="Euro 12 4 2" xfId="1896" xr:uid="{00000000-0005-0000-0000-0000D9000000}"/>
    <cellStyle name="Euro 12 4 2 2" xfId="1897" xr:uid="{00000000-0005-0000-0000-0000DA000000}"/>
    <cellStyle name="Euro 12 4 3" xfId="1898" xr:uid="{00000000-0005-0000-0000-0000DB000000}"/>
    <cellStyle name="Euro 12 5" xfId="78" xr:uid="{00000000-0005-0000-0000-0000DC000000}"/>
    <cellStyle name="Euro 13" xfId="79" xr:uid="{00000000-0005-0000-0000-0000DD000000}"/>
    <cellStyle name="Euro 13 2" xfId="80" xr:uid="{00000000-0005-0000-0000-0000DE000000}"/>
    <cellStyle name="Euro 13 2 2" xfId="1899" xr:uid="{00000000-0005-0000-0000-0000DF000000}"/>
    <cellStyle name="Euro 13 3" xfId="81" xr:uid="{00000000-0005-0000-0000-0000E0000000}"/>
    <cellStyle name="Euro 13 3 2" xfId="82" xr:uid="{00000000-0005-0000-0000-0000E1000000}"/>
    <cellStyle name="Euro 13 3 2 2" xfId="3431" xr:uid="{00000000-0005-0000-0000-0000E2000000}"/>
    <cellStyle name="Euro 13 3 2 3" xfId="3432" xr:uid="{00000000-0005-0000-0000-0000E3000000}"/>
    <cellStyle name="Euro 13 3 3" xfId="83" xr:uid="{00000000-0005-0000-0000-0000E4000000}"/>
    <cellStyle name="Euro 13 3 3 2" xfId="1900" xr:uid="{00000000-0005-0000-0000-0000E5000000}"/>
    <cellStyle name="Euro 13 3 4" xfId="1901" xr:uid="{00000000-0005-0000-0000-0000E6000000}"/>
    <cellStyle name="Euro 13 4" xfId="84" xr:uid="{00000000-0005-0000-0000-0000E7000000}"/>
    <cellStyle name="Euro 13 4 2" xfId="1902" xr:uid="{00000000-0005-0000-0000-0000E8000000}"/>
    <cellStyle name="Euro 13 4 2 2" xfId="1903" xr:uid="{00000000-0005-0000-0000-0000E9000000}"/>
    <cellStyle name="Euro 13 4 3" xfId="1904" xr:uid="{00000000-0005-0000-0000-0000EA000000}"/>
    <cellStyle name="Euro 13 5" xfId="85" xr:uid="{00000000-0005-0000-0000-0000EB000000}"/>
    <cellStyle name="Euro 14" xfId="86" xr:uid="{00000000-0005-0000-0000-0000EC000000}"/>
    <cellStyle name="Euro 14 2" xfId="87" xr:uid="{00000000-0005-0000-0000-0000ED000000}"/>
    <cellStyle name="Euro 14 2 2" xfId="1905" xr:uid="{00000000-0005-0000-0000-0000EE000000}"/>
    <cellStyle name="Euro 14 3" xfId="88" xr:uid="{00000000-0005-0000-0000-0000EF000000}"/>
    <cellStyle name="Euro 14 3 2" xfId="89" xr:uid="{00000000-0005-0000-0000-0000F0000000}"/>
    <cellStyle name="Euro 14 3 2 2" xfId="3433" xr:uid="{00000000-0005-0000-0000-0000F1000000}"/>
    <cellStyle name="Euro 14 3 2 3" xfId="3434" xr:uid="{00000000-0005-0000-0000-0000F2000000}"/>
    <cellStyle name="Euro 14 3 3" xfId="90" xr:uid="{00000000-0005-0000-0000-0000F3000000}"/>
    <cellStyle name="Euro 14 3 3 2" xfId="1906" xr:uid="{00000000-0005-0000-0000-0000F4000000}"/>
    <cellStyle name="Euro 14 3 4" xfId="1907" xr:uid="{00000000-0005-0000-0000-0000F5000000}"/>
    <cellStyle name="Euro 14 4" xfId="91" xr:uid="{00000000-0005-0000-0000-0000F6000000}"/>
    <cellStyle name="Euro 14 4 2" xfId="1908" xr:uid="{00000000-0005-0000-0000-0000F7000000}"/>
    <cellStyle name="Euro 14 4 2 2" xfId="1909" xr:uid="{00000000-0005-0000-0000-0000F8000000}"/>
    <cellStyle name="Euro 14 4 3" xfId="1910" xr:uid="{00000000-0005-0000-0000-0000F9000000}"/>
    <cellStyle name="Euro 14 5" xfId="92" xr:uid="{00000000-0005-0000-0000-0000FA000000}"/>
    <cellStyle name="Euro 15" xfId="93" xr:uid="{00000000-0005-0000-0000-0000FB000000}"/>
    <cellStyle name="Euro 15 2" xfId="94" xr:uid="{00000000-0005-0000-0000-0000FC000000}"/>
    <cellStyle name="Euro 15 2 2" xfId="1911" xr:uid="{00000000-0005-0000-0000-0000FD000000}"/>
    <cellStyle name="Euro 15 3" xfId="95" xr:uid="{00000000-0005-0000-0000-0000FE000000}"/>
    <cellStyle name="Euro 15 3 2" xfId="96" xr:uid="{00000000-0005-0000-0000-0000FF000000}"/>
    <cellStyle name="Euro 15 3 2 2" xfId="3435" xr:uid="{00000000-0005-0000-0000-000000010000}"/>
    <cellStyle name="Euro 15 3 2 3" xfId="3436" xr:uid="{00000000-0005-0000-0000-000001010000}"/>
    <cellStyle name="Euro 15 3 3" xfId="97" xr:uid="{00000000-0005-0000-0000-000002010000}"/>
    <cellStyle name="Euro 15 3 3 2" xfId="1912" xr:uid="{00000000-0005-0000-0000-000003010000}"/>
    <cellStyle name="Euro 15 3 4" xfId="1913" xr:uid="{00000000-0005-0000-0000-000004010000}"/>
    <cellStyle name="Euro 15 4" xfId="98" xr:uid="{00000000-0005-0000-0000-000005010000}"/>
    <cellStyle name="Euro 15 4 2" xfId="1914" xr:uid="{00000000-0005-0000-0000-000006010000}"/>
    <cellStyle name="Euro 15 4 2 2" xfId="1915" xr:uid="{00000000-0005-0000-0000-000007010000}"/>
    <cellStyle name="Euro 15 4 3" xfId="1916" xr:uid="{00000000-0005-0000-0000-000008010000}"/>
    <cellStyle name="Euro 15 5" xfId="99" xr:uid="{00000000-0005-0000-0000-000009010000}"/>
    <cellStyle name="Euro 16" xfId="100" xr:uid="{00000000-0005-0000-0000-00000A010000}"/>
    <cellStyle name="Euro 16 2" xfId="101" xr:uid="{00000000-0005-0000-0000-00000B010000}"/>
    <cellStyle name="Euro 16 2 2" xfId="1917" xr:uid="{00000000-0005-0000-0000-00000C010000}"/>
    <cellStyle name="Euro 16 3" xfId="102" xr:uid="{00000000-0005-0000-0000-00000D010000}"/>
    <cellStyle name="Euro 16 3 2" xfId="103" xr:uid="{00000000-0005-0000-0000-00000E010000}"/>
    <cellStyle name="Euro 16 3 2 2" xfId="3437" xr:uid="{00000000-0005-0000-0000-00000F010000}"/>
    <cellStyle name="Euro 16 3 2 3" xfId="3438" xr:uid="{00000000-0005-0000-0000-000010010000}"/>
    <cellStyle name="Euro 16 3 3" xfId="104" xr:uid="{00000000-0005-0000-0000-000011010000}"/>
    <cellStyle name="Euro 16 3 3 2" xfId="1918" xr:uid="{00000000-0005-0000-0000-000012010000}"/>
    <cellStyle name="Euro 16 3 4" xfId="1919" xr:uid="{00000000-0005-0000-0000-000013010000}"/>
    <cellStyle name="Euro 16 4" xfId="105" xr:uid="{00000000-0005-0000-0000-000014010000}"/>
    <cellStyle name="Euro 16 4 2" xfId="1920" xr:uid="{00000000-0005-0000-0000-000015010000}"/>
    <cellStyle name="Euro 16 4 2 2" xfId="1921" xr:uid="{00000000-0005-0000-0000-000016010000}"/>
    <cellStyle name="Euro 16 4 3" xfId="1922" xr:uid="{00000000-0005-0000-0000-000017010000}"/>
    <cellStyle name="Euro 16 5" xfId="106" xr:uid="{00000000-0005-0000-0000-000018010000}"/>
    <cellStyle name="Euro 17" xfId="107" xr:uid="{00000000-0005-0000-0000-000019010000}"/>
    <cellStyle name="Euro 17 2" xfId="108" xr:uid="{00000000-0005-0000-0000-00001A010000}"/>
    <cellStyle name="Euro 17 2 2" xfId="1923" xr:uid="{00000000-0005-0000-0000-00001B010000}"/>
    <cellStyle name="Euro 17 3" xfId="109" xr:uid="{00000000-0005-0000-0000-00001C010000}"/>
    <cellStyle name="Euro 17 3 2" xfId="110" xr:uid="{00000000-0005-0000-0000-00001D010000}"/>
    <cellStyle name="Euro 17 3 2 2" xfId="3439" xr:uid="{00000000-0005-0000-0000-00001E010000}"/>
    <cellStyle name="Euro 17 3 2 3" xfId="3440" xr:uid="{00000000-0005-0000-0000-00001F010000}"/>
    <cellStyle name="Euro 17 3 3" xfId="111" xr:uid="{00000000-0005-0000-0000-000020010000}"/>
    <cellStyle name="Euro 17 3 3 2" xfId="1924" xr:uid="{00000000-0005-0000-0000-000021010000}"/>
    <cellStyle name="Euro 17 3 4" xfId="1925" xr:uid="{00000000-0005-0000-0000-000022010000}"/>
    <cellStyle name="Euro 17 4" xfId="112" xr:uid="{00000000-0005-0000-0000-000023010000}"/>
    <cellStyle name="Euro 17 4 2" xfId="1926" xr:uid="{00000000-0005-0000-0000-000024010000}"/>
    <cellStyle name="Euro 17 4 2 2" xfId="1927" xr:uid="{00000000-0005-0000-0000-000025010000}"/>
    <cellStyle name="Euro 17 4 3" xfId="1928" xr:uid="{00000000-0005-0000-0000-000026010000}"/>
    <cellStyle name="Euro 17 5" xfId="113" xr:uid="{00000000-0005-0000-0000-000027010000}"/>
    <cellStyle name="Euro 18" xfId="114" xr:uid="{00000000-0005-0000-0000-000028010000}"/>
    <cellStyle name="Euro 18 2" xfId="115" xr:uid="{00000000-0005-0000-0000-000029010000}"/>
    <cellStyle name="Euro 18 2 2" xfId="1929" xr:uid="{00000000-0005-0000-0000-00002A010000}"/>
    <cellStyle name="Euro 18 3" xfId="116" xr:uid="{00000000-0005-0000-0000-00002B010000}"/>
    <cellStyle name="Euro 18 3 2" xfId="117" xr:uid="{00000000-0005-0000-0000-00002C010000}"/>
    <cellStyle name="Euro 18 3 2 2" xfId="3441" xr:uid="{00000000-0005-0000-0000-00002D010000}"/>
    <cellStyle name="Euro 18 3 2 3" xfId="3442" xr:uid="{00000000-0005-0000-0000-00002E010000}"/>
    <cellStyle name="Euro 18 3 3" xfId="118" xr:uid="{00000000-0005-0000-0000-00002F010000}"/>
    <cellStyle name="Euro 18 3 3 2" xfId="1930" xr:uid="{00000000-0005-0000-0000-000030010000}"/>
    <cellStyle name="Euro 18 3 4" xfId="1931" xr:uid="{00000000-0005-0000-0000-000031010000}"/>
    <cellStyle name="Euro 18 4" xfId="119" xr:uid="{00000000-0005-0000-0000-000032010000}"/>
    <cellStyle name="Euro 18 4 2" xfId="1932" xr:uid="{00000000-0005-0000-0000-000033010000}"/>
    <cellStyle name="Euro 18 4 2 2" xfId="1933" xr:uid="{00000000-0005-0000-0000-000034010000}"/>
    <cellStyle name="Euro 18 4 3" xfId="1934" xr:uid="{00000000-0005-0000-0000-000035010000}"/>
    <cellStyle name="Euro 18 5" xfId="120" xr:uid="{00000000-0005-0000-0000-000036010000}"/>
    <cellStyle name="Euro 19" xfId="121" xr:uid="{00000000-0005-0000-0000-000037010000}"/>
    <cellStyle name="Euro 19 2" xfId="122" xr:uid="{00000000-0005-0000-0000-000038010000}"/>
    <cellStyle name="Euro 19 2 2" xfId="1935" xr:uid="{00000000-0005-0000-0000-000039010000}"/>
    <cellStyle name="Euro 19 3" xfId="123" xr:uid="{00000000-0005-0000-0000-00003A010000}"/>
    <cellStyle name="Euro 19 3 2" xfId="124" xr:uid="{00000000-0005-0000-0000-00003B010000}"/>
    <cellStyle name="Euro 19 3 2 2" xfId="3443" xr:uid="{00000000-0005-0000-0000-00003C010000}"/>
    <cellStyle name="Euro 19 3 2 3" xfId="3444" xr:uid="{00000000-0005-0000-0000-00003D010000}"/>
    <cellStyle name="Euro 19 3 3" xfId="125" xr:uid="{00000000-0005-0000-0000-00003E010000}"/>
    <cellStyle name="Euro 19 3 3 2" xfId="1936" xr:uid="{00000000-0005-0000-0000-00003F010000}"/>
    <cellStyle name="Euro 19 3 4" xfId="1937" xr:uid="{00000000-0005-0000-0000-000040010000}"/>
    <cellStyle name="Euro 19 4" xfId="126" xr:uid="{00000000-0005-0000-0000-000041010000}"/>
    <cellStyle name="Euro 19 4 2" xfId="1938" xr:uid="{00000000-0005-0000-0000-000042010000}"/>
    <cellStyle name="Euro 19 4 2 2" xfId="1939" xr:uid="{00000000-0005-0000-0000-000043010000}"/>
    <cellStyle name="Euro 19 4 3" xfId="1940" xr:uid="{00000000-0005-0000-0000-000044010000}"/>
    <cellStyle name="Euro 19 5" xfId="127" xr:uid="{00000000-0005-0000-0000-000045010000}"/>
    <cellStyle name="Euro 2" xfId="128" xr:uid="{00000000-0005-0000-0000-000046010000}"/>
    <cellStyle name="Euro 2 2" xfId="129" xr:uid="{00000000-0005-0000-0000-000047010000}"/>
    <cellStyle name="Euro 2 2 2" xfId="1941" xr:uid="{00000000-0005-0000-0000-000048010000}"/>
    <cellStyle name="Euro 2 3" xfId="130" xr:uid="{00000000-0005-0000-0000-000049010000}"/>
    <cellStyle name="Euro 2 3 2" xfId="131" xr:uid="{00000000-0005-0000-0000-00004A010000}"/>
    <cellStyle name="Euro 2 3 2 2" xfId="3445" xr:uid="{00000000-0005-0000-0000-00004B010000}"/>
    <cellStyle name="Euro 2 3 2 3" xfId="3446" xr:uid="{00000000-0005-0000-0000-00004C010000}"/>
    <cellStyle name="Euro 2 3 3" xfId="132" xr:uid="{00000000-0005-0000-0000-00004D010000}"/>
    <cellStyle name="Euro 2 3 3 2" xfId="1942" xr:uid="{00000000-0005-0000-0000-00004E010000}"/>
    <cellStyle name="Euro 2 3 4" xfId="1943" xr:uid="{00000000-0005-0000-0000-00004F010000}"/>
    <cellStyle name="Euro 2 4" xfId="133" xr:uid="{00000000-0005-0000-0000-000050010000}"/>
    <cellStyle name="Euro 2 4 2" xfId="1944" xr:uid="{00000000-0005-0000-0000-000051010000}"/>
    <cellStyle name="Euro 2 4 2 2" xfId="1945" xr:uid="{00000000-0005-0000-0000-000052010000}"/>
    <cellStyle name="Euro 2 4 3" xfId="1946" xr:uid="{00000000-0005-0000-0000-000053010000}"/>
    <cellStyle name="Euro 2 5" xfId="134" xr:uid="{00000000-0005-0000-0000-000054010000}"/>
    <cellStyle name="Euro 20" xfId="135" xr:uid="{00000000-0005-0000-0000-000055010000}"/>
    <cellStyle name="Euro 20 2" xfId="136" xr:uid="{00000000-0005-0000-0000-000056010000}"/>
    <cellStyle name="Euro 20 2 2" xfId="1947" xr:uid="{00000000-0005-0000-0000-000057010000}"/>
    <cellStyle name="Euro 20 3" xfId="137" xr:uid="{00000000-0005-0000-0000-000058010000}"/>
    <cellStyle name="Euro 20 3 2" xfId="138" xr:uid="{00000000-0005-0000-0000-000059010000}"/>
    <cellStyle name="Euro 20 3 2 2" xfId="3447" xr:uid="{00000000-0005-0000-0000-00005A010000}"/>
    <cellStyle name="Euro 20 3 2 3" xfId="3448" xr:uid="{00000000-0005-0000-0000-00005B010000}"/>
    <cellStyle name="Euro 20 3 3" xfId="139" xr:uid="{00000000-0005-0000-0000-00005C010000}"/>
    <cellStyle name="Euro 20 3 3 2" xfId="1948" xr:uid="{00000000-0005-0000-0000-00005D010000}"/>
    <cellStyle name="Euro 20 3 4" xfId="1949" xr:uid="{00000000-0005-0000-0000-00005E010000}"/>
    <cellStyle name="Euro 20 4" xfId="140" xr:uid="{00000000-0005-0000-0000-00005F010000}"/>
    <cellStyle name="Euro 20 4 2" xfId="1950" xr:uid="{00000000-0005-0000-0000-000060010000}"/>
    <cellStyle name="Euro 20 4 2 2" xfId="1951" xr:uid="{00000000-0005-0000-0000-000061010000}"/>
    <cellStyle name="Euro 20 4 3" xfId="1952" xr:uid="{00000000-0005-0000-0000-000062010000}"/>
    <cellStyle name="Euro 20 5" xfId="141" xr:uid="{00000000-0005-0000-0000-000063010000}"/>
    <cellStyle name="Euro 21" xfId="142" xr:uid="{00000000-0005-0000-0000-000064010000}"/>
    <cellStyle name="Euro 21 2" xfId="143" xr:uid="{00000000-0005-0000-0000-000065010000}"/>
    <cellStyle name="Euro 21 2 2" xfId="1953" xr:uid="{00000000-0005-0000-0000-000066010000}"/>
    <cellStyle name="Euro 21 3" xfId="144" xr:uid="{00000000-0005-0000-0000-000067010000}"/>
    <cellStyle name="Euro 21 3 2" xfId="145" xr:uid="{00000000-0005-0000-0000-000068010000}"/>
    <cellStyle name="Euro 21 3 2 2" xfId="3449" xr:uid="{00000000-0005-0000-0000-000069010000}"/>
    <cellStyle name="Euro 21 3 2 3" xfId="3450" xr:uid="{00000000-0005-0000-0000-00006A010000}"/>
    <cellStyle name="Euro 21 3 3" xfId="146" xr:uid="{00000000-0005-0000-0000-00006B010000}"/>
    <cellStyle name="Euro 21 3 3 2" xfId="1954" xr:uid="{00000000-0005-0000-0000-00006C010000}"/>
    <cellStyle name="Euro 21 3 4" xfId="1955" xr:uid="{00000000-0005-0000-0000-00006D010000}"/>
    <cellStyle name="Euro 21 4" xfId="147" xr:uid="{00000000-0005-0000-0000-00006E010000}"/>
    <cellStyle name="Euro 21 4 2" xfId="1956" xr:uid="{00000000-0005-0000-0000-00006F010000}"/>
    <cellStyle name="Euro 21 4 2 2" xfId="1957" xr:uid="{00000000-0005-0000-0000-000070010000}"/>
    <cellStyle name="Euro 21 4 3" xfId="1958" xr:uid="{00000000-0005-0000-0000-000071010000}"/>
    <cellStyle name="Euro 21 5" xfId="148" xr:uid="{00000000-0005-0000-0000-000072010000}"/>
    <cellStyle name="Euro 22" xfId="149" xr:uid="{00000000-0005-0000-0000-000073010000}"/>
    <cellStyle name="Euro 22 2" xfId="150" xr:uid="{00000000-0005-0000-0000-000074010000}"/>
    <cellStyle name="Euro 22 2 2" xfId="1959" xr:uid="{00000000-0005-0000-0000-000075010000}"/>
    <cellStyle name="Euro 22 3" xfId="151" xr:uid="{00000000-0005-0000-0000-000076010000}"/>
    <cellStyle name="Euro 22 3 2" xfId="152" xr:uid="{00000000-0005-0000-0000-000077010000}"/>
    <cellStyle name="Euro 22 3 2 2" xfId="3451" xr:uid="{00000000-0005-0000-0000-000078010000}"/>
    <cellStyle name="Euro 22 3 2 3" xfId="3452" xr:uid="{00000000-0005-0000-0000-000079010000}"/>
    <cellStyle name="Euro 22 3 3" xfId="153" xr:uid="{00000000-0005-0000-0000-00007A010000}"/>
    <cellStyle name="Euro 22 3 3 2" xfId="1960" xr:uid="{00000000-0005-0000-0000-00007B010000}"/>
    <cellStyle name="Euro 22 3 4" xfId="1961" xr:uid="{00000000-0005-0000-0000-00007C010000}"/>
    <cellStyle name="Euro 22 4" xfId="154" xr:uid="{00000000-0005-0000-0000-00007D010000}"/>
    <cellStyle name="Euro 22 4 2" xfId="1962" xr:uid="{00000000-0005-0000-0000-00007E010000}"/>
    <cellStyle name="Euro 22 4 2 2" xfId="1963" xr:uid="{00000000-0005-0000-0000-00007F010000}"/>
    <cellStyle name="Euro 22 4 3" xfId="1964" xr:uid="{00000000-0005-0000-0000-000080010000}"/>
    <cellStyle name="Euro 22 5" xfId="155" xr:uid="{00000000-0005-0000-0000-000081010000}"/>
    <cellStyle name="Euro 23" xfId="156" xr:uid="{00000000-0005-0000-0000-000082010000}"/>
    <cellStyle name="Euro 23 2" xfId="157" xr:uid="{00000000-0005-0000-0000-000083010000}"/>
    <cellStyle name="Euro 23 2 2" xfId="1965" xr:uid="{00000000-0005-0000-0000-000084010000}"/>
    <cellStyle name="Euro 23 3" xfId="158" xr:uid="{00000000-0005-0000-0000-000085010000}"/>
    <cellStyle name="Euro 23 3 2" xfId="159" xr:uid="{00000000-0005-0000-0000-000086010000}"/>
    <cellStyle name="Euro 23 3 2 2" xfId="3453" xr:uid="{00000000-0005-0000-0000-000087010000}"/>
    <cellStyle name="Euro 23 3 2 3" xfId="3454" xr:uid="{00000000-0005-0000-0000-000088010000}"/>
    <cellStyle name="Euro 23 3 3" xfId="160" xr:uid="{00000000-0005-0000-0000-000089010000}"/>
    <cellStyle name="Euro 23 3 3 2" xfId="1966" xr:uid="{00000000-0005-0000-0000-00008A010000}"/>
    <cellStyle name="Euro 23 3 4" xfId="1967" xr:uid="{00000000-0005-0000-0000-00008B010000}"/>
    <cellStyle name="Euro 23 4" xfId="161" xr:uid="{00000000-0005-0000-0000-00008C010000}"/>
    <cellStyle name="Euro 23 4 2" xfId="1968" xr:uid="{00000000-0005-0000-0000-00008D010000}"/>
    <cellStyle name="Euro 23 4 2 2" xfId="1969" xr:uid="{00000000-0005-0000-0000-00008E010000}"/>
    <cellStyle name="Euro 23 4 3" xfId="1970" xr:uid="{00000000-0005-0000-0000-00008F010000}"/>
    <cellStyle name="Euro 23 5" xfId="162" xr:uid="{00000000-0005-0000-0000-000090010000}"/>
    <cellStyle name="Euro 24" xfId="163" xr:uid="{00000000-0005-0000-0000-000091010000}"/>
    <cellStyle name="Euro 24 2" xfId="164" xr:uid="{00000000-0005-0000-0000-000092010000}"/>
    <cellStyle name="Euro 24 2 2" xfId="1971" xr:uid="{00000000-0005-0000-0000-000093010000}"/>
    <cellStyle name="Euro 24 3" xfId="165" xr:uid="{00000000-0005-0000-0000-000094010000}"/>
    <cellStyle name="Euro 24 3 2" xfId="166" xr:uid="{00000000-0005-0000-0000-000095010000}"/>
    <cellStyle name="Euro 24 3 2 2" xfId="3455" xr:uid="{00000000-0005-0000-0000-000096010000}"/>
    <cellStyle name="Euro 24 3 2 3" xfId="3456" xr:uid="{00000000-0005-0000-0000-000097010000}"/>
    <cellStyle name="Euro 24 3 3" xfId="167" xr:uid="{00000000-0005-0000-0000-000098010000}"/>
    <cellStyle name="Euro 24 3 3 2" xfId="1972" xr:uid="{00000000-0005-0000-0000-000099010000}"/>
    <cellStyle name="Euro 24 3 4" xfId="1973" xr:uid="{00000000-0005-0000-0000-00009A010000}"/>
    <cellStyle name="Euro 24 4" xfId="168" xr:uid="{00000000-0005-0000-0000-00009B010000}"/>
    <cellStyle name="Euro 24 4 2" xfId="1974" xr:uid="{00000000-0005-0000-0000-00009C010000}"/>
    <cellStyle name="Euro 24 4 2 2" xfId="1975" xr:uid="{00000000-0005-0000-0000-00009D010000}"/>
    <cellStyle name="Euro 24 4 3" xfId="1976" xr:uid="{00000000-0005-0000-0000-00009E010000}"/>
    <cellStyle name="Euro 24 5" xfId="169" xr:uid="{00000000-0005-0000-0000-00009F010000}"/>
    <cellStyle name="Euro 25" xfId="170" xr:uid="{00000000-0005-0000-0000-0000A0010000}"/>
    <cellStyle name="Euro 25 2" xfId="171" xr:uid="{00000000-0005-0000-0000-0000A1010000}"/>
    <cellStyle name="Euro 25 2 2" xfId="1977" xr:uid="{00000000-0005-0000-0000-0000A2010000}"/>
    <cellStyle name="Euro 25 3" xfId="172" xr:uid="{00000000-0005-0000-0000-0000A3010000}"/>
    <cellStyle name="Euro 25 3 2" xfId="173" xr:uid="{00000000-0005-0000-0000-0000A4010000}"/>
    <cellStyle name="Euro 25 3 2 2" xfId="3457" xr:uid="{00000000-0005-0000-0000-0000A5010000}"/>
    <cellStyle name="Euro 25 3 2 3" xfId="3458" xr:uid="{00000000-0005-0000-0000-0000A6010000}"/>
    <cellStyle name="Euro 25 3 3" xfId="174" xr:uid="{00000000-0005-0000-0000-0000A7010000}"/>
    <cellStyle name="Euro 25 3 3 2" xfId="1978" xr:uid="{00000000-0005-0000-0000-0000A8010000}"/>
    <cellStyle name="Euro 25 3 4" xfId="1979" xr:uid="{00000000-0005-0000-0000-0000A9010000}"/>
    <cellStyle name="Euro 25 4" xfId="175" xr:uid="{00000000-0005-0000-0000-0000AA010000}"/>
    <cellStyle name="Euro 25 4 2" xfId="1980" xr:uid="{00000000-0005-0000-0000-0000AB010000}"/>
    <cellStyle name="Euro 25 4 2 2" xfId="1981" xr:uid="{00000000-0005-0000-0000-0000AC010000}"/>
    <cellStyle name="Euro 25 4 3" xfId="1982" xr:uid="{00000000-0005-0000-0000-0000AD010000}"/>
    <cellStyle name="Euro 25 5" xfId="176" xr:uid="{00000000-0005-0000-0000-0000AE010000}"/>
    <cellStyle name="Euro 26" xfId="177" xr:uid="{00000000-0005-0000-0000-0000AF010000}"/>
    <cellStyle name="Euro 26 2" xfId="178" xr:uid="{00000000-0005-0000-0000-0000B0010000}"/>
    <cellStyle name="Euro 26 2 2" xfId="1983" xr:uid="{00000000-0005-0000-0000-0000B1010000}"/>
    <cellStyle name="Euro 26 3" xfId="179" xr:uid="{00000000-0005-0000-0000-0000B2010000}"/>
    <cellStyle name="Euro 26 3 2" xfId="180" xr:uid="{00000000-0005-0000-0000-0000B3010000}"/>
    <cellStyle name="Euro 26 3 2 2" xfId="3459" xr:uid="{00000000-0005-0000-0000-0000B4010000}"/>
    <cellStyle name="Euro 26 3 2 3" xfId="3460" xr:uid="{00000000-0005-0000-0000-0000B5010000}"/>
    <cellStyle name="Euro 26 3 3" xfId="181" xr:uid="{00000000-0005-0000-0000-0000B6010000}"/>
    <cellStyle name="Euro 26 3 3 2" xfId="1984" xr:uid="{00000000-0005-0000-0000-0000B7010000}"/>
    <cellStyle name="Euro 26 3 4" xfId="1985" xr:uid="{00000000-0005-0000-0000-0000B8010000}"/>
    <cellStyle name="Euro 26 4" xfId="182" xr:uid="{00000000-0005-0000-0000-0000B9010000}"/>
    <cellStyle name="Euro 26 4 2" xfId="1986" xr:uid="{00000000-0005-0000-0000-0000BA010000}"/>
    <cellStyle name="Euro 26 4 2 2" xfId="1987" xr:uid="{00000000-0005-0000-0000-0000BB010000}"/>
    <cellStyle name="Euro 26 4 3" xfId="1988" xr:uid="{00000000-0005-0000-0000-0000BC010000}"/>
    <cellStyle name="Euro 26 5" xfId="183" xr:uid="{00000000-0005-0000-0000-0000BD010000}"/>
    <cellStyle name="Euro 27" xfId="184" xr:uid="{00000000-0005-0000-0000-0000BE010000}"/>
    <cellStyle name="Euro 27 2" xfId="185" xr:uid="{00000000-0005-0000-0000-0000BF010000}"/>
    <cellStyle name="Euro 27 2 2" xfId="1989" xr:uid="{00000000-0005-0000-0000-0000C0010000}"/>
    <cellStyle name="Euro 27 3" xfId="186" xr:uid="{00000000-0005-0000-0000-0000C1010000}"/>
    <cellStyle name="Euro 27 3 2" xfId="187" xr:uid="{00000000-0005-0000-0000-0000C2010000}"/>
    <cellStyle name="Euro 27 3 2 2" xfId="3461" xr:uid="{00000000-0005-0000-0000-0000C3010000}"/>
    <cellStyle name="Euro 27 3 2 3" xfId="3462" xr:uid="{00000000-0005-0000-0000-0000C4010000}"/>
    <cellStyle name="Euro 27 3 3" xfId="188" xr:uid="{00000000-0005-0000-0000-0000C5010000}"/>
    <cellStyle name="Euro 27 3 3 2" xfId="1990" xr:uid="{00000000-0005-0000-0000-0000C6010000}"/>
    <cellStyle name="Euro 27 3 4" xfId="1991" xr:uid="{00000000-0005-0000-0000-0000C7010000}"/>
    <cellStyle name="Euro 27 4" xfId="189" xr:uid="{00000000-0005-0000-0000-0000C8010000}"/>
    <cellStyle name="Euro 27 4 2" xfId="1992" xr:uid="{00000000-0005-0000-0000-0000C9010000}"/>
    <cellStyle name="Euro 27 4 2 2" xfId="1993" xr:uid="{00000000-0005-0000-0000-0000CA010000}"/>
    <cellStyle name="Euro 27 4 3" xfId="1994" xr:uid="{00000000-0005-0000-0000-0000CB010000}"/>
    <cellStyle name="Euro 27 5" xfId="190" xr:uid="{00000000-0005-0000-0000-0000CC010000}"/>
    <cellStyle name="Euro 28" xfId="191" xr:uid="{00000000-0005-0000-0000-0000CD010000}"/>
    <cellStyle name="Euro 28 2" xfId="192" xr:uid="{00000000-0005-0000-0000-0000CE010000}"/>
    <cellStyle name="Euro 28 2 2" xfId="1995" xr:uid="{00000000-0005-0000-0000-0000CF010000}"/>
    <cellStyle name="Euro 28 3" xfId="193" xr:uid="{00000000-0005-0000-0000-0000D0010000}"/>
    <cellStyle name="Euro 28 3 2" xfId="194" xr:uid="{00000000-0005-0000-0000-0000D1010000}"/>
    <cellStyle name="Euro 28 3 2 2" xfId="3463" xr:uid="{00000000-0005-0000-0000-0000D2010000}"/>
    <cellStyle name="Euro 28 3 2 3" xfId="3464" xr:uid="{00000000-0005-0000-0000-0000D3010000}"/>
    <cellStyle name="Euro 28 3 3" xfId="195" xr:uid="{00000000-0005-0000-0000-0000D4010000}"/>
    <cellStyle name="Euro 28 3 3 2" xfId="1996" xr:uid="{00000000-0005-0000-0000-0000D5010000}"/>
    <cellStyle name="Euro 28 3 4" xfId="1997" xr:uid="{00000000-0005-0000-0000-0000D6010000}"/>
    <cellStyle name="Euro 28 4" xfId="196" xr:uid="{00000000-0005-0000-0000-0000D7010000}"/>
    <cellStyle name="Euro 28 4 2" xfId="1998" xr:uid="{00000000-0005-0000-0000-0000D8010000}"/>
    <cellStyle name="Euro 28 4 2 2" xfId="1999" xr:uid="{00000000-0005-0000-0000-0000D9010000}"/>
    <cellStyle name="Euro 28 4 3" xfId="2000" xr:uid="{00000000-0005-0000-0000-0000DA010000}"/>
    <cellStyle name="Euro 28 5" xfId="197" xr:uid="{00000000-0005-0000-0000-0000DB010000}"/>
    <cellStyle name="Euro 29" xfId="198" xr:uid="{00000000-0005-0000-0000-0000DC010000}"/>
    <cellStyle name="Euro 29 2" xfId="199" xr:uid="{00000000-0005-0000-0000-0000DD010000}"/>
    <cellStyle name="Euro 29 2 2" xfId="2001" xr:uid="{00000000-0005-0000-0000-0000DE010000}"/>
    <cellStyle name="Euro 29 3" xfId="200" xr:uid="{00000000-0005-0000-0000-0000DF010000}"/>
    <cellStyle name="Euro 29 3 2" xfId="201" xr:uid="{00000000-0005-0000-0000-0000E0010000}"/>
    <cellStyle name="Euro 29 3 2 2" xfId="3465" xr:uid="{00000000-0005-0000-0000-0000E1010000}"/>
    <cellStyle name="Euro 29 3 2 3" xfId="3466" xr:uid="{00000000-0005-0000-0000-0000E2010000}"/>
    <cellStyle name="Euro 29 3 3" xfId="202" xr:uid="{00000000-0005-0000-0000-0000E3010000}"/>
    <cellStyle name="Euro 29 3 3 2" xfId="2002" xr:uid="{00000000-0005-0000-0000-0000E4010000}"/>
    <cellStyle name="Euro 29 3 4" xfId="2003" xr:uid="{00000000-0005-0000-0000-0000E5010000}"/>
    <cellStyle name="Euro 29 4" xfId="203" xr:uid="{00000000-0005-0000-0000-0000E6010000}"/>
    <cellStyle name="Euro 29 4 2" xfId="2004" xr:uid="{00000000-0005-0000-0000-0000E7010000}"/>
    <cellStyle name="Euro 29 4 2 2" xfId="2005" xr:uid="{00000000-0005-0000-0000-0000E8010000}"/>
    <cellStyle name="Euro 29 4 3" xfId="2006" xr:uid="{00000000-0005-0000-0000-0000E9010000}"/>
    <cellStyle name="Euro 29 5" xfId="204" xr:uid="{00000000-0005-0000-0000-0000EA010000}"/>
    <cellStyle name="Euro 3" xfId="205" xr:uid="{00000000-0005-0000-0000-0000EB010000}"/>
    <cellStyle name="Euro 3 2" xfId="206" xr:uid="{00000000-0005-0000-0000-0000EC010000}"/>
    <cellStyle name="Euro 3 2 2" xfId="2007" xr:uid="{00000000-0005-0000-0000-0000ED010000}"/>
    <cellStyle name="Euro 3 3" xfId="207" xr:uid="{00000000-0005-0000-0000-0000EE010000}"/>
    <cellStyle name="Euro 3 3 2" xfId="208" xr:uid="{00000000-0005-0000-0000-0000EF010000}"/>
    <cellStyle name="Euro 3 3 2 2" xfId="3467" xr:uid="{00000000-0005-0000-0000-0000F0010000}"/>
    <cellStyle name="Euro 3 3 2 3" xfId="3468" xr:uid="{00000000-0005-0000-0000-0000F1010000}"/>
    <cellStyle name="Euro 3 3 3" xfId="209" xr:uid="{00000000-0005-0000-0000-0000F2010000}"/>
    <cellStyle name="Euro 3 3 3 2" xfId="2008" xr:uid="{00000000-0005-0000-0000-0000F3010000}"/>
    <cellStyle name="Euro 3 3 4" xfId="2009" xr:uid="{00000000-0005-0000-0000-0000F4010000}"/>
    <cellStyle name="Euro 3 4" xfId="210" xr:uid="{00000000-0005-0000-0000-0000F5010000}"/>
    <cellStyle name="Euro 3 4 2" xfId="2010" xr:uid="{00000000-0005-0000-0000-0000F6010000}"/>
    <cellStyle name="Euro 3 4 2 2" xfId="2011" xr:uid="{00000000-0005-0000-0000-0000F7010000}"/>
    <cellStyle name="Euro 3 4 3" xfId="2012" xr:uid="{00000000-0005-0000-0000-0000F8010000}"/>
    <cellStyle name="Euro 3 5" xfId="211" xr:uid="{00000000-0005-0000-0000-0000F9010000}"/>
    <cellStyle name="Euro 30" xfId="212" xr:uid="{00000000-0005-0000-0000-0000FA010000}"/>
    <cellStyle name="Euro 30 2" xfId="213" xr:uid="{00000000-0005-0000-0000-0000FB010000}"/>
    <cellStyle name="Euro 30 2 2" xfId="2013" xr:uid="{00000000-0005-0000-0000-0000FC010000}"/>
    <cellStyle name="Euro 30 3" xfId="214" xr:uid="{00000000-0005-0000-0000-0000FD010000}"/>
    <cellStyle name="Euro 30 3 2" xfId="215" xr:uid="{00000000-0005-0000-0000-0000FE010000}"/>
    <cellStyle name="Euro 30 3 2 2" xfId="3469" xr:uid="{00000000-0005-0000-0000-0000FF010000}"/>
    <cellStyle name="Euro 30 3 2 3" xfId="3470" xr:uid="{00000000-0005-0000-0000-000000020000}"/>
    <cellStyle name="Euro 30 3 3" xfId="216" xr:uid="{00000000-0005-0000-0000-000001020000}"/>
    <cellStyle name="Euro 30 3 3 2" xfId="2014" xr:uid="{00000000-0005-0000-0000-000002020000}"/>
    <cellStyle name="Euro 30 3 4" xfId="2015" xr:uid="{00000000-0005-0000-0000-000003020000}"/>
    <cellStyle name="Euro 30 4" xfId="217" xr:uid="{00000000-0005-0000-0000-000004020000}"/>
    <cellStyle name="Euro 30 4 2" xfId="2016" xr:uid="{00000000-0005-0000-0000-000005020000}"/>
    <cellStyle name="Euro 30 4 2 2" xfId="2017" xr:uid="{00000000-0005-0000-0000-000006020000}"/>
    <cellStyle name="Euro 30 4 3" xfId="2018" xr:uid="{00000000-0005-0000-0000-000007020000}"/>
    <cellStyle name="Euro 30 5" xfId="218" xr:uid="{00000000-0005-0000-0000-000008020000}"/>
    <cellStyle name="Euro 31" xfId="219" xr:uid="{00000000-0005-0000-0000-000009020000}"/>
    <cellStyle name="Euro 31 2" xfId="220" xr:uid="{00000000-0005-0000-0000-00000A020000}"/>
    <cellStyle name="Euro 31 2 2" xfId="2019" xr:uid="{00000000-0005-0000-0000-00000B020000}"/>
    <cellStyle name="Euro 31 3" xfId="221" xr:uid="{00000000-0005-0000-0000-00000C020000}"/>
    <cellStyle name="Euro 31 3 2" xfId="222" xr:uid="{00000000-0005-0000-0000-00000D020000}"/>
    <cellStyle name="Euro 31 3 2 2" xfId="3471" xr:uid="{00000000-0005-0000-0000-00000E020000}"/>
    <cellStyle name="Euro 31 3 2 3" xfId="3472" xr:uid="{00000000-0005-0000-0000-00000F020000}"/>
    <cellStyle name="Euro 31 3 3" xfId="223" xr:uid="{00000000-0005-0000-0000-000010020000}"/>
    <cellStyle name="Euro 31 3 3 2" xfId="2020" xr:uid="{00000000-0005-0000-0000-000011020000}"/>
    <cellStyle name="Euro 31 3 4" xfId="2021" xr:uid="{00000000-0005-0000-0000-000012020000}"/>
    <cellStyle name="Euro 31 4" xfId="224" xr:uid="{00000000-0005-0000-0000-000013020000}"/>
    <cellStyle name="Euro 31 4 2" xfId="2022" xr:uid="{00000000-0005-0000-0000-000014020000}"/>
    <cellStyle name="Euro 31 4 2 2" xfId="2023" xr:uid="{00000000-0005-0000-0000-000015020000}"/>
    <cellStyle name="Euro 31 4 3" xfId="2024" xr:uid="{00000000-0005-0000-0000-000016020000}"/>
    <cellStyle name="Euro 31 5" xfId="225" xr:uid="{00000000-0005-0000-0000-000017020000}"/>
    <cellStyle name="Euro 32" xfId="226" xr:uid="{00000000-0005-0000-0000-000018020000}"/>
    <cellStyle name="Euro 32 2" xfId="227" xr:uid="{00000000-0005-0000-0000-000019020000}"/>
    <cellStyle name="Euro 32 2 2" xfId="2025" xr:uid="{00000000-0005-0000-0000-00001A020000}"/>
    <cellStyle name="Euro 32 3" xfId="228" xr:uid="{00000000-0005-0000-0000-00001B020000}"/>
    <cellStyle name="Euro 32 3 2" xfId="229" xr:uid="{00000000-0005-0000-0000-00001C020000}"/>
    <cellStyle name="Euro 32 3 2 2" xfId="3473" xr:uid="{00000000-0005-0000-0000-00001D020000}"/>
    <cellStyle name="Euro 32 3 2 3" xfId="3474" xr:uid="{00000000-0005-0000-0000-00001E020000}"/>
    <cellStyle name="Euro 32 3 3" xfId="230" xr:uid="{00000000-0005-0000-0000-00001F020000}"/>
    <cellStyle name="Euro 32 3 3 2" xfId="2026" xr:uid="{00000000-0005-0000-0000-000020020000}"/>
    <cellStyle name="Euro 32 3 4" xfId="2027" xr:uid="{00000000-0005-0000-0000-000021020000}"/>
    <cellStyle name="Euro 32 4" xfId="231" xr:uid="{00000000-0005-0000-0000-000022020000}"/>
    <cellStyle name="Euro 32 4 2" xfId="2028" xr:uid="{00000000-0005-0000-0000-000023020000}"/>
    <cellStyle name="Euro 32 4 2 2" xfId="2029" xr:uid="{00000000-0005-0000-0000-000024020000}"/>
    <cellStyle name="Euro 32 4 3" xfId="2030" xr:uid="{00000000-0005-0000-0000-000025020000}"/>
    <cellStyle name="Euro 32 5" xfId="232" xr:uid="{00000000-0005-0000-0000-000026020000}"/>
    <cellStyle name="Euro 33" xfId="233" xr:uid="{00000000-0005-0000-0000-000027020000}"/>
    <cellStyle name="Euro 33 2" xfId="234" xr:uid="{00000000-0005-0000-0000-000028020000}"/>
    <cellStyle name="Euro 33 2 2" xfId="2031" xr:uid="{00000000-0005-0000-0000-000029020000}"/>
    <cellStyle name="Euro 33 3" xfId="235" xr:uid="{00000000-0005-0000-0000-00002A020000}"/>
    <cellStyle name="Euro 33 3 2" xfId="236" xr:uid="{00000000-0005-0000-0000-00002B020000}"/>
    <cellStyle name="Euro 33 3 2 2" xfId="3475" xr:uid="{00000000-0005-0000-0000-00002C020000}"/>
    <cellStyle name="Euro 33 3 2 3" xfId="3476" xr:uid="{00000000-0005-0000-0000-00002D020000}"/>
    <cellStyle name="Euro 33 3 3" xfId="237" xr:uid="{00000000-0005-0000-0000-00002E020000}"/>
    <cellStyle name="Euro 33 3 3 2" xfId="2032" xr:uid="{00000000-0005-0000-0000-00002F020000}"/>
    <cellStyle name="Euro 33 3 4" xfId="2033" xr:uid="{00000000-0005-0000-0000-000030020000}"/>
    <cellStyle name="Euro 33 4" xfId="238" xr:uid="{00000000-0005-0000-0000-000031020000}"/>
    <cellStyle name="Euro 33 4 2" xfId="2034" xr:uid="{00000000-0005-0000-0000-000032020000}"/>
    <cellStyle name="Euro 33 4 2 2" xfId="2035" xr:uid="{00000000-0005-0000-0000-000033020000}"/>
    <cellStyle name="Euro 33 4 3" xfId="2036" xr:uid="{00000000-0005-0000-0000-000034020000}"/>
    <cellStyle name="Euro 33 5" xfId="239" xr:uid="{00000000-0005-0000-0000-000035020000}"/>
    <cellStyle name="Euro 34" xfId="240" xr:uid="{00000000-0005-0000-0000-000036020000}"/>
    <cellStyle name="Euro 34 2" xfId="241" xr:uid="{00000000-0005-0000-0000-000037020000}"/>
    <cellStyle name="Euro 34 2 2" xfId="2037" xr:uid="{00000000-0005-0000-0000-000038020000}"/>
    <cellStyle name="Euro 34 3" xfId="242" xr:uid="{00000000-0005-0000-0000-000039020000}"/>
    <cellStyle name="Euro 34 3 2" xfId="243" xr:uid="{00000000-0005-0000-0000-00003A020000}"/>
    <cellStyle name="Euro 34 3 2 2" xfId="3477" xr:uid="{00000000-0005-0000-0000-00003B020000}"/>
    <cellStyle name="Euro 34 3 2 3" xfId="3478" xr:uid="{00000000-0005-0000-0000-00003C020000}"/>
    <cellStyle name="Euro 34 3 3" xfId="244" xr:uid="{00000000-0005-0000-0000-00003D020000}"/>
    <cellStyle name="Euro 34 3 3 2" xfId="2038" xr:uid="{00000000-0005-0000-0000-00003E020000}"/>
    <cellStyle name="Euro 34 3 4" xfId="2039" xr:uid="{00000000-0005-0000-0000-00003F020000}"/>
    <cellStyle name="Euro 34 4" xfId="245" xr:uid="{00000000-0005-0000-0000-000040020000}"/>
    <cellStyle name="Euro 34 4 2" xfId="2040" xr:uid="{00000000-0005-0000-0000-000041020000}"/>
    <cellStyle name="Euro 34 4 2 2" xfId="2041" xr:uid="{00000000-0005-0000-0000-000042020000}"/>
    <cellStyle name="Euro 34 4 3" xfId="2042" xr:uid="{00000000-0005-0000-0000-000043020000}"/>
    <cellStyle name="Euro 34 5" xfId="246" xr:uid="{00000000-0005-0000-0000-000044020000}"/>
    <cellStyle name="Euro 35" xfId="247" xr:uid="{00000000-0005-0000-0000-000045020000}"/>
    <cellStyle name="Euro 35 2" xfId="248" xr:uid="{00000000-0005-0000-0000-000046020000}"/>
    <cellStyle name="Euro 35 2 2" xfId="2043" xr:uid="{00000000-0005-0000-0000-000047020000}"/>
    <cellStyle name="Euro 35 3" xfId="249" xr:uid="{00000000-0005-0000-0000-000048020000}"/>
    <cellStyle name="Euro 35 3 2" xfId="250" xr:uid="{00000000-0005-0000-0000-000049020000}"/>
    <cellStyle name="Euro 35 3 2 2" xfId="3479" xr:uid="{00000000-0005-0000-0000-00004A020000}"/>
    <cellStyle name="Euro 35 3 2 3" xfId="3480" xr:uid="{00000000-0005-0000-0000-00004B020000}"/>
    <cellStyle name="Euro 35 3 3" xfId="251" xr:uid="{00000000-0005-0000-0000-00004C020000}"/>
    <cellStyle name="Euro 35 3 3 2" xfId="2044" xr:uid="{00000000-0005-0000-0000-00004D020000}"/>
    <cellStyle name="Euro 35 3 4" xfId="2045" xr:uid="{00000000-0005-0000-0000-00004E020000}"/>
    <cellStyle name="Euro 35 4" xfId="252" xr:uid="{00000000-0005-0000-0000-00004F020000}"/>
    <cellStyle name="Euro 35 4 2" xfId="2046" xr:uid="{00000000-0005-0000-0000-000050020000}"/>
    <cellStyle name="Euro 35 4 2 2" xfId="2047" xr:uid="{00000000-0005-0000-0000-000051020000}"/>
    <cellStyle name="Euro 35 4 3" xfId="2048" xr:uid="{00000000-0005-0000-0000-000052020000}"/>
    <cellStyle name="Euro 35 5" xfId="253" xr:uid="{00000000-0005-0000-0000-000053020000}"/>
    <cellStyle name="Euro 36" xfId="254" xr:uid="{00000000-0005-0000-0000-000054020000}"/>
    <cellStyle name="Euro 36 2" xfId="255" xr:uid="{00000000-0005-0000-0000-000055020000}"/>
    <cellStyle name="Euro 36 2 2" xfId="2049" xr:uid="{00000000-0005-0000-0000-000056020000}"/>
    <cellStyle name="Euro 36 3" xfId="256" xr:uid="{00000000-0005-0000-0000-000057020000}"/>
    <cellStyle name="Euro 36 3 2" xfId="257" xr:uid="{00000000-0005-0000-0000-000058020000}"/>
    <cellStyle name="Euro 36 3 2 2" xfId="3481" xr:uid="{00000000-0005-0000-0000-000059020000}"/>
    <cellStyle name="Euro 36 3 2 3" xfId="3482" xr:uid="{00000000-0005-0000-0000-00005A020000}"/>
    <cellStyle name="Euro 36 3 3" xfId="258" xr:uid="{00000000-0005-0000-0000-00005B020000}"/>
    <cellStyle name="Euro 36 3 3 2" xfId="2050" xr:uid="{00000000-0005-0000-0000-00005C020000}"/>
    <cellStyle name="Euro 36 3 4" xfId="2051" xr:uid="{00000000-0005-0000-0000-00005D020000}"/>
    <cellStyle name="Euro 36 4" xfId="259" xr:uid="{00000000-0005-0000-0000-00005E020000}"/>
    <cellStyle name="Euro 36 4 2" xfId="2052" xr:uid="{00000000-0005-0000-0000-00005F020000}"/>
    <cellStyle name="Euro 36 4 2 2" xfId="2053" xr:uid="{00000000-0005-0000-0000-000060020000}"/>
    <cellStyle name="Euro 36 4 3" xfId="2054" xr:uid="{00000000-0005-0000-0000-000061020000}"/>
    <cellStyle name="Euro 36 5" xfId="260" xr:uid="{00000000-0005-0000-0000-000062020000}"/>
    <cellStyle name="Euro 37" xfId="261" xr:uid="{00000000-0005-0000-0000-000063020000}"/>
    <cellStyle name="Euro 37 2" xfId="262" xr:uid="{00000000-0005-0000-0000-000064020000}"/>
    <cellStyle name="Euro 37 2 2" xfId="2055" xr:uid="{00000000-0005-0000-0000-000065020000}"/>
    <cellStyle name="Euro 37 3" xfId="263" xr:uid="{00000000-0005-0000-0000-000066020000}"/>
    <cellStyle name="Euro 37 3 2" xfId="264" xr:uid="{00000000-0005-0000-0000-000067020000}"/>
    <cellStyle name="Euro 37 3 2 2" xfId="3483" xr:uid="{00000000-0005-0000-0000-000068020000}"/>
    <cellStyle name="Euro 37 3 2 3" xfId="3484" xr:uid="{00000000-0005-0000-0000-000069020000}"/>
    <cellStyle name="Euro 37 3 3" xfId="265" xr:uid="{00000000-0005-0000-0000-00006A020000}"/>
    <cellStyle name="Euro 37 3 3 2" xfId="2056" xr:uid="{00000000-0005-0000-0000-00006B020000}"/>
    <cellStyle name="Euro 37 3 4" xfId="2057" xr:uid="{00000000-0005-0000-0000-00006C020000}"/>
    <cellStyle name="Euro 37 4" xfId="266" xr:uid="{00000000-0005-0000-0000-00006D020000}"/>
    <cellStyle name="Euro 37 4 2" xfId="2058" xr:uid="{00000000-0005-0000-0000-00006E020000}"/>
    <cellStyle name="Euro 37 4 2 2" xfId="2059" xr:uid="{00000000-0005-0000-0000-00006F020000}"/>
    <cellStyle name="Euro 37 4 3" xfId="2060" xr:uid="{00000000-0005-0000-0000-000070020000}"/>
    <cellStyle name="Euro 37 5" xfId="267" xr:uid="{00000000-0005-0000-0000-000071020000}"/>
    <cellStyle name="Euro 38" xfId="268" xr:uid="{00000000-0005-0000-0000-000072020000}"/>
    <cellStyle name="Euro 38 2" xfId="269" xr:uid="{00000000-0005-0000-0000-000073020000}"/>
    <cellStyle name="Euro 38 2 2" xfId="2061" xr:uid="{00000000-0005-0000-0000-000074020000}"/>
    <cellStyle name="Euro 38 3" xfId="270" xr:uid="{00000000-0005-0000-0000-000075020000}"/>
    <cellStyle name="Euro 38 3 2" xfId="271" xr:uid="{00000000-0005-0000-0000-000076020000}"/>
    <cellStyle name="Euro 38 3 2 2" xfId="3485" xr:uid="{00000000-0005-0000-0000-000077020000}"/>
    <cellStyle name="Euro 38 3 2 3" xfId="3486" xr:uid="{00000000-0005-0000-0000-000078020000}"/>
    <cellStyle name="Euro 38 3 3" xfId="272" xr:uid="{00000000-0005-0000-0000-000079020000}"/>
    <cellStyle name="Euro 38 3 3 2" xfId="2062" xr:uid="{00000000-0005-0000-0000-00007A020000}"/>
    <cellStyle name="Euro 38 3 4" xfId="2063" xr:uid="{00000000-0005-0000-0000-00007B020000}"/>
    <cellStyle name="Euro 38 4" xfId="273" xr:uid="{00000000-0005-0000-0000-00007C020000}"/>
    <cellStyle name="Euro 38 4 2" xfId="2064" xr:uid="{00000000-0005-0000-0000-00007D020000}"/>
    <cellStyle name="Euro 38 4 2 2" xfId="2065" xr:uid="{00000000-0005-0000-0000-00007E020000}"/>
    <cellStyle name="Euro 38 4 3" xfId="2066" xr:uid="{00000000-0005-0000-0000-00007F020000}"/>
    <cellStyle name="Euro 38 5" xfId="274" xr:uid="{00000000-0005-0000-0000-000080020000}"/>
    <cellStyle name="Euro 39" xfId="275" xr:uid="{00000000-0005-0000-0000-000081020000}"/>
    <cellStyle name="Euro 39 2" xfId="276" xr:uid="{00000000-0005-0000-0000-000082020000}"/>
    <cellStyle name="Euro 39 2 2" xfId="2067" xr:uid="{00000000-0005-0000-0000-000083020000}"/>
    <cellStyle name="Euro 39 3" xfId="277" xr:uid="{00000000-0005-0000-0000-000084020000}"/>
    <cellStyle name="Euro 39 3 2" xfId="278" xr:uid="{00000000-0005-0000-0000-000085020000}"/>
    <cellStyle name="Euro 39 3 2 2" xfId="3487" xr:uid="{00000000-0005-0000-0000-000086020000}"/>
    <cellStyle name="Euro 39 3 2 3" xfId="3488" xr:uid="{00000000-0005-0000-0000-000087020000}"/>
    <cellStyle name="Euro 39 3 3" xfId="279" xr:uid="{00000000-0005-0000-0000-000088020000}"/>
    <cellStyle name="Euro 39 3 3 2" xfId="2068" xr:uid="{00000000-0005-0000-0000-000089020000}"/>
    <cellStyle name="Euro 39 3 4" xfId="2069" xr:uid="{00000000-0005-0000-0000-00008A020000}"/>
    <cellStyle name="Euro 39 4" xfId="280" xr:uid="{00000000-0005-0000-0000-00008B020000}"/>
    <cellStyle name="Euro 39 4 2" xfId="2070" xr:uid="{00000000-0005-0000-0000-00008C020000}"/>
    <cellStyle name="Euro 39 4 2 2" xfId="2071" xr:uid="{00000000-0005-0000-0000-00008D020000}"/>
    <cellStyle name="Euro 39 4 3" xfId="2072" xr:uid="{00000000-0005-0000-0000-00008E020000}"/>
    <cellStyle name="Euro 39 5" xfId="281" xr:uid="{00000000-0005-0000-0000-00008F020000}"/>
    <cellStyle name="Euro 4" xfId="282" xr:uid="{00000000-0005-0000-0000-000090020000}"/>
    <cellStyle name="Euro 4 2" xfId="283" xr:uid="{00000000-0005-0000-0000-000091020000}"/>
    <cellStyle name="Euro 4 2 2" xfId="2073" xr:uid="{00000000-0005-0000-0000-000092020000}"/>
    <cellStyle name="Euro 4 3" xfId="284" xr:uid="{00000000-0005-0000-0000-000093020000}"/>
    <cellStyle name="Euro 4 3 2" xfId="285" xr:uid="{00000000-0005-0000-0000-000094020000}"/>
    <cellStyle name="Euro 4 3 2 2" xfId="3489" xr:uid="{00000000-0005-0000-0000-000095020000}"/>
    <cellStyle name="Euro 4 3 2 3" xfId="3490" xr:uid="{00000000-0005-0000-0000-000096020000}"/>
    <cellStyle name="Euro 4 3 3" xfId="286" xr:uid="{00000000-0005-0000-0000-000097020000}"/>
    <cellStyle name="Euro 4 3 3 2" xfId="2074" xr:uid="{00000000-0005-0000-0000-000098020000}"/>
    <cellStyle name="Euro 4 3 4" xfId="2075" xr:uid="{00000000-0005-0000-0000-000099020000}"/>
    <cellStyle name="Euro 4 4" xfId="287" xr:uid="{00000000-0005-0000-0000-00009A020000}"/>
    <cellStyle name="Euro 4 4 2" xfId="2076" xr:uid="{00000000-0005-0000-0000-00009B020000}"/>
    <cellStyle name="Euro 4 4 2 2" xfId="2077" xr:uid="{00000000-0005-0000-0000-00009C020000}"/>
    <cellStyle name="Euro 4 4 3" xfId="2078" xr:uid="{00000000-0005-0000-0000-00009D020000}"/>
    <cellStyle name="Euro 4 5" xfId="288" xr:uid="{00000000-0005-0000-0000-00009E020000}"/>
    <cellStyle name="Euro 40" xfId="289" xr:uid="{00000000-0005-0000-0000-00009F020000}"/>
    <cellStyle name="Euro 40 2" xfId="290" xr:uid="{00000000-0005-0000-0000-0000A0020000}"/>
    <cellStyle name="Euro 40 2 2" xfId="2079" xr:uid="{00000000-0005-0000-0000-0000A1020000}"/>
    <cellStyle name="Euro 40 3" xfId="291" xr:uid="{00000000-0005-0000-0000-0000A2020000}"/>
    <cellStyle name="Euro 40 3 2" xfId="292" xr:uid="{00000000-0005-0000-0000-0000A3020000}"/>
    <cellStyle name="Euro 40 3 2 2" xfId="3491" xr:uid="{00000000-0005-0000-0000-0000A4020000}"/>
    <cellStyle name="Euro 40 3 2 3" xfId="3492" xr:uid="{00000000-0005-0000-0000-0000A5020000}"/>
    <cellStyle name="Euro 40 3 3" xfId="293" xr:uid="{00000000-0005-0000-0000-0000A6020000}"/>
    <cellStyle name="Euro 40 3 3 2" xfId="2080" xr:uid="{00000000-0005-0000-0000-0000A7020000}"/>
    <cellStyle name="Euro 40 3 4" xfId="2081" xr:uid="{00000000-0005-0000-0000-0000A8020000}"/>
    <cellStyle name="Euro 40 4" xfId="294" xr:uid="{00000000-0005-0000-0000-0000A9020000}"/>
    <cellStyle name="Euro 40 4 2" xfId="2082" xr:uid="{00000000-0005-0000-0000-0000AA020000}"/>
    <cellStyle name="Euro 40 4 2 2" xfId="2083" xr:uid="{00000000-0005-0000-0000-0000AB020000}"/>
    <cellStyle name="Euro 40 4 3" xfId="2084" xr:uid="{00000000-0005-0000-0000-0000AC020000}"/>
    <cellStyle name="Euro 40 5" xfId="295" xr:uid="{00000000-0005-0000-0000-0000AD020000}"/>
    <cellStyle name="Euro 41" xfId="296" xr:uid="{00000000-0005-0000-0000-0000AE020000}"/>
    <cellStyle name="Euro 41 2" xfId="297" xr:uid="{00000000-0005-0000-0000-0000AF020000}"/>
    <cellStyle name="Euro 41 2 2" xfId="2085" xr:uid="{00000000-0005-0000-0000-0000B0020000}"/>
    <cellStyle name="Euro 41 3" xfId="298" xr:uid="{00000000-0005-0000-0000-0000B1020000}"/>
    <cellStyle name="Euro 41 3 2" xfId="299" xr:uid="{00000000-0005-0000-0000-0000B2020000}"/>
    <cellStyle name="Euro 41 3 2 2" xfId="3493" xr:uid="{00000000-0005-0000-0000-0000B3020000}"/>
    <cellStyle name="Euro 41 3 2 3" xfId="3494" xr:uid="{00000000-0005-0000-0000-0000B4020000}"/>
    <cellStyle name="Euro 41 3 3" xfId="300" xr:uid="{00000000-0005-0000-0000-0000B5020000}"/>
    <cellStyle name="Euro 41 3 3 2" xfId="2086" xr:uid="{00000000-0005-0000-0000-0000B6020000}"/>
    <cellStyle name="Euro 41 3 4" xfId="2087" xr:uid="{00000000-0005-0000-0000-0000B7020000}"/>
    <cellStyle name="Euro 41 4" xfId="301" xr:uid="{00000000-0005-0000-0000-0000B8020000}"/>
    <cellStyle name="Euro 41 4 2" xfId="2088" xr:uid="{00000000-0005-0000-0000-0000B9020000}"/>
    <cellStyle name="Euro 41 4 2 2" xfId="2089" xr:uid="{00000000-0005-0000-0000-0000BA020000}"/>
    <cellStyle name="Euro 41 4 3" xfId="2090" xr:uid="{00000000-0005-0000-0000-0000BB020000}"/>
    <cellStyle name="Euro 41 5" xfId="302" xr:uid="{00000000-0005-0000-0000-0000BC020000}"/>
    <cellStyle name="Euro 42" xfId="303" xr:uid="{00000000-0005-0000-0000-0000BD020000}"/>
    <cellStyle name="Euro 42 2" xfId="304" xr:uid="{00000000-0005-0000-0000-0000BE020000}"/>
    <cellStyle name="Euro 42 2 2" xfId="2091" xr:uid="{00000000-0005-0000-0000-0000BF020000}"/>
    <cellStyle name="Euro 42 3" xfId="305" xr:uid="{00000000-0005-0000-0000-0000C0020000}"/>
    <cellStyle name="Euro 42 3 2" xfId="306" xr:uid="{00000000-0005-0000-0000-0000C1020000}"/>
    <cellStyle name="Euro 42 3 2 2" xfId="3495" xr:uid="{00000000-0005-0000-0000-0000C2020000}"/>
    <cellStyle name="Euro 42 3 2 3" xfId="3496" xr:uid="{00000000-0005-0000-0000-0000C3020000}"/>
    <cellStyle name="Euro 42 3 3" xfId="307" xr:uid="{00000000-0005-0000-0000-0000C4020000}"/>
    <cellStyle name="Euro 42 3 3 2" xfId="2092" xr:uid="{00000000-0005-0000-0000-0000C5020000}"/>
    <cellStyle name="Euro 42 3 4" xfId="2093" xr:uid="{00000000-0005-0000-0000-0000C6020000}"/>
    <cellStyle name="Euro 42 4" xfId="308" xr:uid="{00000000-0005-0000-0000-0000C7020000}"/>
    <cellStyle name="Euro 42 4 2" xfId="2094" xr:uid="{00000000-0005-0000-0000-0000C8020000}"/>
    <cellStyle name="Euro 42 4 2 2" xfId="2095" xr:uid="{00000000-0005-0000-0000-0000C9020000}"/>
    <cellStyle name="Euro 42 4 3" xfId="2096" xr:uid="{00000000-0005-0000-0000-0000CA020000}"/>
    <cellStyle name="Euro 42 5" xfId="309" xr:uid="{00000000-0005-0000-0000-0000CB020000}"/>
    <cellStyle name="Euro 43" xfId="310" xr:uid="{00000000-0005-0000-0000-0000CC020000}"/>
    <cellStyle name="Euro 43 2" xfId="311" xr:uid="{00000000-0005-0000-0000-0000CD020000}"/>
    <cellStyle name="Euro 43 2 2" xfId="2097" xr:uid="{00000000-0005-0000-0000-0000CE020000}"/>
    <cellStyle name="Euro 43 3" xfId="312" xr:uid="{00000000-0005-0000-0000-0000CF020000}"/>
    <cellStyle name="Euro 43 3 2" xfId="313" xr:uid="{00000000-0005-0000-0000-0000D0020000}"/>
    <cellStyle name="Euro 43 3 2 2" xfId="3497" xr:uid="{00000000-0005-0000-0000-0000D1020000}"/>
    <cellStyle name="Euro 43 3 2 3" xfId="3498" xr:uid="{00000000-0005-0000-0000-0000D2020000}"/>
    <cellStyle name="Euro 43 3 3" xfId="314" xr:uid="{00000000-0005-0000-0000-0000D3020000}"/>
    <cellStyle name="Euro 43 3 3 2" xfId="2098" xr:uid="{00000000-0005-0000-0000-0000D4020000}"/>
    <cellStyle name="Euro 43 3 4" xfId="2099" xr:uid="{00000000-0005-0000-0000-0000D5020000}"/>
    <cellStyle name="Euro 43 4" xfId="315" xr:uid="{00000000-0005-0000-0000-0000D6020000}"/>
    <cellStyle name="Euro 43 4 2" xfId="2100" xr:uid="{00000000-0005-0000-0000-0000D7020000}"/>
    <cellStyle name="Euro 43 4 2 2" xfId="2101" xr:uid="{00000000-0005-0000-0000-0000D8020000}"/>
    <cellStyle name="Euro 43 4 3" xfId="2102" xr:uid="{00000000-0005-0000-0000-0000D9020000}"/>
    <cellStyle name="Euro 43 5" xfId="316" xr:uid="{00000000-0005-0000-0000-0000DA020000}"/>
    <cellStyle name="Euro 44" xfId="317" xr:uid="{00000000-0005-0000-0000-0000DB020000}"/>
    <cellStyle name="Euro 44 2" xfId="318" xr:uid="{00000000-0005-0000-0000-0000DC020000}"/>
    <cellStyle name="Euro 44 2 2" xfId="2103" xr:uid="{00000000-0005-0000-0000-0000DD020000}"/>
    <cellStyle name="Euro 44 3" xfId="319" xr:uid="{00000000-0005-0000-0000-0000DE020000}"/>
    <cellStyle name="Euro 44 3 2" xfId="320" xr:uid="{00000000-0005-0000-0000-0000DF020000}"/>
    <cellStyle name="Euro 44 3 2 2" xfId="3499" xr:uid="{00000000-0005-0000-0000-0000E0020000}"/>
    <cellStyle name="Euro 44 3 2 3" xfId="3500" xr:uid="{00000000-0005-0000-0000-0000E1020000}"/>
    <cellStyle name="Euro 44 3 3" xfId="321" xr:uid="{00000000-0005-0000-0000-0000E2020000}"/>
    <cellStyle name="Euro 44 3 3 2" xfId="2104" xr:uid="{00000000-0005-0000-0000-0000E3020000}"/>
    <cellStyle name="Euro 44 3 4" xfId="2105" xr:uid="{00000000-0005-0000-0000-0000E4020000}"/>
    <cellStyle name="Euro 44 4" xfId="322" xr:uid="{00000000-0005-0000-0000-0000E5020000}"/>
    <cellStyle name="Euro 44 4 2" xfId="2106" xr:uid="{00000000-0005-0000-0000-0000E6020000}"/>
    <cellStyle name="Euro 44 4 2 2" xfId="2107" xr:uid="{00000000-0005-0000-0000-0000E7020000}"/>
    <cellStyle name="Euro 44 4 3" xfId="2108" xr:uid="{00000000-0005-0000-0000-0000E8020000}"/>
    <cellStyle name="Euro 44 5" xfId="323" xr:uid="{00000000-0005-0000-0000-0000E9020000}"/>
    <cellStyle name="Euro 45" xfId="324" xr:uid="{00000000-0005-0000-0000-0000EA020000}"/>
    <cellStyle name="Euro 45 2" xfId="2109" xr:uid="{00000000-0005-0000-0000-0000EB020000}"/>
    <cellStyle name="Euro 45 2 2" xfId="2110" xr:uid="{00000000-0005-0000-0000-0000EC020000}"/>
    <cellStyle name="Euro 45 2 3" xfId="3501" xr:uid="{00000000-0005-0000-0000-0000ED020000}"/>
    <cellStyle name="Euro 45 3" xfId="2111" xr:uid="{00000000-0005-0000-0000-0000EE020000}"/>
    <cellStyle name="Euro 46" xfId="325" xr:uid="{00000000-0005-0000-0000-0000EF020000}"/>
    <cellStyle name="Euro 46 2" xfId="2112" xr:uid="{00000000-0005-0000-0000-0000F0020000}"/>
    <cellStyle name="Euro 47" xfId="326" xr:uid="{00000000-0005-0000-0000-0000F1020000}"/>
    <cellStyle name="Euro 47 2" xfId="327" xr:uid="{00000000-0005-0000-0000-0000F2020000}"/>
    <cellStyle name="Euro 47 2 2" xfId="3502" xr:uid="{00000000-0005-0000-0000-0000F3020000}"/>
    <cellStyle name="Euro 47 2 3" xfId="3503" xr:uid="{00000000-0005-0000-0000-0000F4020000}"/>
    <cellStyle name="Euro 47 3" xfId="328" xr:uid="{00000000-0005-0000-0000-0000F5020000}"/>
    <cellStyle name="Euro 47 3 2" xfId="2113" xr:uid="{00000000-0005-0000-0000-0000F6020000}"/>
    <cellStyle name="Euro 47 4" xfId="2114" xr:uid="{00000000-0005-0000-0000-0000F7020000}"/>
    <cellStyle name="Euro 48" xfId="329" xr:uid="{00000000-0005-0000-0000-0000F8020000}"/>
    <cellStyle name="Euro 48 2" xfId="2115" xr:uid="{00000000-0005-0000-0000-0000F9020000}"/>
    <cellStyle name="Euro 49" xfId="330" xr:uid="{00000000-0005-0000-0000-0000FA020000}"/>
    <cellStyle name="Euro 49 2" xfId="2116" xr:uid="{00000000-0005-0000-0000-0000FB020000}"/>
    <cellStyle name="Euro 49 2 2" xfId="2117" xr:uid="{00000000-0005-0000-0000-0000FC020000}"/>
    <cellStyle name="Euro 49 3" xfId="2118" xr:uid="{00000000-0005-0000-0000-0000FD020000}"/>
    <cellStyle name="Euro 5" xfId="331" xr:uid="{00000000-0005-0000-0000-0000FE020000}"/>
    <cellStyle name="Euro 5 2" xfId="332" xr:uid="{00000000-0005-0000-0000-0000FF020000}"/>
    <cellStyle name="Euro 5 2 2" xfId="2119" xr:uid="{00000000-0005-0000-0000-000000030000}"/>
    <cellStyle name="Euro 5 3" xfId="333" xr:uid="{00000000-0005-0000-0000-000001030000}"/>
    <cellStyle name="Euro 5 3 2" xfId="334" xr:uid="{00000000-0005-0000-0000-000002030000}"/>
    <cellStyle name="Euro 5 3 2 2" xfId="3504" xr:uid="{00000000-0005-0000-0000-000003030000}"/>
    <cellStyle name="Euro 5 3 2 3" xfId="3505" xr:uid="{00000000-0005-0000-0000-000004030000}"/>
    <cellStyle name="Euro 5 3 3" xfId="335" xr:uid="{00000000-0005-0000-0000-000005030000}"/>
    <cellStyle name="Euro 5 3 3 2" xfId="2120" xr:uid="{00000000-0005-0000-0000-000006030000}"/>
    <cellStyle name="Euro 5 3 4" xfId="2121" xr:uid="{00000000-0005-0000-0000-000007030000}"/>
    <cellStyle name="Euro 5 4" xfId="336" xr:uid="{00000000-0005-0000-0000-000008030000}"/>
    <cellStyle name="Euro 5 4 2" xfId="2122" xr:uid="{00000000-0005-0000-0000-000009030000}"/>
    <cellStyle name="Euro 5 4 2 2" xfId="2123" xr:uid="{00000000-0005-0000-0000-00000A030000}"/>
    <cellStyle name="Euro 5 4 3" xfId="2124" xr:uid="{00000000-0005-0000-0000-00000B030000}"/>
    <cellStyle name="Euro 5 5" xfId="337" xr:uid="{00000000-0005-0000-0000-00000C030000}"/>
    <cellStyle name="Euro 50" xfId="338" xr:uid="{00000000-0005-0000-0000-00000D030000}"/>
    <cellStyle name="Euro 51" xfId="2125" xr:uid="{00000000-0005-0000-0000-00000E030000}"/>
    <cellStyle name="Euro 51 2" xfId="2126" xr:uid="{00000000-0005-0000-0000-00000F030000}"/>
    <cellStyle name="Euro 6" xfId="339" xr:uid="{00000000-0005-0000-0000-000010030000}"/>
    <cellStyle name="Euro 6 2" xfId="340" xr:uid="{00000000-0005-0000-0000-000011030000}"/>
    <cellStyle name="Euro 6 2 2" xfId="2127" xr:uid="{00000000-0005-0000-0000-000012030000}"/>
    <cellStyle name="Euro 6 3" xfId="341" xr:uid="{00000000-0005-0000-0000-000013030000}"/>
    <cellStyle name="Euro 6 3 2" xfId="342" xr:uid="{00000000-0005-0000-0000-000014030000}"/>
    <cellStyle name="Euro 6 3 2 2" xfId="3506" xr:uid="{00000000-0005-0000-0000-000015030000}"/>
    <cellStyle name="Euro 6 3 2 3" xfId="3507" xr:uid="{00000000-0005-0000-0000-000016030000}"/>
    <cellStyle name="Euro 6 3 3" xfId="343" xr:uid="{00000000-0005-0000-0000-000017030000}"/>
    <cellStyle name="Euro 6 3 3 2" xfId="2128" xr:uid="{00000000-0005-0000-0000-000018030000}"/>
    <cellStyle name="Euro 6 3 4" xfId="2129" xr:uid="{00000000-0005-0000-0000-000019030000}"/>
    <cellStyle name="Euro 6 4" xfId="344" xr:uid="{00000000-0005-0000-0000-00001A030000}"/>
    <cellStyle name="Euro 6 4 2" xfId="2130" xr:uid="{00000000-0005-0000-0000-00001B030000}"/>
    <cellStyle name="Euro 6 4 2 2" xfId="2131" xr:uid="{00000000-0005-0000-0000-00001C030000}"/>
    <cellStyle name="Euro 6 4 3" xfId="2132" xr:uid="{00000000-0005-0000-0000-00001D030000}"/>
    <cellStyle name="Euro 6 5" xfId="345" xr:uid="{00000000-0005-0000-0000-00001E030000}"/>
    <cellStyle name="Euro 7" xfId="346" xr:uid="{00000000-0005-0000-0000-00001F030000}"/>
    <cellStyle name="Euro 7 2" xfId="347" xr:uid="{00000000-0005-0000-0000-000020030000}"/>
    <cellStyle name="Euro 7 2 2" xfId="2133" xr:uid="{00000000-0005-0000-0000-000021030000}"/>
    <cellStyle name="Euro 7 3" xfId="348" xr:uid="{00000000-0005-0000-0000-000022030000}"/>
    <cellStyle name="Euro 7 3 2" xfId="349" xr:uid="{00000000-0005-0000-0000-000023030000}"/>
    <cellStyle name="Euro 7 3 2 2" xfId="3508" xr:uid="{00000000-0005-0000-0000-000024030000}"/>
    <cellStyle name="Euro 7 3 2 3" xfId="3509" xr:uid="{00000000-0005-0000-0000-000025030000}"/>
    <cellStyle name="Euro 7 3 3" xfId="350" xr:uid="{00000000-0005-0000-0000-000026030000}"/>
    <cellStyle name="Euro 7 3 3 2" xfId="2134" xr:uid="{00000000-0005-0000-0000-000027030000}"/>
    <cellStyle name="Euro 7 3 4" xfId="2135" xr:uid="{00000000-0005-0000-0000-000028030000}"/>
    <cellStyle name="Euro 7 4" xfId="351" xr:uid="{00000000-0005-0000-0000-000029030000}"/>
    <cellStyle name="Euro 7 4 2" xfId="2136" xr:uid="{00000000-0005-0000-0000-00002A030000}"/>
    <cellStyle name="Euro 7 4 2 2" xfId="2137" xr:uid="{00000000-0005-0000-0000-00002B030000}"/>
    <cellStyle name="Euro 7 4 3" xfId="2138" xr:uid="{00000000-0005-0000-0000-00002C030000}"/>
    <cellStyle name="Euro 7 5" xfId="352" xr:uid="{00000000-0005-0000-0000-00002D030000}"/>
    <cellStyle name="Euro 8" xfId="353" xr:uid="{00000000-0005-0000-0000-00002E030000}"/>
    <cellStyle name="Euro 8 2" xfId="354" xr:uid="{00000000-0005-0000-0000-00002F030000}"/>
    <cellStyle name="Euro 8 2 2" xfId="2139" xr:uid="{00000000-0005-0000-0000-000030030000}"/>
    <cellStyle name="Euro 8 3" xfId="355" xr:uid="{00000000-0005-0000-0000-000031030000}"/>
    <cellStyle name="Euro 8 3 2" xfId="356" xr:uid="{00000000-0005-0000-0000-000032030000}"/>
    <cellStyle name="Euro 8 3 2 2" xfId="3510" xr:uid="{00000000-0005-0000-0000-000033030000}"/>
    <cellStyle name="Euro 8 3 2 3" xfId="3511" xr:uid="{00000000-0005-0000-0000-000034030000}"/>
    <cellStyle name="Euro 8 3 3" xfId="357" xr:uid="{00000000-0005-0000-0000-000035030000}"/>
    <cellStyle name="Euro 8 3 3 2" xfId="2140" xr:uid="{00000000-0005-0000-0000-000036030000}"/>
    <cellStyle name="Euro 8 3 4" xfId="2141" xr:uid="{00000000-0005-0000-0000-000037030000}"/>
    <cellStyle name="Euro 8 4" xfId="358" xr:uid="{00000000-0005-0000-0000-000038030000}"/>
    <cellStyle name="Euro 8 4 2" xfId="2142" xr:uid="{00000000-0005-0000-0000-000039030000}"/>
    <cellStyle name="Euro 8 4 2 2" xfId="2143" xr:uid="{00000000-0005-0000-0000-00003A030000}"/>
    <cellStyle name="Euro 8 4 3" xfId="2144" xr:uid="{00000000-0005-0000-0000-00003B030000}"/>
    <cellStyle name="Euro 8 5" xfId="359" xr:uid="{00000000-0005-0000-0000-00003C030000}"/>
    <cellStyle name="Euro 9" xfId="360" xr:uid="{00000000-0005-0000-0000-00003D030000}"/>
    <cellStyle name="Euro 9 2" xfId="361" xr:uid="{00000000-0005-0000-0000-00003E030000}"/>
    <cellStyle name="Euro 9 2 2" xfId="2145" xr:uid="{00000000-0005-0000-0000-00003F030000}"/>
    <cellStyle name="Euro 9 3" xfId="362" xr:uid="{00000000-0005-0000-0000-000040030000}"/>
    <cellStyle name="Euro 9 3 2" xfId="363" xr:uid="{00000000-0005-0000-0000-000041030000}"/>
    <cellStyle name="Euro 9 3 2 2" xfId="3512" xr:uid="{00000000-0005-0000-0000-000042030000}"/>
    <cellStyle name="Euro 9 3 2 3" xfId="3513" xr:uid="{00000000-0005-0000-0000-000043030000}"/>
    <cellStyle name="Euro 9 3 3" xfId="364" xr:uid="{00000000-0005-0000-0000-000044030000}"/>
    <cellStyle name="Euro 9 3 3 2" xfId="2146" xr:uid="{00000000-0005-0000-0000-000045030000}"/>
    <cellStyle name="Euro 9 3 4" xfId="2147" xr:uid="{00000000-0005-0000-0000-000046030000}"/>
    <cellStyle name="Euro 9 4" xfId="365" xr:uid="{00000000-0005-0000-0000-000047030000}"/>
    <cellStyle name="Euro 9 4 2" xfId="2148" xr:uid="{00000000-0005-0000-0000-000048030000}"/>
    <cellStyle name="Euro 9 4 2 2" xfId="2149" xr:uid="{00000000-0005-0000-0000-000049030000}"/>
    <cellStyle name="Euro 9 4 3" xfId="2150" xr:uid="{00000000-0005-0000-0000-00004A030000}"/>
    <cellStyle name="Euro 9 5" xfId="366" xr:uid="{00000000-0005-0000-0000-00004B030000}"/>
    <cellStyle name="Fixed2 - Type2" xfId="367" xr:uid="{00000000-0005-0000-0000-00004C030000}"/>
    <cellStyle name="Good 2" xfId="3514" xr:uid="{00000000-0005-0000-0000-00004D030000}"/>
    <cellStyle name="Hyperlink 2" xfId="368" xr:uid="{00000000-0005-0000-0000-00004E030000}"/>
    <cellStyle name="Hyperlink 2 2" xfId="3515" xr:uid="{00000000-0005-0000-0000-00004F030000}"/>
    <cellStyle name="Hyperlink 3" xfId="3516" xr:uid="{00000000-0005-0000-0000-000050030000}"/>
    <cellStyle name="Hyperlink 4" xfId="3517" xr:uid="{00000000-0005-0000-0000-000051030000}"/>
    <cellStyle name="Input" xfId="369" builtinId="20" customBuiltin="1"/>
    <cellStyle name="Input 2" xfId="370" xr:uid="{00000000-0005-0000-0000-000053030000}"/>
    <cellStyle name="Input 2 2" xfId="371" xr:uid="{00000000-0005-0000-0000-000054030000}"/>
    <cellStyle name="Input 2 2 2" xfId="3518" xr:uid="{00000000-0005-0000-0000-000055030000}"/>
    <cellStyle name="Input 2 2 3" xfId="3519" xr:uid="{00000000-0005-0000-0000-000056030000}"/>
    <cellStyle name="Input 2 3" xfId="372" xr:uid="{00000000-0005-0000-0000-000057030000}"/>
    <cellStyle name="Input 2 3 2" xfId="3520" xr:uid="{00000000-0005-0000-0000-000058030000}"/>
    <cellStyle name="Input 2 4" xfId="373" xr:uid="{00000000-0005-0000-0000-000059030000}"/>
    <cellStyle name="Input 2 5" xfId="374" xr:uid="{00000000-0005-0000-0000-00005A030000}"/>
    <cellStyle name="Input 2 6" xfId="375" xr:uid="{00000000-0005-0000-0000-00005B030000}"/>
    <cellStyle name="Input 2 7" xfId="376" xr:uid="{00000000-0005-0000-0000-00005C030000}"/>
    <cellStyle name="Input 2 8" xfId="3521" xr:uid="{00000000-0005-0000-0000-00005D030000}"/>
    <cellStyle name="Input 3" xfId="377" xr:uid="{00000000-0005-0000-0000-00005E030000}"/>
    <cellStyle name="Input 3 2" xfId="378" xr:uid="{00000000-0005-0000-0000-00005F030000}"/>
    <cellStyle name="Input 3 2 2" xfId="3522" xr:uid="{00000000-0005-0000-0000-000060030000}"/>
    <cellStyle name="Input 3 3" xfId="379" xr:uid="{00000000-0005-0000-0000-000061030000}"/>
    <cellStyle name="Input 3 4" xfId="380" xr:uid="{00000000-0005-0000-0000-000062030000}"/>
    <cellStyle name="Input 3 5" xfId="381" xr:uid="{00000000-0005-0000-0000-000063030000}"/>
    <cellStyle name="Input 3 6" xfId="382" xr:uid="{00000000-0005-0000-0000-000064030000}"/>
    <cellStyle name="Input 3 7" xfId="3523" xr:uid="{00000000-0005-0000-0000-000065030000}"/>
    <cellStyle name="Input 4" xfId="2151" xr:uid="{00000000-0005-0000-0000-000066030000}"/>
    <cellStyle name="InputCells" xfId="383" xr:uid="{00000000-0005-0000-0000-000067030000}"/>
    <cellStyle name="Komma 2" xfId="2152" xr:uid="{00000000-0005-0000-0000-000068030000}"/>
    <cellStyle name="Komma 2 2" xfId="2153" xr:uid="{00000000-0005-0000-0000-000069030000}"/>
    <cellStyle name="Komma 2 2 2" xfId="2154" xr:uid="{00000000-0005-0000-0000-00006A030000}"/>
    <cellStyle name="Komma 2 3" xfId="2155" xr:uid="{00000000-0005-0000-0000-00006B030000}"/>
    <cellStyle name="Komma 2 4" xfId="3366" xr:uid="{00000000-0005-0000-0000-00006C030000}"/>
    <cellStyle name="Komma 2 5" xfId="3524" xr:uid="{00000000-0005-0000-0000-00006D030000}"/>
    <cellStyle name="Komma 3" xfId="2156" xr:uid="{00000000-0005-0000-0000-00006E030000}"/>
    <cellStyle name="Komma 3 2" xfId="2157" xr:uid="{00000000-0005-0000-0000-00006F030000}"/>
    <cellStyle name="Komma 4" xfId="2158" xr:uid="{00000000-0005-0000-0000-000070030000}"/>
    <cellStyle name="Komma 4 2" xfId="2159" xr:uid="{00000000-0005-0000-0000-000071030000}"/>
    <cellStyle name="Komma 4 2 2" xfId="2160" xr:uid="{00000000-0005-0000-0000-000072030000}"/>
    <cellStyle name="Komma 4 3" xfId="2161" xr:uid="{00000000-0005-0000-0000-000073030000}"/>
    <cellStyle name="Komma 5" xfId="2162" xr:uid="{00000000-0005-0000-0000-000074030000}"/>
    <cellStyle name="Komma 5 2" xfId="2163" xr:uid="{00000000-0005-0000-0000-000075030000}"/>
    <cellStyle name="Komma 5 2 2" xfId="2164" xr:uid="{00000000-0005-0000-0000-000076030000}"/>
    <cellStyle name="Komma 5 3" xfId="2165" xr:uid="{00000000-0005-0000-0000-000077030000}"/>
    <cellStyle name="Kontroller celle" xfId="3525" xr:uid="{00000000-0005-0000-0000-000078030000}"/>
    <cellStyle name="Link 2" xfId="2166" xr:uid="{00000000-0005-0000-0000-000079030000}"/>
    <cellStyle name="Link 3" xfId="2167" xr:uid="{00000000-0005-0000-0000-00007A030000}"/>
    <cellStyle name="Markeringsfarve1" xfId="3526" xr:uid="{00000000-0005-0000-0000-00007B030000}"/>
    <cellStyle name="Markeringsfarve2" xfId="3527" xr:uid="{00000000-0005-0000-0000-00007C030000}"/>
    <cellStyle name="Markeringsfarve3" xfId="3528" xr:uid="{00000000-0005-0000-0000-00007D030000}"/>
    <cellStyle name="Markeringsfarve4" xfId="3529" xr:uid="{00000000-0005-0000-0000-00007E030000}"/>
    <cellStyle name="Markeringsfarve5" xfId="3530" xr:uid="{00000000-0005-0000-0000-00007F030000}"/>
    <cellStyle name="Markeringsfarve6" xfId="3531" xr:uid="{00000000-0005-0000-0000-000080030000}"/>
    <cellStyle name="Migliaia [0] 10" xfId="384" xr:uid="{00000000-0005-0000-0000-000081030000}"/>
    <cellStyle name="Migliaia [0] 10 2" xfId="2168" xr:uid="{00000000-0005-0000-0000-000082030000}"/>
    <cellStyle name="Migliaia [0] 10 2 2" xfId="3532" xr:uid="{00000000-0005-0000-0000-000083030000}"/>
    <cellStyle name="Migliaia [0] 10 3" xfId="3533" xr:uid="{00000000-0005-0000-0000-000084030000}"/>
    <cellStyle name="Migliaia [0] 11" xfId="385" xr:uid="{00000000-0005-0000-0000-000085030000}"/>
    <cellStyle name="Migliaia [0] 11 2" xfId="2169" xr:uid="{00000000-0005-0000-0000-000086030000}"/>
    <cellStyle name="Migliaia [0] 11 2 2" xfId="3534" xr:uid="{00000000-0005-0000-0000-000087030000}"/>
    <cellStyle name="Migliaia [0] 11 3" xfId="3535" xr:uid="{00000000-0005-0000-0000-000088030000}"/>
    <cellStyle name="Migliaia [0] 12" xfId="386" xr:uid="{00000000-0005-0000-0000-000089030000}"/>
    <cellStyle name="Migliaia [0] 12 2" xfId="2170" xr:uid="{00000000-0005-0000-0000-00008A030000}"/>
    <cellStyle name="Migliaia [0] 12 2 2" xfId="3536" xr:uid="{00000000-0005-0000-0000-00008B030000}"/>
    <cellStyle name="Migliaia [0] 12 3" xfId="3537" xr:uid="{00000000-0005-0000-0000-00008C030000}"/>
    <cellStyle name="Migliaia [0] 13" xfId="387" xr:uid="{00000000-0005-0000-0000-00008D030000}"/>
    <cellStyle name="Migliaia [0] 13 2" xfId="2171" xr:uid="{00000000-0005-0000-0000-00008E030000}"/>
    <cellStyle name="Migliaia [0] 13 2 2" xfId="3538" xr:uid="{00000000-0005-0000-0000-00008F030000}"/>
    <cellStyle name="Migliaia [0] 13 3" xfId="3539" xr:uid="{00000000-0005-0000-0000-000090030000}"/>
    <cellStyle name="Migliaia [0] 14" xfId="388" xr:uid="{00000000-0005-0000-0000-000091030000}"/>
    <cellStyle name="Migliaia [0] 14 2" xfId="2172" xr:uid="{00000000-0005-0000-0000-000092030000}"/>
    <cellStyle name="Migliaia [0] 14 2 2" xfId="3540" xr:uid="{00000000-0005-0000-0000-000093030000}"/>
    <cellStyle name="Migliaia [0] 14 3" xfId="3541" xr:uid="{00000000-0005-0000-0000-000094030000}"/>
    <cellStyle name="Migliaia [0] 15" xfId="389" xr:uid="{00000000-0005-0000-0000-000095030000}"/>
    <cellStyle name="Migliaia [0] 15 2" xfId="2173" xr:uid="{00000000-0005-0000-0000-000096030000}"/>
    <cellStyle name="Migliaia [0] 15 2 2" xfId="3542" xr:uid="{00000000-0005-0000-0000-000097030000}"/>
    <cellStyle name="Migliaia [0] 15 3" xfId="3543" xr:uid="{00000000-0005-0000-0000-000098030000}"/>
    <cellStyle name="Migliaia [0] 16" xfId="390" xr:uid="{00000000-0005-0000-0000-000099030000}"/>
    <cellStyle name="Migliaia [0] 16 2" xfId="2174" xr:uid="{00000000-0005-0000-0000-00009A030000}"/>
    <cellStyle name="Migliaia [0] 16 2 2" xfId="3544" xr:uid="{00000000-0005-0000-0000-00009B030000}"/>
    <cellStyle name="Migliaia [0] 16 3" xfId="3545" xr:uid="{00000000-0005-0000-0000-00009C030000}"/>
    <cellStyle name="Migliaia [0] 17" xfId="391" xr:uid="{00000000-0005-0000-0000-00009D030000}"/>
    <cellStyle name="Migliaia [0] 17 2" xfId="2175" xr:uid="{00000000-0005-0000-0000-00009E030000}"/>
    <cellStyle name="Migliaia [0] 17 2 2" xfId="3546" xr:uid="{00000000-0005-0000-0000-00009F030000}"/>
    <cellStyle name="Migliaia [0] 17 3" xfId="3547" xr:uid="{00000000-0005-0000-0000-0000A0030000}"/>
    <cellStyle name="Migliaia [0] 18" xfId="392" xr:uid="{00000000-0005-0000-0000-0000A1030000}"/>
    <cellStyle name="Migliaia [0] 18 2" xfId="2176" xr:uid="{00000000-0005-0000-0000-0000A2030000}"/>
    <cellStyle name="Migliaia [0] 18 2 2" xfId="3548" xr:uid="{00000000-0005-0000-0000-0000A3030000}"/>
    <cellStyle name="Migliaia [0] 18 3" xfId="3549" xr:uid="{00000000-0005-0000-0000-0000A4030000}"/>
    <cellStyle name="Migliaia [0] 19" xfId="393" xr:uid="{00000000-0005-0000-0000-0000A5030000}"/>
    <cellStyle name="Migliaia [0] 19 2" xfId="2177" xr:uid="{00000000-0005-0000-0000-0000A6030000}"/>
    <cellStyle name="Migliaia [0] 19 2 2" xfId="3550" xr:uid="{00000000-0005-0000-0000-0000A7030000}"/>
    <cellStyle name="Migliaia [0] 19 3" xfId="3551" xr:uid="{00000000-0005-0000-0000-0000A8030000}"/>
    <cellStyle name="Migliaia [0] 2" xfId="394" xr:uid="{00000000-0005-0000-0000-0000A9030000}"/>
    <cellStyle name="Migliaia [0] 2 2" xfId="2178" xr:uid="{00000000-0005-0000-0000-0000AA030000}"/>
    <cellStyle name="Migliaia [0] 2 2 2" xfId="3552" xr:uid="{00000000-0005-0000-0000-0000AB030000}"/>
    <cellStyle name="Migliaia [0] 2 3" xfId="3553" xr:uid="{00000000-0005-0000-0000-0000AC030000}"/>
    <cellStyle name="Migliaia [0] 20" xfId="395" xr:uid="{00000000-0005-0000-0000-0000AD030000}"/>
    <cellStyle name="Migliaia [0] 20 2" xfId="2179" xr:uid="{00000000-0005-0000-0000-0000AE030000}"/>
    <cellStyle name="Migliaia [0] 20 2 2" xfId="3554" xr:uid="{00000000-0005-0000-0000-0000AF030000}"/>
    <cellStyle name="Migliaia [0] 20 3" xfId="3555" xr:uid="{00000000-0005-0000-0000-0000B0030000}"/>
    <cellStyle name="Migliaia [0] 21" xfId="396" xr:uid="{00000000-0005-0000-0000-0000B1030000}"/>
    <cellStyle name="Migliaia [0] 21 2" xfId="2180" xr:uid="{00000000-0005-0000-0000-0000B2030000}"/>
    <cellStyle name="Migliaia [0] 21 2 2" xfId="3556" xr:uid="{00000000-0005-0000-0000-0000B3030000}"/>
    <cellStyle name="Migliaia [0] 21 3" xfId="3557" xr:uid="{00000000-0005-0000-0000-0000B4030000}"/>
    <cellStyle name="Migliaia [0] 22" xfId="397" xr:uid="{00000000-0005-0000-0000-0000B5030000}"/>
    <cellStyle name="Migliaia [0] 22 2" xfId="2181" xr:uid="{00000000-0005-0000-0000-0000B6030000}"/>
    <cellStyle name="Migliaia [0] 22 2 2" xfId="3558" xr:uid="{00000000-0005-0000-0000-0000B7030000}"/>
    <cellStyle name="Migliaia [0] 22 3" xfId="3559" xr:uid="{00000000-0005-0000-0000-0000B8030000}"/>
    <cellStyle name="Migliaia [0] 23" xfId="398" xr:uid="{00000000-0005-0000-0000-0000B9030000}"/>
    <cellStyle name="Migliaia [0] 23 2" xfId="2182" xr:uid="{00000000-0005-0000-0000-0000BA030000}"/>
    <cellStyle name="Migliaia [0] 23 2 2" xfId="3560" xr:uid="{00000000-0005-0000-0000-0000BB030000}"/>
    <cellStyle name="Migliaia [0] 23 3" xfId="3561" xr:uid="{00000000-0005-0000-0000-0000BC030000}"/>
    <cellStyle name="Migliaia [0] 24" xfId="399" xr:uid="{00000000-0005-0000-0000-0000BD030000}"/>
    <cellStyle name="Migliaia [0] 24 2" xfId="2183" xr:uid="{00000000-0005-0000-0000-0000BE030000}"/>
    <cellStyle name="Migliaia [0] 24 2 2" xfId="3562" xr:uid="{00000000-0005-0000-0000-0000BF030000}"/>
    <cellStyle name="Migliaia [0] 24 3" xfId="3563" xr:uid="{00000000-0005-0000-0000-0000C0030000}"/>
    <cellStyle name="Migliaia [0] 25" xfId="400" xr:uid="{00000000-0005-0000-0000-0000C1030000}"/>
    <cellStyle name="Migliaia [0] 25 2" xfId="2184" xr:uid="{00000000-0005-0000-0000-0000C2030000}"/>
    <cellStyle name="Migliaia [0] 25 2 2" xfId="3564" xr:uid="{00000000-0005-0000-0000-0000C3030000}"/>
    <cellStyle name="Migliaia [0] 25 3" xfId="3565" xr:uid="{00000000-0005-0000-0000-0000C4030000}"/>
    <cellStyle name="Migliaia [0] 26" xfId="401" xr:uid="{00000000-0005-0000-0000-0000C5030000}"/>
    <cellStyle name="Migliaia [0] 26 2" xfId="2185" xr:uid="{00000000-0005-0000-0000-0000C6030000}"/>
    <cellStyle name="Migliaia [0] 26 2 2" xfId="3566" xr:uid="{00000000-0005-0000-0000-0000C7030000}"/>
    <cellStyle name="Migliaia [0] 26 3" xfId="3567" xr:uid="{00000000-0005-0000-0000-0000C8030000}"/>
    <cellStyle name="Migliaia [0] 27" xfId="402" xr:uid="{00000000-0005-0000-0000-0000C9030000}"/>
    <cellStyle name="Migliaia [0] 27 2" xfId="2186" xr:uid="{00000000-0005-0000-0000-0000CA030000}"/>
    <cellStyle name="Migliaia [0] 27 2 2" xfId="3568" xr:uid="{00000000-0005-0000-0000-0000CB030000}"/>
    <cellStyle name="Migliaia [0] 27 3" xfId="3569" xr:uid="{00000000-0005-0000-0000-0000CC030000}"/>
    <cellStyle name="Migliaia [0] 28" xfId="403" xr:uid="{00000000-0005-0000-0000-0000CD030000}"/>
    <cellStyle name="Migliaia [0] 28 2" xfId="2187" xr:uid="{00000000-0005-0000-0000-0000CE030000}"/>
    <cellStyle name="Migliaia [0] 28 2 2" xfId="3570" xr:uid="{00000000-0005-0000-0000-0000CF030000}"/>
    <cellStyle name="Migliaia [0] 28 3" xfId="3571" xr:uid="{00000000-0005-0000-0000-0000D0030000}"/>
    <cellStyle name="Migliaia [0] 29" xfId="404" xr:uid="{00000000-0005-0000-0000-0000D1030000}"/>
    <cellStyle name="Migliaia [0] 29 2" xfId="2188" xr:uid="{00000000-0005-0000-0000-0000D2030000}"/>
    <cellStyle name="Migliaia [0] 29 2 2" xfId="3572" xr:uid="{00000000-0005-0000-0000-0000D3030000}"/>
    <cellStyle name="Migliaia [0] 29 3" xfId="3573" xr:uid="{00000000-0005-0000-0000-0000D4030000}"/>
    <cellStyle name="Migliaia [0] 3" xfId="405" xr:uid="{00000000-0005-0000-0000-0000D5030000}"/>
    <cellStyle name="Migliaia [0] 3 2" xfId="2189" xr:uid="{00000000-0005-0000-0000-0000D6030000}"/>
    <cellStyle name="Migliaia [0] 3 2 2" xfId="3574" xr:uid="{00000000-0005-0000-0000-0000D7030000}"/>
    <cellStyle name="Migliaia [0] 3 3" xfId="3575" xr:uid="{00000000-0005-0000-0000-0000D8030000}"/>
    <cellStyle name="Migliaia [0] 30" xfId="406" xr:uid="{00000000-0005-0000-0000-0000D9030000}"/>
    <cellStyle name="Migliaia [0] 30 2" xfId="2190" xr:uid="{00000000-0005-0000-0000-0000DA030000}"/>
    <cellStyle name="Migliaia [0] 30 2 2" xfId="3576" xr:uid="{00000000-0005-0000-0000-0000DB030000}"/>
    <cellStyle name="Migliaia [0] 30 3" xfId="3577" xr:uid="{00000000-0005-0000-0000-0000DC030000}"/>
    <cellStyle name="Migliaia [0] 31" xfId="407" xr:uid="{00000000-0005-0000-0000-0000DD030000}"/>
    <cellStyle name="Migliaia [0] 31 2" xfId="2191" xr:uid="{00000000-0005-0000-0000-0000DE030000}"/>
    <cellStyle name="Migliaia [0] 31 2 2" xfId="3578" xr:uid="{00000000-0005-0000-0000-0000DF030000}"/>
    <cellStyle name="Migliaia [0] 31 3" xfId="3579" xr:uid="{00000000-0005-0000-0000-0000E0030000}"/>
    <cellStyle name="Migliaia [0] 32" xfId="408" xr:uid="{00000000-0005-0000-0000-0000E1030000}"/>
    <cellStyle name="Migliaia [0] 32 2" xfId="2192" xr:uid="{00000000-0005-0000-0000-0000E2030000}"/>
    <cellStyle name="Migliaia [0] 32 2 2" xfId="3580" xr:uid="{00000000-0005-0000-0000-0000E3030000}"/>
    <cellStyle name="Migliaia [0] 32 3" xfId="3581" xr:uid="{00000000-0005-0000-0000-0000E4030000}"/>
    <cellStyle name="Migliaia [0] 33" xfId="409" xr:uid="{00000000-0005-0000-0000-0000E5030000}"/>
    <cellStyle name="Migliaia [0] 33 2" xfId="2193" xr:uid="{00000000-0005-0000-0000-0000E6030000}"/>
    <cellStyle name="Migliaia [0] 33 2 2" xfId="3582" xr:uid="{00000000-0005-0000-0000-0000E7030000}"/>
    <cellStyle name="Migliaia [0] 33 3" xfId="3583" xr:uid="{00000000-0005-0000-0000-0000E8030000}"/>
    <cellStyle name="Migliaia [0] 34" xfId="410" xr:uid="{00000000-0005-0000-0000-0000E9030000}"/>
    <cellStyle name="Migliaia [0] 34 2" xfId="2194" xr:uid="{00000000-0005-0000-0000-0000EA030000}"/>
    <cellStyle name="Migliaia [0] 34 2 2" xfId="3584" xr:uid="{00000000-0005-0000-0000-0000EB030000}"/>
    <cellStyle name="Migliaia [0] 34 3" xfId="3585" xr:uid="{00000000-0005-0000-0000-0000EC030000}"/>
    <cellStyle name="Migliaia [0] 35" xfId="411" xr:uid="{00000000-0005-0000-0000-0000ED030000}"/>
    <cellStyle name="Migliaia [0] 35 2" xfId="2195" xr:uid="{00000000-0005-0000-0000-0000EE030000}"/>
    <cellStyle name="Migliaia [0] 35 2 2" xfId="3586" xr:uid="{00000000-0005-0000-0000-0000EF030000}"/>
    <cellStyle name="Migliaia [0] 35 3" xfId="3587" xr:uid="{00000000-0005-0000-0000-0000F0030000}"/>
    <cellStyle name="Migliaia [0] 36" xfId="412" xr:uid="{00000000-0005-0000-0000-0000F1030000}"/>
    <cellStyle name="Migliaia [0] 36 2" xfId="2196" xr:uid="{00000000-0005-0000-0000-0000F2030000}"/>
    <cellStyle name="Migliaia [0] 36 2 2" xfId="3588" xr:uid="{00000000-0005-0000-0000-0000F3030000}"/>
    <cellStyle name="Migliaia [0] 36 3" xfId="3589" xr:uid="{00000000-0005-0000-0000-0000F4030000}"/>
    <cellStyle name="Migliaia [0] 37" xfId="413" xr:uid="{00000000-0005-0000-0000-0000F5030000}"/>
    <cellStyle name="Migliaia [0] 37 2" xfId="2197" xr:uid="{00000000-0005-0000-0000-0000F6030000}"/>
    <cellStyle name="Migliaia [0] 37 2 2" xfId="3590" xr:uid="{00000000-0005-0000-0000-0000F7030000}"/>
    <cellStyle name="Migliaia [0] 37 3" xfId="3591" xr:uid="{00000000-0005-0000-0000-0000F8030000}"/>
    <cellStyle name="Migliaia [0] 38" xfId="414" xr:uid="{00000000-0005-0000-0000-0000F9030000}"/>
    <cellStyle name="Migliaia [0] 38 2" xfId="2198" xr:uid="{00000000-0005-0000-0000-0000FA030000}"/>
    <cellStyle name="Migliaia [0] 38 2 2" xfId="3592" xr:uid="{00000000-0005-0000-0000-0000FB030000}"/>
    <cellStyle name="Migliaia [0] 38 3" xfId="3593" xr:uid="{00000000-0005-0000-0000-0000FC030000}"/>
    <cellStyle name="Migliaia [0] 39" xfId="415" xr:uid="{00000000-0005-0000-0000-0000FD030000}"/>
    <cellStyle name="Migliaia [0] 39 2" xfId="2199" xr:uid="{00000000-0005-0000-0000-0000FE030000}"/>
    <cellStyle name="Migliaia [0] 39 2 2" xfId="3594" xr:uid="{00000000-0005-0000-0000-0000FF030000}"/>
    <cellStyle name="Migliaia [0] 39 3" xfId="3595" xr:uid="{00000000-0005-0000-0000-000000040000}"/>
    <cellStyle name="Migliaia [0] 4" xfId="416" xr:uid="{00000000-0005-0000-0000-000001040000}"/>
    <cellStyle name="Migliaia [0] 4 2" xfId="2200" xr:uid="{00000000-0005-0000-0000-000002040000}"/>
    <cellStyle name="Migliaia [0] 4 2 2" xfId="3596" xr:uid="{00000000-0005-0000-0000-000003040000}"/>
    <cellStyle name="Migliaia [0] 4 3" xfId="3597" xr:uid="{00000000-0005-0000-0000-000004040000}"/>
    <cellStyle name="Migliaia [0] 40" xfId="417" xr:uid="{00000000-0005-0000-0000-000005040000}"/>
    <cellStyle name="Migliaia [0] 40 2" xfId="2201" xr:uid="{00000000-0005-0000-0000-000006040000}"/>
    <cellStyle name="Migliaia [0] 40 2 2" xfId="3598" xr:uid="{00000000-0005-0000-0000-000007040000}"/>
    <cellStyle name="Migliaia [0] 40 3" xfId="3599" xr:uid="{00000000-0005-0000-0000-000008040000}"/>
    <cellStyle name="Migliaia [0] 41" xfId="418" xr:uid="{00000000-0005-0000-0000-000009040000}"/>
    <cellStyle name="Migliaia [0] 41 2" xfId="2202" xr:uid="{00000000-0005-0000-0000-00000A040000}"/>
    <cellStyle name="Migliaia [0] 41 2 2" xfId="3600" xr:uid="{00000000-0005-0000-0000-00000B040000}"/>
    <cellStyle name="Migliaia [0] 41 3" xfId="3601" xr:uid="{00000000-0005-0000-0000-00000C040000}"/>
    <cellStyle name="Migliaia [0] 42" xfId="419" xr:uid="{00000000-0005-0000-0000-00000D040000}"/>
    <cellStyle name="Migliaia [0] 42 2" xfId="2203" xr:uid="{00000000-0005-0000-0000-00000E040000}"/>
    <cellStyle name="Migliaia [0] 42 2 2" xfId="3602" xr:uid="{00000000-0005-0000-0000-00000F040000}"/>
    <cellStyle name="Migliaia [0] 42 3" xfId="3603" xr:uid="{00000000-0005-0000-0000-000010040000}"/>
    <cellStyle name="Migliaia [0] 43" xfId="420" xr:uid="{00000000-0005-0000-0000-000011040000}"/>
    <cellStyle name="Migliaia [0] 43 2" xfId="2204" xr:uid="{00000000-0005-0000-0000-000012040000}"/>
    <cellStyle name="Migliaia [0] 43 2 2" xfId="3604" xr:uid="{00000000-0005-0000-0000-000013040000}"/>
    <cellStyle name="Migliaia [0] 43 3" xfId="3605" xr:uid="{00000000-0005-0000-0000-000014040000}"/>
    <cellStyle name="Migliaia [0] 44" xfId="421" xr:uid="{00000000-0005-0000-0000-000015040000}"/>
    <cellStyle name="Migliaia [0] 44 2" xfId="2205" xr:uid="{00000000-0005-0000-0000-000016040000}"/>
    <cellStyle name="Migliaia [0] 44 2 2" xfId="3606" xr:uid="{00000000-0005-0000-0000-000017040000}"/>
    <cellStyle name="Migliaia [0] 44 3" xfId="3607" xr:uid="{00000000-0005-0000-0000-000018040000}"/>
    <cellStyle name="Migliaia [0] 45" xfId="422" xr:uid="{00000000-0005-0000-0000-000019040000}"/>
    <cellStyle name="Migliaia [0] 45 2" xfId="2206" xr:uid="{00000000-0005-0000-0000-00001A040000}"/>
    <cellStyle name="Migliaia [0] 45 2 2" xfId="3608" xr:uid="{00000000-0005-0000-0000-00001B040000}"/>
    <cellStyle name="Migliaia [0] 45 3" xfId="3609" xr:uid="{00000000-0005-0000-0000-00001C040000}"/>
    <cellStyle name="Migliaia [0] 46" xfId="423" xr:uid="{00000000-0005-0000-0000-00001D040000}"/>
    <cellStyle name="Migliaia [0] 46 2" xfId="2207" xr:uid="{00000000-0005-0000-0000-00001E040000}"/>
    <cellStyle name="Migliaia [0] 46 2 2" xfId="3610" xr:uid="{00000000-0005-0000-0000-00001F040000}"/>
    <cellStyle name="Migliaia [0] 46 3" xfId="3611" xr:uid="{00000000-0005-0000-0000-000020040000}"/>
    <cellStyle name="Migliaia [0] 47" xfId="424" xr:uid="{00000000-0005-0000-0000-000021040000}"/>
    <cellStyle name="Migliaia [0] 47 2" xfId="2208" xr:uid="{00000000-0005-0000-0000-000022040000}"/>
    <cellStyle name="Migliaia [0] 47 2 2" xfId="3612" xr:uid="{00000000-0005-0000-0000-000023040000}"/>
    <cellStyle name="Migliaia [0] 47 3" xfId="3613" xr:uid="{00000000-0005-0000-0000-000024040000}"/>
    <cellStyle name="Migliaia [0] 48" xfId="425" xr:uid="{00000000-0005-0000-0000-000025040000}"/>
    <cellStyle name="Migliaia [0] 48 2" xfId="2209" xr:uid="{00000000-0005-0000-0000-000026040000}"/>
    <cellStyle name="Migliaia [0] 48 2 2" xfId="3614" xr:uid="{00000000-0005-0000-0000-000027040000}"/>
    <cellStyle name="Migliaia [0] 48 3" xfId="3615" xr:uid="{00000000-0005-0000-0000-000028040000}"/>
    <cellStyle name="Migliaia [0] 49" xfId="426" xr:uid="{00000000-0005-0000-0000-000029040000}"/>
    <cellStyle name="Migliaia [0] 49 2" xfId="2210" xr:uid="{00000000-0005-0000-0000-00002A040000}"/>
    <cellStyle name="Migliaia [0] 49 2 2" xfId="3616" xr:uid="{00000000-0005-0000-0000-00002B040000}"/>
    <cellStyle name="Migliaia [0] 49 3" xfId="3617" xr:uid="{00000000-0005-0000-0000-00002C040000}"/>
    <cellStyle name="Migliaia [0] 5" xfId="427" xr:uid="{00000000-0005-0000-0000-00002D040000}"/>
    <cellStyle name="Migliaia [0] 5 2" xfId="2211" xr:uid="{00000000-0005-0000-0000-00002E040000}"/>
    <cellStyle name="Migliaia [0] 5 2 2" xfId="3618" xr:uid="{00000000-0005-0000-0000-00002F040000}"/>
    <cellStyle name="Migliaia [0] 5 3" xfId="3619" xr:uid="{00000000-0005-0000-0000-000030040000}"/>
    <cellStyle name="Migliaia [0] 50" xfId="428" xr:uid="{00000000-0005-0000-0000-000031040000}"/>
    <cellStyle name="Migliaia [0] 50 2" xfId="2212" xr:uid="{00000000-0005-0000-0000-000032040000}"/>
    <cellStyle name="Migliaia [0] 50 2 2" xfId="3620" xr:uid="{00000000-0005-0000-0000-000033040000}"/>
    <cellStyle name="Migliaia [0] 50 3" xfId="3621" xr:uid="{00000000-0005-0000-0000-000034040000}"/>
    <cellStyle name="Migliaia [0] 51" xfId="429" xr:uid="{00000000-0005-0000-0000-000035040000}"/>
    <cellStyle name="Migliaia [0] 51 2" xfId="2213" xr:uid="{00000000-0005-0000-0000-000036040000}"/>
    <cellStyle name="Migliaia [0] 51 2 2" xfId="3622" xr:uid="{00000000-0005-0000-0000-000037040000}"/>
    <cellStyle name="Migliaia [0] 51 3" xfId="3623" xr:uid="{00000000-0005-0000-0000-000038040000}"/>
    <cellStyle name="Migliaia [0] 52" xfId="430" xr:uid="{00000000-0005-0000-0000-000039040000}"/>
    <cellStyle name="Migliaia [0] 52 2" xfId="2214" xr:uid="{00000000-0005-0000-0000-00003A040000}"/>
    <cellStyle name="Migliaia [0] 52 2 2" xfId="3624" xr:uid="{00000000-0005-0000-0000-00003B040000}"/>
    <cellStyle name="Migliaia [0] 52 3" xfId="3625" xr:uid="{00000000-0005-0000-0000-00003C040000}"/>
    <cellStyle name="Migliaia [0] 53" xfId="431" xr:uid="{00000000-0005-0000-0000-00003D040000}"/>
    <cellStyle name="Migliaia [0] 53 2" xfId="2215" xr:uid="{00000000-0005-0000-0000-00003E040000}"/>
    <cellStyle name="Migliaia [0] 53 2 2" xfId="3626" xr:uid="{00000000-0005-0000-0000-00003F040000}"/>
    <cellStyle name="Migliaia [0] 53 3" xfId="3627" xr:uid="{00000000-0005-0000-0000-000040040000}"/>
    <cellStyle name="Migliaia [0] 54" xfId="432" xr:uid="{00000000-0005-0000-0000-000041040000}"/>
    <cellStyle name="Migliaia [0] 54 2" xfId="2216" xr:uid="{00000000-0005-0000-0000-000042040000}"/>
    <cellStyle name="Migliaia [0] 54 2 2" xfId="3628" xr:uid="{00000000-0005-0000-0000-000043040000}"/>
    <cellStyle name="Migliaia [0] 54 3" xfId="3629" xr:uid="{00000000-0005-0000-0000-000044040000}"/>
    <cellStyle name="Migliaia [0] 55" xfId="433" xr:uid="{00000000-0005-0000-0000-000045040000}"/>
    <cellStyle name="Migliaia [0] 55 2" xfId="2217" xr:uid="{00000000-0005-0000-0000-000046040000}"/>
    <cellStyle name="Migliaia [0] 55 2 2" xfId="3630" xr:uid="{00000000-0005-0000-0000-000047040000}"/>
    <cellStyle name="Migliaia [0] 55 3" xfId="3631" xr:uid="{00000000-0005-0000-0000-000048040000}"/>
    <cellStyle name="Migliaia [0] 56" xfId="434" xr:uid="{00000000-0005-0000-0000-000049040000}"/>
    <cellStyle name="Migliaia [0] 56 2" xfId="2218" xr:uid="{00000000-0005-0000-0000-00004A040000}"/>
    <cellStyle name="Migliaia [0] 56 2 2" xfId="3632" xr:uid="{00000000-0005-0000-0000-00004B040000}"/>
    <cellStyle name="Migliaia [0] 56 3" xfId="3633" xr:uid="{00000000-0005-0000-0000-00004C040000}"/>
    <cellStyle name="Migliaia [0] 57" xfId="435" xr:uid="{00000000-0005-0000-0000-00004D040000}"/>
    <cellStyle name="Migliaia [0] 57 2" xfId="2219" xr:uid="{00000000-0005-0000-0000-00004E040000}"/>
    <cellStyle name="Migliaia [0] 57 2 2" xfId="3634" xr:uid="{00000000-0005-0000-0000-00004F040000}"/>
    <cellStyle name="Migliaia [0] 57 3" xfId="3635" xr:uid="{00000000-0005-0000-0000-000050040000}"/>
    <cellStyle name="Migliaia [0] 58" xfId="436" xr:uid="{00000000-0005-0000-0000-000051040000}"/>
    <cellStyle name="Migliaia [0] 58 2" xfId="2220" xr:uid="{00000000-0005-0000-0000-000052040000}"/>
    <cellStyle name="Migliaia [0] 58 2 2" xfId="3636" xr:uid="{00000000-0005-0000-0000-000053040000}"/>
    <cellStyle name="Migliaia [0] 58 3" xfId="3637" xr:uid="{00000000-0005-0000-0000-000054040000}"/>
    <cellStyle name="Migliaia [0] 59" xfId="437" xr:uid="{00000000-0005-0000-0000-000055040000}"/>
    <cellStyle name="Migliaia [0] 59 2" xfId="2221" xr:uid="{00000000-0005-0000-0000-000056040000}"/>
    <cellStyle name="Migliaia [0] 59 2 2" xfId="3638" xr:uid="{00000000-0005-0000-0000-000057040000}"/>
    <cellStyle name="Migliaia [0] 59 3" xfId="3639" xr:uid="{00000000-0005-0000-0000-000058040000}"/>
    <cellStyle name="Migliaia [0] 6" xfId="438" xr:uid="{00000000-0005-0000-0000-000059040000}"/>
    <cellStyle name="Migliaia [0] 6 2" xfId="2222" xr:uid="{00000000-0005-0000-0000-00005A040000}"/>
    <cellStyle name="Migliaia [0] 6 2 2" xfId="3640" xr:uid="{00000000-0005-0000-0000-00005B040000}"/>
    <cellStyle name="Migliaia [0] 6 3" xfId="3641" xr:uid="{00000000-0005-0000-0000-00005C040000}"/>
    <cellStyle name="Migliaia [0] 7" xfId="439" xr:uid="{00000000-0005-0000-0000-00005D040000}"/>
    <cellStyle name="Migliaia [0] 7 2" xfId="2223" xr:uid="{00000000-0005-0000-0000-00005E040000}"/>
    <cellStyle name="Migliaia [0] 7 2 2" xfId="3642" xr:uid="{00000000-0005-0000-0000-00005F040000}"/>
    <cellStyle name="Migliaia [0] 7 3" xfId="3643" xr:uid="{00000000-0005-0000-0000-000060040000}"/>
    <cellStyle name="Migliaia [0] 8" xfId="440" xr:uid="{00000000-0005-0000-0000-000061040000}"/>
    <cellStyle name="Migliaia [0] 8 2" xfId="2224" xr:uid="{00000000-0005-0000-0000-000062040000}"/>
    <cellStyle name="Migliaia [0] 8 2 2" xfId="3644" xr:uid="{00000000-0005-0000-0000-000063040000}"/>
    <cellStyle name="Migliaia [0] 8 3" xfId="3645" xr:uid="{00000000-0005-0000-0000-000064040000}"/>
    <cellStyle name="Migliaia [0] 9" xfId="441" xr:uid="{00000000-0005-0000-0000-000065040000}"/>
    <cellStyle name="Migliaia [0] 9 2" xfId="2225" xr:uid="{00000000-0005-0000-0000-000066040000}"/>
    <cellStyle name="Migliaia [0] 9 2 2" xfId="3646" xr:uid="{00000000-0005-0000-0000-000067040000}"/>
    <cellStyle name="Migliaia [0] 9 3" xfId="3647" xr:uid="{00000000-0005-0000-0000-000068040000}"/>
    <cellStyle name="Migliaia 10" xfId="442" xr:uid="{00000000-0005-0000-0000-000069040000}"/>
    <cellStyle name="Migliaia 10 2" xfId="443" xr:uid="{00000000-0005-0000-0000-00006A040000}"/>
    <cellStyle name="Migliaia 10 2 2" xfId="2226" xr:uid="{00000000-0005-0000-0000-00006B040000}"/>
    <cellStyle name="Migliaia 10 2 2 2" xfId="3648" xr:uid="{00000000-0005-0000-0000-00006C040000}"/>
    <cellStyle name="Migliaia 10 3" xfId="444" xr:uid="{00000000-0005-0000-0000-00006D040000}"/>
    <cellStyle name="Migliaia 10 3 2" xfId="445" xr:uid="{00000000-0005-0000-0000-00006E040000}"/>
    <cellStyle name="Migliaia 10 3 2 2" xfId="3649" xr:uid="{00000000-0005-0000-0000-00006F040000}"/>
    <cellStyle name="Migliaia 10 3 2 3" xfId="3650" xr:uid="{00000000-0005-0000-0000-000070040000}"/>
    <cellStyle name="Migliaia 10 3 3" xfId="446" xr:uid="{00000000-0005-0000-0000-000071040000}"/>
    <cellStyle name="Migliaia 10 3 3 2" xfId="2227" xr:uid="{00000000-0005-0000-0000-000072040000}"/>
    <cellStyle name="Migliaia 10 3 4" xfId="2228" xr:uid="{00000000-0005-0000-0000-000073040000}"/>
    <cellStyle name="Migliaia 10 4" xfId="447" xr:uid="{00000000-0005-0000-0000-000074040000}"/>
    <cellStyle name="Migliaia 10 4 2" xfId="2229" xr:uid="{00000000-0005-0000-0000-000075040000}"/>
    <cellStyle name="Migliaia 10 4 2 2" xfId="2230" xr:uid="{00000000-0005-0000-0000-000076040000}"/>
    <cellStyle name="Migliaia 10 4 2 3" xfId="3651" xr:uid="{00000000-0005-0000-0000-000077040000}"/>
    <cellStyle name="Migliaia 10 4 3" xfId="2231" xr:uid="{00000000-0005-0000-0000-000078040000}"/>
    <cellStyle name="Migliaia 10 5" xfId="448" xr:uid="{00000000-0005-0000-0000-000079040000}"/>
    <cellStyle name="Migliaia 11" xfId="449" xr:uid="{00000000-0005-0000-0000-00007A040000}"/>
    <cellStyle name="Migliaia 11 2" xfId="450" xr:uid="{00000000-0005-0000-0000-00007B040000}"/>
    <cellStyle name="Migliaia 11 2 2" xfId="2232" xr:uid="{00000000-0005-0000-0000-00007C040000}"/>
    <cellStyle name="Migliaia 11 2 2 2" xfId="3652" xr:uid="{00000000-0005-0000-0000-00007D040000}"/>
    <cellStyle name="Migliaia 11 3" xfId="451" xr:uid="{00000000-0005-0000-0000-00007E040000}"/>
    <cellStyle name="Migliaia 11 3 2" xfId="452" xr:uid="{00000000-0005-0000-0000-00007F040000}"/>
    <cellStyle name="Migliaia 11 3 2 2" xfId="3653" xr:uid="{00000000-0005-0000-0000-000080040000}"/>
    <cellStyle name="Migliaia 11 3 2 3" xfId="3654" xr:uid="{00000000-0005-0000-0000-000081040000}"/>
    <cellStyle name="Migliaia 11 3 3" xfId="453" xr:uid="{00000000-0005-0000-0000-000082040000}"/>
    <cellStyle name="Migliaia 11 3 3 2" xfId="2233" xr:uid="{00000000-0005-0000-0000-000083040000}"/>
    <cellStyle name="Migliaia 11 3 4" xfId="2234" xr:uid="{00000000-0005-0000-0000-000084040000}"/>
    <cellStyle name="Migliaia 11 4" xfId="454" xr:uid="{00000000-0005-0000-0000-000085040000}"/>
    <cellStyle name="Migliaia 11 4 2" xfId="2235" xr:uid="{00000000-0005-0000-0000-000086040000}"/>
    <cellStyle name="Migliaia 11 4 2 2" xfId="2236" xr:uid="{00000000-0005-0000-0000-000087040000}"/>
    <cellStyle name="Migliaia 11 4 2 3" xfId="3655" xr:uid="{00000000-0005-0000-0000-000088040000}"/>
    <cellStyle name="Migliaia 11 4 3" xfId="2237" xr:uid="{00000000-0005-0000-0000-000089040000}"/>
    <cellStyle name="Migliaia 11 5" xfId="455" xr:uid="{00000000-0005-0000-0000-00008A040000}"/>
    <cellStyle name="Migliaia 12" xfId="456" xr:uid="{00000000-0005-0000-0000-00008B040000}"/>
    <cellStyle name="Migliaia 12 2" xfId="457" xr:uid="{00000000-0005-0000-0000-00008C040000}"/>
    <cellStyle name="Migliaia 12 2 2" xfId="2238" xr:uid="{00000000-0005-0000-0000-00008D040000}"/>
    <cellStyle name="Migliaia 12 2 2 2" xfId="3656" xr:uid="{00000000-0005-0000-0000-00008E040000}"/>
    <cellStyle name="Migliaia 12 3" xfId="458" xr:uid="{00000000-0005-0000-0000-00008F040000}"/>
    <cellStyle name="Migliaia 12 3 2" xfId="459" xr:uid="{00000000-0005-0000-0000-000090040000}"/>
    <cellStyle name="Migliaia 12 3 2 2" xfId="3657" xr:uid="{00000000-0005-0000-0000-000091040000}"/>
    <cellStyle name="Migliaia 12 3 2 3" xfId="3658" xr:uid="{00000000-0005-0000-0000-000092040000}"/>
    <cellStyle name="Migliaia 12 3 3" xfId="460" xr:uid="{00000000-0005-0000-0000-000093040000}"/>
    <cellStyle name="Migliaia 12 3 3 2" xfId="2239" xr:uid="{00000000-0005-0000-0000-000094040000}"/>
    <cellStyle name="Migliaia 12 3 4" xfId="2240" xr:uid="{00000000-0005-0000-0000-000095040000}"/>
    <cellStyle name="Migliaia 12 4" xfId="461" xr:uid="{00000000-0005-0000-0000-000096040000}"/>
    <cellStyle name="Migliaia 12 4 2" xfId="2241" xr:uid="{00000000-0005-0000-0000-000097040000}"/>
    <cellStyle name="Migliaia 12 4 2 2" xfId="2242" xr:uid="{00000000-0005-0000-0000-000098040000}"/>
    <cellStyle name="Migliaia 12 4 2 3" xfId="3659" xr:uid="{00000000-0005-0000-0000-000099040000}"/>
    <cellStyle name="Migliaia 12 4 3" xfId="2243" xr:uid="{00000000-0005-0000-0000-00009A040000}"/>
    <cellStyle name="Migliaia 12 5" xfId="462" xr:uid="{00000000-0005-0000-0000-00009B040000}"/>
    <cellStyle name="Migliaia 13" xfId="463" xr:uid="{00000000-0005-0000-0000-00009C040000}"/>
    <cellStyle name="Migliaia 13 2" xfId="464" xr:uid="{00000000-0005-0000-0000-00009D040000}"/>
    <cellStyle name="Migliaia 13 2 2" xfId="2244" xr:uid="{00000000-0005-0000-0000-00009E040000}"/>
    <cellStyle name="Migliaia 13 2 2 2" xfId="3660" xr:uid="{00000000-0005-0000-0000-00009F040000}"/>
    <cellStyle name="Migliaia 13 3" xfId="465" xr:uid="{00000000-0005-0000-0000-0000A0040000}"/>
    <cellStyle name="Migliaia 13 3 2" xfId="466" xr:uid="{00000000-0005-0000-0000-0000A1040000}"/>
    <cellStyle name="Migliaia 13 3 2 2" xfId="3661" xr:uid="{00000000-0005-0000-0000-0000A2040000}"/>
    <cellStyle name="Migliaia 13 3 2 3" xfId="3662" xr:uid="{00000000-0005-0000-0000-0000A3040000}"/>
    <cellStyle name="Migliaia 13 3 3" xfId="467" xr:uid="{00000000-0005-0000-0000-0000A4040000}"/>
    <cellStyle name="Migliaia 13 3 3 2" xfId="2245" xr:uid="{00000000-0005-0000-0000-0000A5040000}"/>
    <cellStyle name="Migliaia 13 3 4" xfId="2246" xr:uid="{00000000-0005-0000-0000-0000A6040000}"/>
    <cellStyle name="Migliaia 13 4" xfId="468" xr:uid="{00000000-0005-0000-0000-0000A7040000}"/>
    <cellStyle name="Migliaia 13 4 2" xfId="2247" xr:uid="{00000000-0005-0000-0000-0000A8040000}"/>
    <cellStyle name="Migliaia 13 4 2 2" xfId="2248" xr:uid="{00000000-0005-0000-0000-0000A9040000}"/>
    <cellStyle name="Migliaia 13 4 2 3" xfId="3663" xr:uid="{00000000-0005-0000-0000-0000AA040000}"/>
    <cellStyle name="Migliaia 13 4 3" xfId="2249" xr:uid="{00000000-0005-0000-0000-0000AB040000}"/>
    <cellStyle name="Migliaia 13 5" xfId="469" xr:uid="{00000000-0005-0000-0000-0000AC040000}"/>
    <cellStyle name="Migliaia 14" xfId="470" xr:uid="{00000000-0005-0000-0000-0000AD040000}"/>
    <cellStyle name="Migliaia 14 2" xfId="471" xr:uid="{00000000-0005-0000-0000-0000AE040000}"/>
    <cellStyle name="Migliaia 14 2 2" xfId="2250" xr:uid="{00000000-0005-0000-0000-0000AF040000}"/>
    <cellStyle name="Migliaia 14 2 2 2" xfId="3664" xr:uid="{00000000-0005-0000-0000-0000B0040000}"/>
    <cellStyle name="Migliaia 14 3" xfId="472" xr:uid="{00000000-0005-0000-0000-0000B1040000}"/>
    <cellStyle name="Migliaia 14 3 2" xfId="473" xr:uid="{00000000-0005-0000-0000-0000B2040000}"/>
    <cellStyle name="Migliaia 14 3 2 2" xfId="3665" xr:uid="{00000000-0005-0000-0000-0000B3040000}"/>
    <cellStyle name="Migliaia 14 3 2 3" xfId="3666" xr:uid="{00000000-0005-0000-0000-0000B4040000}"/>
    <cellStyle name="Migliaia 14 3 3" xfId="474" xr:uid="{00000000-0005-0000-0000-0000B5040000}"/>
    <cellStyle name="Migliaia 14 3 3 2" xfId="2251" xr:uid="{00000000-0005-0000-0000-0000B6040000}"/>
    <cellStyle name="Migliaia 14 3 4" xfId="2252" xr:uid="{00000000-0005-0000-0000-0000B7040000}"/>
    <cellStyle name="Migliaia 14 4" xfId="475" xr:uid="{00000000-0005-0000-0000-0000B8040000}"/>
    <cellStyle name="Migliaia 14 4 2" xfId="2253" xr:uid="{00000000-0005-0000-0000-0000B9040000}"/>
    <cellStyle name="Migliaia 14 4 2 2" xfId="2254" xr:uid="{00000000-0005-0000-0000-0000BA040000}"/>
    <cellStyle name="Migliaia 14 4 2 3" xfId="3667" xr:uid="{00000000-0005-0000-0000-0000BB040000}"/>
    <cellStyle name="Migliaia 14 4 3" xfId="2255" xr:uid="{00000000-0005-0000-0000-0000BC040000}"/>
    <cellStyle name="Migliaia 14 5" xfId="476" xr:uid="{00000000-0005-0000-0000-0000BD040000}"/>
    <cellStyle name="Migliaia 15" xfId="477" xr:uid="{00000000-0005-0000-0000-0000BE040000}"/>
    <cellStyle name="Migliaia 15 2" xfId="478" xr:uid="{00000000-0005-0000-0000-0000BF040000}"/>
    <cellStyle name="Migliaia 15 2 2" xfId="2256" xr:uid="{00000000-0005-0000-0000-0000C0040000}"/>
    <cellStyle name="Migliaia 15 2 2 2" xfId="3668" xr:uid="{00000000-0005-0000-0000-0000C1040000}"/>
    <cellStyle name="Migliaia 15 3" xfId="479" xr:uid="{00000000-0005-0000-0000-0000C2040000}"/>
    <cellStyle name="Migliaia 15 3 2" xfId="480" xr:uid="{00000000-0005-0000-0000-0000C3040000}"/>
    <cellStyle name="Migliaia 15 3 2 2" xfId="3669" xr:uid="{00000000-0005-0000-0000-0000C4040000}"/>
    <cellStyle name="Migliaia 15 3 2 3" xfId="3670" xr:uid="{00000000-0005-0000-0000-0000C5040000}"/>
    <cellStyle name="Migliaia 15 3 3" xfId="481" xr:uid="{00000000-0005-0000-0000-0000C6040000}"/>
    <cellStyle name="Migliaia 15 3 3 2" xfId="2257" xr:uid="{00000000-0005-0000-0000-0000C7040000}"/>
    <cellStyle name="Migliaia 15 3 4" xfId="2258" xr:uid="{00000000-0005-0000-0000-0000C8040000}"/>
    <cellStyle name="Migliaia 15 4" xfId="482" xr:uid="{00000000-0005-0000-0000-0000C9040000}"/>
    <cellStyle name="Migliaia 15 4 2" xfId="2259" xr:uid="{00000000-0005-0000-0000-0000CA040000}"/>
    <cellStyle name="Migliaia 15 4 2 2" xfId="2260" xr:uid="{00000000-0005-0000-0000-0000CB040000}"/>
    <cellStyle name="Migliaia 15 4 2 3" xfId="3671" xr:uid="{00000000-0005-0000-0000-0000CC040000}"/>
    <cellStyle name="Migliaia 15 4 3" xfId="2261" xr:uid="{00000000-0005-0000-0000-0000CD040000}"/>
    <cellStyle name="Migliaia 15 5" xfId="483" xr:uid="{00000000-0005-0000-0000-0000CE040000}"/>
    <cellStyle name="Migliaia 16" xfId="484" xr:uid="{00000000-0005-0000-0000-0000CF040000}"/>
    <cellStyle name="Migliaia 16 2" xfId="485" xr:uid="{00000000-0005-0000-0000-0000D0040000}"/>
    <cellStyle name="Migliaia 16 2 2" xfId="2262" xr:uid="{00000000-0005-0000-0000-0000D1040000}"/>
    <cellStyle name="Migliaia 16 2 2 2" xfId="3672" xr:uid="{00000000-0005-0000-0000-0000D2040000}"/>
    <cellStyle name="Migliaia 16 3" xfId="486" xr:uid="{00000000-0005-0000-0000-0000D3040000}"/>
    <cellStyle name="Migliaia 16 3 2" xfId="487" xr:uid="{00000000-0005-0000-0000-0000D4040000}"/>
    <cellStyle name="Migliaia 16 3 2 2" xfId="3673" xr:uid="{00000000-0005-0000-0000-0000D5040000}"/>
    <cellStyle name="Migliaia 16 3 2 3" xfId="3674" xr:uid="{00000000-0005-0000-0000-0000D6040000}"/>
    <cellStyle name="Migliaia 16 3 3" xfId="488" xr:uid="{00000000-0005-0000-0000-0000D7040000}"/>
    <cellStyle name="Migliaia 16 3 3 2" xfId="2263" xr:uid="{00000000-0005-0000-0000-0000D8040000}"/>
    <cellStyle name="Migliaia 16 3 4" xfId="2264" xr:uid="{00000000-0005-0000-0000-0000D9040000}"/>
    <cellStyle name="Migliaia 16 4" xfId="489" xr:uid="{00000000-0005-0000-0000-0000DA040000}"/>
    <cellStyle name="Migliaia 16 4 2" xfId="2265" xr:uid="{00000000-0005-0000-0000-0000DB040000}"/>
    <cellStyle name="Migliaia 16 4 2 2" xfId="2266" xr:uid="{00000000-0005-0000-0000-0000DC040000}"/>
    <cellStyle name="Migliaia 16 4 2 3" xfId="3675" xr:uid="{00000000-0005-0000-0000-0000DD040000}"/>
    <cellStyle name="Migliaia 16 4 3" xfId="2267" xr:uid="{00000000-0005-0000-0000-0000DE040000}"/>
    <cellStyle name="Migliaia 16 5" xfId="490" xr:uid="{00000000-0005-0000-0000-0000DF040000}"/>
    <cellStyle name="Migliaia 17" xfId="491" xr:uid="{00000000-0005-0000-0000-0000E0040000}"/>
    <cellStyle name="Migliaia 17 2" xfId="492" xr:uid="{00000000-0005-0000-0000-0000E1040000}"/>
    <cellStyle name="Migliaia 17 2 2" xfId="2268" xr:uid="{00000000-0005-0000-0000-0000E2040000}"/>
    <cellStyle name="Migliaia 17 2 2 2" xfId="3676" xr:uid="{00000000-0005-0000-0000-0000E3040000}"/>
    <cellStyle name="Migliaia 17 3" xfId="493" xr:uid="{00000000-0005-0000-0000-0000E4040000}"/>
    <cellStyle name="Migliaia 17 3 2" xfId="494" xr:uid="{00000000-0005-0000-0000-0000E5040000}"/>
    <cellStyle name="Migliaia 17 3 2 2" xfId="3677" xr:uid="{00000000-0005-0000-0000-0000E6040000}"/>
    <cellStyle name="Migliaia 17 3 2 3" xfId="3678" xr:uid="{00000000-0005-0000-0000-0000E7040000}"/>
    <cellStyle name="Migliaia 17 3 3" xfId="495" xr:uid="{00000000-0005-0000-0000-0000E8040000}"/>
    <cellStyle name="Migliaia 17 3 3 2" xfId="2269" xr:uid="{00000000-0005-0000-0000-0000E9040000}"/>
    <cellStyle name="Migliaia 17 3 4" xfId="2270" xr:uid="{00000000-0005-0000-0000-0000EA040000}"/>
    <cellStyle name="Migliaia 17 4" xfId="496" xr:uid="{00000000-0005-0000-0000-0000EB040000}"/>
    <cellStyle name="Migliaia 17 4 2" xfId="2271" xr:uid="{00000000-0005-0000-0000-0000EC040000}"/>
    <cellStyle name="Migliaia 17 4 2 2" xfId="2272" xr:uid="{00000000-0005-0000-0000-0000ED040000}"/>
    <cellStyle name="Migliaia 17 4 2 3" xfId="3679" xr:uid="{00000000-0005-0000-0000-0000EE040000}"/>
    <cellStyle name="Migliaia 17 4 3" xfId="2273" xr:uid="{00000000-0005-0000-0000-0000EF040000}"/>
    <cellStyle name="Migliaia 17 5" xfId="497" xr:uid="{00000000-0005-0000-0000-0000F0040000}"/>
    <cellStyle name="Migliaia 18" xfId="498" xr:uid="{00000000-0005-0000-0000-0000F1040000}"/>
    <cellStyle name="Migliaia 18 2" xfId="499" xr:uid="{00000000-0005-0000-0000-0000F2040000}"/>
    <cellStyle name="Migliaia 18 2 2" xfId="2274" xr:uid="{00000000-0005-0000-0000-0000F3040000}"/>
    <cellStyle name="Migliaia 18 2 2 2" xfId="3680" xr:uid="{00000000-0005-0000-0000-0000F4040000}"/>
    <cellStyle name="Migliaia 18 3" xfId="500" xr:uid="{00000000-0005-0000-0000-0000F5040000}"/>
    <cellStyle name="Migliaia 18 3 2" xfId="501" xr:uid="{00000000-0005-0000-0000-0000F6040000}"/>
    <cellStyle name="Migliaia 18 3 2 2" xfId="3681" xr:uid="{00000000-0005-0000-0000-0000F7040000}"/>
    <cellStyle name="Migliaia 18 3 2 3" xfId="3682" xr:uid="{00000000-0005-0000-0000-0000F8040000}"/>
    <cellStyle name="Migliaia 18 3 3" xfId="502" xr:uid="{00000000-0005-0000-0000-0000F9040000}"/>
    <cellStyle name="Migliaia 18 3 3 2" xfId="2275" xr:uid="{00000000-0005-0000-0000-0000FA040000}"/>
    <cellStyle name="Migliaia 18 3 4" xfId="2276" xr:uid="{00000000-0005-0000-0000-0000FB040000}"/>
    <cellStyle name="Migliaia 18 4" xfId="503" xr:uid="{00000000-0005-0000-0000-0000FC040000}"/>
    <cellStyle name="Migliaia 18 4 2" xfId="2277" xr:uid="{00000000-0005-0000-0000-0000FD040000}"/>
    <cellStyle name="Migliaia 18 4 2 2" xfId="2278" xr:uid="{00000000-0005-0000-0000-0000FE040000}"/>
    <cellStyle name="Migliaia 18 4 2 3" xfId="3683" xr:uid="{00000000-0005-0000-0000-0000FF040000}"/>
    <cellStyle name="Migliaia 18 4 3" xfId="2279" xr:uid="{00000000-0005-0000-0000-000000050000}"/>
    <cellStyle name="Migliaia 18 5" xfId="504" xr:uid="{00000000-0005-0000-0000-000001050000}"/>
    <cellStyle name="Migliaia 19" xfId="505" xr:uid="{00000000-0005-0000-0000-000002050000}"/>
    <cellStyle name="Migliaia 19 2" xfId="506" xr:uid="{00000000-0005-0000-0000-000003050000}"/>
    <cellStyle name="Migliaia 19 2 2" xfId="2280" xr:uid="{00000000-0005-0000-0000-000004050000}"/>
    <cellStyle name="Migliaia 19 2 2 2" xfId="3684" xr:uid="{00000000-0005-0000-0000-000005050000}"/>
    <cellStyle name="Migliaia 19 3" xfId="507" xr:uid="{00000000-0005-0000-0000-000006050000}"/>
    <cellStyle name="Migliaia 19 3 2" xfId="508" xr:uid="{00000000-0005-0000-0000-000007050000}"/>
    <cellStyle name="Migliaia 19 3 2 2" xfId="3685" xr:uid="{00000000-0005-0000-0000-000008050000}"/>
    <cellStyle name="Migliaia 19 3 2 3" xfId="3686" xr:uid="{00000000-0005-0000-0000-000009050000}"/>
    <cellStyle name="Migliaia 19 3 3" xfId="509" xr:uid="{00000000-0005-0000-0000-00000A050000}"/>
    <cellStyle name="Migliaia 19 3 3 2" xfId="2281" xr:uid="{00000000-0005-0000-0000-00000B050000}"/>
    <cellStyle name="Migliaia 19 3 4" xfId="2282" xr:uid="{00000000-0005-0000-0000-00000C050000}"/>
    <cellStyle name="Migliaia 19 4" xfId="510" xr:uid="{00000000-0005-0000-0000-00000D050000}"/>
    <cellStyle name="Migliaia 19 4 2" xfId="2283" xr:uid="{00000000-0005-0000-0000-00000E050000}"/>
    <cellStyle name="Migliaia 19 4 2 2" xfId="2284" xr:uid="{00000000-0005-0000-0000-00000F050000}"/>
    <cellStyle name="Migliaia 19 4 2 3" xfId="3687" xr:uid="{00000000-0005-0000-0000-000010050000}"/>
    <cellStyle name="Migliaia 19 4 3" xfId="2285" xr:uid="{00000000-0005-0000-0000-000011050000}"/>
    <cellStyle name="Migliaia 19 5" xfId="511" xr:uid="{00000000-0005-0000-0000-000012050000}"/>
    <cellStyle name="Migliaia 2" xfId="512" xr:uid="{00000000-0005-0000-0000-000013050000}"/>
    <cellStyle name="Migliaia 2 2" xfId="513" xr:uid="{00000000-0005-0000-0000-000014050000}"/>
    <cellStyle name="Migliaia 2 2 2" xfId="2286" xr:uid="{00000000-0005-0000-0000-000015050000}"/>
    <cellStyle name="Migliaia 2 2 2 2" xfId="3688" xr:uid="{00000000-0005-0000-0000-000016050000}"/>
    <cellStyle name="Migliaia 2 2 3" xfId="3689" xr:uid="{00000000-0005-0000-0000-000017050000}"/>
    <cellStyle name="Migliaia 2 3" xfId="514" xr:uid="{00000000-0005-0000-0000-000018050000}"/>
    <cellStyle name="Migliaia 2 3 2" xfId="2287" xr:uid="{00000000-0005-0000-0000-000019050000}"/>
    <cellStyle name="Migliaia 2 3 2 2" xfId="3690" xr:uid="{00000000-0005-0000-0000-00001A050000}"/>
    <cellStyle name="Migliaia 2 3 3" xfId="3691" xr:uid="{00000000-0005-0000-0000-00001B050000}"/>
    <cellStyle name="Migliaia 2 4" xfId="515" xr:uid="{00000000-0005-0000-0000-00001C050000}"/>
    <cellStyle name="Migliaia 2 4 2" xfId="516" xr:uid="{00000000-0005-0000-0000-00001D050000}"/>
    <cellStyle name="Migliaia 2 4 2 2" xfId="3692" xr:uid="{00000000-0005-0000-0000-00001E050000}"/>
    <cellStyle name="Migliaia 2 4 2 3" xfId="3693" xr:uid="{00000000-0005-0000-0000-00001F050000}"/>
    <cellStyle name="Migliaia 2 4 3" xfId="517" xr:uid="{00000000-0005-0000-0000-000020050000}"/>
    <cellStyle name="Migliaia 2 4 3 2" xfId="2288" xr:uid="{00000000-0005-0000-0000-000021050000}"/>
    <cellStyle name="Migliaia 2 4 4" xfId="2289" xr:uid="{00000000-0005-0000-0000-000022050000}"/>
    <cellStyle name="Migliaia 2 5" xfId="518" xr:uid="{00000000-0005-0000-0000-000023050000}"/>
    <cellStyle name="Migliaia 2 5 2" xfId="2290" xr:uid="{00000000-0005-0000-0000-000024050000}"/>
    <cellStyle name="Migliaia 2 5 2 2" xfId="2291" xr:uid="{00000000-0005-0000-0000-000025050000}"/>
    <cellStyle name="Migliaia 2 5 2 3" xfId="3694" xr:uid="{00000000-0005-0000-0000-000026050000}"/>
    <cellStyle name="Migliaia 2 5 3" xfId="2292" xr:uid="{00000000-0005-0000-0000-000027050000}"/>
    <cellStyle name="Migliaia 2 6" xfId="519" xr:uid="{00000000-0005-0000-0000-000028050000}"/>
    <cellStyle name="Migliaia 2_Domestico_reg&amp;naz" xfId="520" xr:uid="{00000000-0005-0000-0000-000029050000}"/>
    <cellStyle name="Migliaia 20" xfId="521" xr:uid="{00000000-0005-0000-0000-00002A050000}"/>
    <cellStyle name="Migliaia 20 2" xfId="522" xr:uid="{00000000-0005-0000-0000-00002B050000}"/>
    <cellStyle name="Migliaia 20 2 2" xfId="2293" xr:uid="{00000000-0005-0000-0000-00002C050000}"/>
    <cellStyle name="Migliaia 20 2 2 2" xfId="3695" xr:uid="{00000000-0005-0000-0000-00002D050000}"/>
    <cellStyle name="Migliaia 20 3" xfId="523" xr:uid="{00000000-0005-0000-0000-00002E050000}"/>
    <cellStyle name="Migliaia 20 3 2" xfId="524" xr:uid="{00000000-0005-0000-0000-00002F050000}"/>
    <cellStyle name="Migliaia 20 3 2 2" xfId="3696" xr:uid="{00000000-0005-0000-0000-000030050000}"/>
    <cellStyle name="Migliaia 20 3 2 3" xfId="3697" xr:uid="{00000000-0005-0000-0000-000031050000}"/>
    <cellStyle name="Migliaia 20 3 3" xfId="525" xr:uid="{00000000-0005-0000-0000-000032050000}"/>
    <cellStyle name="Migliaia 20 3 3 2" xfId="2294" xr:uid="{00000000-0005-0000-0000-000033050000}"/>
    <cellStyle name="Migliaia 20 3 4" xfId="2295" xr:uid="{00000000-0005-0000-0000-000034050000}"/>
    <cellStyle name="Migliaia 20 4" xfId="526" xr:uid="{00000000-0005-0000-0000-000035050000}"/>
    <cellStyle name="Migliaia 20 4 2" xfId="2296" xr:uid="{00000000-0005-0000-0000-000036050000}"/>
    <cellStyle name="Migliaia 20 4 2 2" xfId="2297" xr:uid="{00000000-0005-0000-0000-000037050000}"/>
    <cellStyle name="Migliaia 20 4 2 3" xfId="3698" xr:uid="{00000000-0005-0000-0000-000038050000}"/>
    <cellStyle name="Migliaia 20 4 3" xfId="2298" xr:uid="{00000000-0005-0000-0000-000039050000}"/>
    <cellStyle name="Migliaia 20 5" xfId="527" xr:uid="{00000000-0005-0000-0000-00003A050000}"/>
    <cellStyle name="Migliaia 21" xfId="528" xr:uid="{00000000-0005-0000-0000-00003B050000}"/>
    <cellStyle name="Migliaia 21 2" xfId="529" xr:uid="{00000000-0005-0000-0000-00003C050000}"/>
    <cellStyle name="Migliaia 21 2 2" xfId="2299" xr:uid="{00000000-0005-0000-0000-00003D050000}"/>
    <cellStyle name="Migliaia 21 2 2 2" xfId="3699" xr:uid="{00000000-0005-0000-0000-00003E050000}"/>
    <cellStyle name="Migliaia 21 3" xfId="530" xr:uid="{00000000-0005-0000-0000-00003F050000}"/>
    <cellStyle name="Migliaia 21 3 2" xfId="531" xr:uid="{00000000-0005-0000-0000-000040050000}"/>
    <cellStyle name="Migliaia 21 3 2 2" xfId="3700" xr:uid="{00000000-0005-0000-0000-000041050000}"/>
    <cellStyle name="Migliaia 21 3 2 3" xfId="3701" xr:uid="{00000000-0005-0000-0000-000042050000}"/>
    <cellStyle name="Migliaia 21 3 3" xfId="532" xr:uid="{00000000-0005-0000-0000-000043050000}"/>
    <cellStyle name="Migliaia 21 3 3 2" xfId="2300" xr:uid="{00000000-0005-0000-0000-000044050000}"/>
    <cellStyle name="Migliaia 21 3 4" xfId="2301" xr:uid="{00000000-0005-0000-0000-000045050000}"/>
    <cellStyle name="Migliaia 21 4" xfId="533" xr:uid="{00000000-0005-0000-0000-000046050000}"/>
    <cellStyle name="Migliaia 21 4 2" xfId="2302" xr:uid="{00000000-0005-0000-0000-000047050000}"/>
    <cellStyle name="Migliaia 21 4 2 2" xfId="2303" xr:uid="{00000000-0005-0000-0000-000048050000}"/>
    <cellStyle name="Migliaia 21 4 2 3" xfId="3702" xr:uid="{00000000-0005-0000-0000-000049050000}"/>
    <cellStyle name="Migliaia 21 4 3" xfId="2304" xr:uid="{00000000-0005-0000-0000-00004A050000}"/>
    <cellStyle name="Migliaia 21 5" xfId="534" xr:uid="{00000000-0005-0000-0000-00004B050000}"/>
    <cellStyle name="Migliaia 22" xfId="535" xr:uid="{00000000-0005-0000-0000-00004C050000}"/>
    <cellStyle name="Migliaia 22 2" xfId="536" xr:uid="{00000000-0005-0000-0000-00004D050000}"/>
    <cellStyle name="Migliaia 22 2 2" xfId="2305" xr:uid="{00000000-0005-0000-0000-00004E050000}"/>
    <cellStyle name="Migliaia 22 2 2 2" xfId="3703" xr:uid="{00000000-0005-0000-0000-00004F050000}"/>
    <cellStyle name="Migliaia 22 3" xfId="537" xr:uid="{00000000-0005-0000-0000-000050050000}"/>
    <cellStyle name="Migliaia 22 3 2" xfId="538" xr:uid="{00000000-0005-0000-0000-000051050000}"/>
    <cellStyle name="Migliaia 22 3 2 2" xfId="3704" xr:uid="{00000000-0005-0000-0000-000052050000}"/>
    <cellStyle name="Migliaia 22 3 2 3" xfId="3705" xr:uid="{00000000-0005-0000-0000-000053050000}"/>
    <cellStyle name="Migliaia 22 3 3" xfId="539" xr:uid="{00000000-0005-0000-0000-000054050000}"/>
    <cellStyle name="Migliaia 22 3 3 2" xfId="2306" xr:uid="{00000000-0005-0000-0000-000055050000}"/>
    <cellStyle name="Migliaia 22 3 4" xfId="2307" xr:uid="{00000000-0005-0000-0000-000056050000}"/>
    <cellStyle name="Migliaia 22 4" xfId="540" xr:uid="{00000000-0005-0000-0000-000057050000}"/>
    <cellStyle name="Migliaia 22 4 2" xfId="2308" xr:uid="{00000000-0005-0000-0000-000058050000}"/>
    <cellStyle name="Migliaia 22 4 2 2" xfId="2309" xr:uid="{00000000-0005-0000-0000-000059050000}"/>
    <cellStyle name="Migliaia 22 4 2 3" xfId="3706" xr:uid="{00000000-0005-0000-0000-00005A050000}"/>
    <cellStyle name="Migliaia 22 4 3" xfId="2310" xr:uid="{00000000-0005-0000-0000-00005B050000}"/>
    <cellStyle name="Migliaia 22 5" xfId="541" xr:uid="{00000000-0005-0000-0000-00005C050000}"/>
    <cellStyle name="Migliaia 23" xfId="542" xr:uid="{00000000-0005-0000-0000-00005D050000}"/>
    <cellStyle name="Migliaia 23 2" xfId="543" xr:uid="{00000000-0005-0000-0000-00005E050000}"/>
    <cellStyle name="Migliaia 23 2 2" xfId="2311" xr:uid="{00000000-0005-0000-0000-00005F050000}"/>
    <cellStyle name="Migliaia 23 2 2 2" xfId="3707" xr:uid="{00000000-0005-0000-0000-000060050000}"/>
    <cellStyle name="Migliaia 23 3" xfId="544" xr:uid="{00000000-0005-0000-0000-000061050000}"/>
    <cellStyle name="Migliaia 23 3 2" xfId="545" xr:uid="{00000000-0005-0000-0000-000062050000}"/>
    <cellStyle name="Migliaia 23 3 2 2" xfId="3708" xr:uid="{00000000-0005-0000-0000-000063050000}"/>
    <cellStyle name="Migliaia 23 3 2 3" xfId="3709" xr:uid="{00000000-0005-0000-0000-000064050000}"/>
    <cellStyle name="Migliaia 23 3 3" xfId="546" xr:uid="{00000000-0005-0000-0000-000065050000}"/>
    <cellStyle name="Migliaia 23 3 3 2" xfId="2312" xr:uid="{00000000-0005-0000-0000-000066050000}"/>
    <cellStyle name="Migliaia 23 3 4" xfId="2313" xr:uid="{00000000-0005-0000-0000-000067050000}"/>
    <cellStyle name="Migliaia 23 4" xfId="547" xr:uid="{00000000-0005-0000-0000-000068050000}"/>
    <cellStyle name="Migliaia 23 4 2" xfId="2314" xr:uid="{00000000-0005-0000-0000-000069050000}"/>
    <cellStyle name="Migliaia 23 4 2 2" xfId="2315" xr:uid="{00000000-0005-0000-0000-00006A050000}"/>
    <cellStyle name="Migliaia 23 4 2 3" xfId="3710" xr:uid="{00000000-0005-0000-0000-00006B050000}"/>
    <cellStyle name="Migliaia 23 4 3" xfId="2316" xr:uid="{00000000-0005-0000-0000-00006C050000}"/>
    <cellStyle name="Migliaia 23 5" xfId="548" xr:uid="{00000000-0005-0000-0000-00006D050000}"/>
    <cellStyle name="Migliaia 24" xfId="549" xr:uid="{00000000-0005-0000-0000-00006E050000}"/>
    <cellStyle name="Migliaia 24 2" xfId="550" xr:uid="{00000000-0005-0000-0000-00006F050000}"/>
    <cellStyle name="Migliaia 24 2 2" xfId="2317" xr:uid="{00000000-0005-0000-0000-000070050000}"/>
    <cellStyle name="Migliaia 24 2 2 2" xfId="3711" xr:uid="{00000000-0005-0000-0000-000071050000}"/>
    <cellStyle name="Migliaia 24 3" xfId="551" xr:uid="{00000000-0005-0000-0000-000072050000}"/>
    <cellStyle name="Migliaia 24 3 2" xfId="552" xr:uid="{00000000-0005-0000-0000-000073050000}"/>
    <cellStyle name="Migliaia 24 3 2 2" xfId="3712" xr:uid="{00000000-0005-0000-0000-000074050000}"/>
    <cellStyle name="Migliaia 24 3 2 3" xfId="3713" xr:uid="{00000000-0005-0000-0000-000075050000}"/>
    <cellStyle name="Migliaia 24 3 3" xfId="553" xr:uid="{00000000-0005-0000-0000-000076050000}"/>
    <cellStyle name="Migliaia 24 3 3 2" xfId="2318" xr:uid="{00000000-0005-0000-0000-000077050000}"/>
    <cellStyle name="Migliaia 24 3 4" xfId="2319" xr:uid="{00000000-0005-0000-0000-000078050000}"/>
    <cellStyle name="Migliaia 24 4" xfId="554" xr:uid="{00000000-0005-0000-0000-000079050000}"/>
    <cellStyle name="Migliaia 24 4 2" xfId="2320" xr:uid="{00000000-0005-0000-0000-00007A050000}"/>
    <cellStyle name="Migliaia 24 4 2 2" xfId="2321" xr:uid="{00000000-0005-0000-0000-00007B050000}"/>
    <cellStyle name="Migliaia 24 4 2 3" xfId="3714" xr:uid="{00000000-0005-0000-0000-00007C050000}"/>
    <cellStyle name="Migliaia 24 4 3" xfId="2322" xr:uid="{00000000-0005-0000-0000-00007D050000}"/>
    <cellStyle name="Migliaia 24 5" xfId="555" xr:uid="{00000000-0005-0000-0000-00007E050000}"/>
    <cellStyle name="Migliaia 25" xfId="556" xr:uid="{00000000-0005-0000-0000-00007F050000}"/>
    <cellStyle name="Migliaia 25 2" xfId="557" xr:uid="{00000000-0005-0000-0000-000080050000}"/>
    <cellStyle name="Migliaia 25 2 2" xfId="2323" xr:uid="{00000000-0005-0000-0000-000081050000}"/>
    <cellStyle name="Migliaia 25 2 2 2" xfId="3715" xr:uid="{00000000-0005-0000-0000-000082050000}"/>
    <cellStyle name="Migliaia 25 3" xfId="558" xr:uid="{00000000-0005-0000-0000-000083050000}"/>
    <cellStyle name="Migliaia 25 3 2" xfId="559" xr:uid="{00000000-0005-0000-0000-000084050000}"/>
    <cellStyle name="Migliaia 25 3 2 2" xfId="3716" xr:uid="{00000000-0005-0000-0000-000085050000}"/>
    <cellStyle name="Migliaia 25 3 2 3" xfId="3717" xr:uid="{00000000-0005-0000-0000-000086050000}"/>
    <cellStyle name="Migliaia 25 3 3" xfId="560" xr:uid="{00000000-0005-0000-0000-000087050000}"/>
    <cellStyle name="Migliaia 25 3 3 2" xfId="2324" xr:uid="{00000000-0005-0000-0000-000088050000}"/>
    <cellStyle name="Migliaia 25 3 4" xfId="2325" xr:uid="{00000000-0005-0000-0000-000089050000}"/>
    <cellStyle name="Migliaia 25 4" xfId="561" xr:uid="{00000000-0005-0000-0000-00008A050000}"/>
    <cellStyle name="Migliaia 25 4 2" xfId="2326" xr:uid="{00000000-0005-0000-0000-00008B050000}"/>
    <cellStyle name="Migliaia 25 4 2 2" xfId="2327" xr:uid="{00000000-0005-0000-0000-00008C050000}"/>
    <cellStyle name="Migliaia 25 4 2 3" xfId="3718" xr:uid="{00000000-0005-0000-0000-00008D050000}"/>
    <cellStyle name="Migliaia 25 4 3" xfId="2328" xr:uid="{00000000-0005-0000-0000-00008E050000}"/>
    <cellStyle name="Migliaia 25 5" xfId="562" xr:uid="{00000000-0005-0000-0000-00008F050000}"/>
    <cellStyle name="Migliaia 26" xfId="563" xr:uid="{00000000-0005-0000-0000-000090050000}"/>
    <cellStyle name="Migliaia 26 2" xfId="564" xr:uid="{00000000-0005-0000-0000-000091050000}"/>
    <cellStyle name="Migliaia 26 2 2" xfId="2329" xr:uid="{00000000-0005-0000-0000-000092050000}"/>
    <cellStyle name="Migliaia 26 2 2 2" xfId="3719" xr:uid="{00000000-0005-0000-0000-000093050000}"/>
    <cellStyle name="Migliaia 26 3" xfId="565" xr:uid="{00000000-0005-0000-0000-000094050000}"/>
    <cellStyle name="Migliaia 26 3 2" xfId="566" xr:uid="{00000000-0005-0000-0000-000095050000}"/>
    <cellStyle name="Migliaia 26 3 2 2" xfId="3720" xr:uid="{00000000-0005-0000-0000-000096050000}"/>
    <cellStyle name="Migliaia 26 3 2 3" xfId="3721" xr:uid="{00000000-0005-0000-0000-000097050000}"/>
    <cellStyle name="Migliaia 26 3 3" xfId="567" xr:uid="{00000000-0005-0000-0000-000098050000}"/>
    <cellStyle name="Migliaia 26 3 3 2" xfId="2330" xr:uid="{00000000-0005-0000-0000-000099050000}"/>
    <cellStyle name="Migliaia 26 3 4" xfId="2331" xr:uid="{00000000-0005-0000-0000-00009A050000}"/>
    <cellStyle name="Migliaia 26 4" xfId="568" xr:uid="{00000000-0005-0000-0000-00009B050000}"/>
    <cellStyle name="Migliaia 26 4 2" xfId="2332" xr:uid="{00000000-0005-0000-0000-00009C050000}"/>
    <cellStyle name="Migliaia 26 4 2 2" xfId="2333" xr:uid="{00000000-0005-0000-0000-00009D050000}"/>
    <cellStyle name="Migliaia 26 4 2 3" xfId="3722" xr:uid="{00000000-0005-0000-0000-00009E050000}"/>
    <cellStyle name="Migliaia 26 4 3" xfId="2334" xr:uid="{00000000-0005-0000-0000-00009F050000}"/>
    <cellStyle name="Migliaia 26 5" xfId="569" xr:uid="{00000000-0005-0000-0000-0000A0050000}"/>
    <cellStyle name="Migliaia 27" xfId="570" xr:uid="{00000000-0005-0000-0000-0000A1050000}"/>
    <cellStyle name="Migliaia 27 2" xfId="571" xr:uid="{00000000-0005-0000-0000-0000A2050000}"/>
    <cellStyle name="Migliaia 27 2 2" xfId="2335" xr:uid="{00000000-0005-0000-0000-0000A3050000}"/>
    <cellStyle name="Migliaia 27 2 2 2" xfId="3723" xr:uid="{00000000-0005-0000-0000-0000A4050000}"/>
    <cellStyle name="Migliaia 27 3" xfId="572" xr:uid="{00000000-0005-0000-0000-0000A5050000}"/>
    <cellStyle name="Migliaia 27 3 2" xfId="573" xr:uid="{00000000-0005-0000-0000-0000A6050000}"/>
    <cellStyle name="Migliaia 27 3 2 2" xfId="3724" xr:uid="{00000000-0005-0000-0000-0000A7050000}"/>
    <cellStyle name="Migliaia 27 3 2 3" xfId="3725" xr:uid="{00000000-0005-0000-0000-0000A8050000}"/>
    <cellStyle name="Migliaia 27 3 3" xfId="574" xr:uid="{00000000-0005-0000-0000-0000A9050000}"/>
    <cellStyle name="Migliaia 27 3 3 2" xfId="2336" xr:uid="{00000000-0005-0000-0000-0000AA050000}"/>
    <cellStyle name="Migliaia 27 3 4" xfId="2337" xr:uid="{00000000-0005-0000-0000-0000AB050000}"/>
    <cellStyle name="Migliaia 27 4" xfId="575" xr:uid="{00000000-0005-0000-0000-0000AC050000}"/>
    <cellStyle name="Migliaia 27 4 2" xfId="2338" xr:uid="{00000000-0005-0000-0000-0000AD050000}"/>
    <cellStyle name="Migliaia 27 4 2 2" xfId="2339" xr:uid="{00000000-0005-0000-0000-0000AE050000}"/>
    <cellStyle name="Migliaia 27 4 2 3" xfId="3726" xr:uid="{00000000-0005-0000-0000-0000AF050000}"/>
    <cellStyle name="Migliaia 27 4 3" xfId="2340" xr:uid="{00000000-0005-0000-0000-0000B0050000}"/>
    <cellStyle name="Migliaia 27 5" xfId="576" xr:uid="{00000000-0005-0000-0000-0000B1050000}"/>
    <cellStyle name="Migliaia 28" xfId="577" xr:uid="{00000000-0005-0000-0000-0000B2050000}"/>
    <cellStyle name="Migliaia 28 2" xfId="578" xr:uid="{00000000-0005-0000-0000-0000B3050000}"/>
    <cellStyle name="Migliaia 28 2 2" xfId="2341" xr:uid="{00000000-0005-0000-0000-0000B4050000}"/>
    <cellStyle name="Migliaia 28 2 2 2" xfId="3727" xr:uid="{00000000-0005-0000-0000-0000B5050000}"/>
    <cellStyle name="Migliaia 28 3" xfId="579" xr:uid="{00000000-0005-0000-0000-0000B6050000}"/>
    <cellStyle name="Migliaia 28 3 2" xfId="580" xr:uid="{00000000-0005-0000-0000-0000B7050000}"/>
    <cellStyle name="Migliaia 28 3 2 2" xfId="3728" xr:uid="{00000000-0005-0000-0000-0000B8050000}"/>
    <cellStyle name="Migliaia 28 3 2 3" xfId="3729" xr:uid="{00000000-0005-0000-0000-0000B9050000}"/>
    <cellStyle name="Migliaia 28 3 3" xfId="581" xr:uid="{00000000-0005-0000-0000-0000BA050000}"/>
    <cellStyle name="Migliaia 28 3 3 2" xfId="2342" xr:uid="{00000000-0005-0000-0000-0000BB050000}"/>
    <cellStyle name="Migliaia 28 3 4" xfId="2343" xr:uid="{00000000-0005-0000-0000-0000BC050000}"/>
    <cellStyle name="Migliaia 28 4" xfId="582" xr:uid="{00000000-0005-0000-0000-0000BD050000}"/>
    <cellStyle name="Migliaia 28 4 2" xfId="2344" xr:uid="{00000000-0005-0000-0000-0000BE050000}"/>
    <cellStyle name="Migliaia 28 4 2 2" xfId="2345" xr:uid="{00000000-0005-0000-0000-0000BF050000}"/>
    <cellStyle name="Migliaia 28 4 2 3" xfId="3730" xr:uid="{00000000-0005-0000-0000-0000C0050000}"/>
    <cellStyle name="Migliaia 28 4 3" xfId="2346" xr:uid="{00000000-0005-0000-0000-0000C1050000}"/>
    <cellStyle name="Migliaia 28 5" xfId="583" xr:uid="{00000000-0005-0000-0000-0000C2050000}"/>
    <cellStyle name="Migliaia 29" xfId="584" xr:uid="{00000000-0005-0000-0000-0000C3050000}"/>
    <cellStyle name="Migliaia 29 2" xfId="585" xr:uid="{00000000-0005-0000-0000-0000C4050000}"/>
    <cellStyle name="Migliaia 29 2 2" xfId="2347" xr:uid="{00000000-0005-0000-0000-0000C5050000}"/>
    <cellStyle name="Migliaia 29 2 2 2" xfId="3731" xr:uid="{00000000-0005-0000-0000-0000C6050000}"/>
    <cellStyle name="Migliaia 29 3" xfId="586" xr:uid="{00000000-0005-0000-0000-0000C7050000}"/>
    <cellStyle name="Migliaia 29 3 2" xfId="587" xr:uid="{00000000-0005-0000-0000-0000C8050000}"/>
    <cellStyle name="Migliaia 29 3 2 2" xfId="3732" xr:uid="{00000000-0005-0000-0000-0000C9050000}"/>
    <cellStyle name="Migliaia 29 3 2 3" xfId="3733" xr:uid="{00000000-0005-0000-0000-0000CA050000}"/>
    <cellStyle name="Migliaia 29 3 3" xfId="588" xr:uid="{00000000-0005-0000-0000-0000CB050000}"/>
    <cellStyle name="Migliaia 29 3 3 2" xfId="2348" xr:uid="{00000000-0005-0000-0000-0000CC050000}"/>
    <cellStyle name="Migliaia 29 3 4" xfId="2349" xr:uid="{00000000-0005-0000-0000-0000CD050000}"/>
    <cellStyle name="Migliaia 29 4" xfId="589" xr:uid="{00000000-0005-0000-0000-0000CE050000}"/>
    <cellStyle name="Migliaia 29 4 2" xfId="2350" xr:uid="{00000000-0005-0000-0000-0000CF050000}"/>
    <cellStyle name="Migliaia 29 4 2 2" xfId="2351" xr:uid="{00000000-0005-0000-0000-0000D0050000}"/>
    <cellStyle name="Migliaia 29 4 2 3" xfId="3734" xr:uid="{00000000-0005-0000-0000-0000D1050000}"/>
    <cellStyle name="Migliaia 29 4 3" xfId="2352" xr:uid="{00000000-0005-0000-0000-0000D2050000}"/>
    <cellStyle name="Migliaia 29 5" xfId="590" xr:uid="{00000000-0005-0000-0000-0000D3050000}"/>
    <cellStyle name="Migliaia 3" xfId="591" xr:uid="{00000000-0005-0000-0000-0000D4050000}"/>
    <cellStyle name="Migliaia 3 2" xfId="592" xr:uid="{00000000-0005-0000-0000-0000D5050000}"/>
    <cellStyle name="Migliaia 3 2 2" xfId="2353" xr:uid="{00000000-0005-0000-0000-0000D6050000}"/>
    <cellStyle name="Migliaia 3 2 2 2" xfId="3735" xr:uid="{00000000-0005-0000-0000-0000D7050000}"/>
    <cellStyle name="Migliaia 3 3" xfId="593" xr:uid="{00000000-0005-0000-0000-0000D8050000}"/>
    <cellStyle name="Migliaia 3 3 2" xfId="594" xr:uid="{00000000-0005-0000-0000-0000D9050000}"/>
    <cellStyle name="Migliaia 3 3 2 2" xfId="3736" xr:uid="{00000000-0005-0000-0000-0000DA050000}"/>
    <cellStyle name="Migliaia 3 3 2 3" xfId="3737" xr:uid="{00000000-0005-0000-0000-0000DB050000}"/>
    <cellStyle name="Migliaia 3 3 3" xfId="595" xr:uid="{00000000-0005-0000-0000-0000DC050000}"/>
    <cellStyle name="Migliaia 3 3 3 2" xfId="2354" xr:uid="{00000000-0005-0000-0000-0000DD050000}"/>
    <cellStyle name="Migliaia 3 3 4" xfId="2355" xr:uid="{00000000-0005-0000-0000-0000DE050000}"/>
    <cellStyle name="Migliaia 3 4" xfId="596" xr:uid="{00000000-0005-0000-0000-0000DF050000}"/>
    <cellStyle name="Migliaia 3 4 2" xfId="2356" xr:uid="{00000000-0005-0000-0000-0000E0050000}"/>
    <cellStyle name="Migliaia 3 4 2 2" xfId="2357" xr:uid="{00000000-0005-0000-0000-0000E1050000}"/>
    <cellStyle name="Migliaia 3 4 2 3" xfId="3738" xr:uid="{00000000-0005-0000-0000-0000E2050000}"/>
    <cellStyle name="Migliaia 3 4 3" xfId="2358" xr:uid="{00000000-0005-0000-0000-0000E3050000}"/>
    <cellStyle name="Migliaia 3 5" xfId="597" xr:uid="{00000000-0005-0000-0000-0000E4050000}"/>
    <cellStyle name="Migliaia 30" xfId="598" xr:uid="{00000000-0005-0000-0000-0000E5050000}"/>
    <cellStyle name="Migliaia 30 2" xfId="599" xr:uid="{00000000-0005-0000-0000-0000E6050000}"/>
    <cellStyle name="Migliaia 30 2 2" xfId="2359" xr:uid="{00000000-0005-0000-0000-0000E7050000}"/>
    <cellStyle name="Migliaia 30 2 2 2" xfId="3739" xr:uid="{00000000-0005-0000-0000-0000E8050000}"/>
    <cellStyle name="Migliaia 30 3" xfId="600" xr:uid="{00000000-0005-0000-0000-0000E9050000}"/>
    <cellStyle name="Migliaia 30 3 2" xfId="601" xr:uid="{00000000-0005-0000-0000-0000EA050000}"/>
    <cellStyle name="Migliaia 30 3 2 2" xfId="3740" xr:uid="{00000000-0005-0000-0000-0000EB050000}"/>
    <cellStyle name="Migliaia 30 3 2 3" xfId="3741" xr:uid="{00000000-0005-0000-0000-0000EC050000}"/>
    <cellStyle name="Migliaia 30 3 3" xfId="602" xr:uid="{00000000-0005-0000-0000-0000ED050000}"/>
    <cellStyle name="Migliaia 30 3 3 2" xfId="2360" xr:uid="{00000000-0005-0000-0000-0000EE050000}"/>
    <cellStyle name="Migliaia 30 3 4" xfId="2361" xr:uid="{00000000-0005-0000-0000-0000EF050000}"/>
    <cellStyle name="Migliaia 30 4" xfId="603" xr:uid="{00000000-0005-0000-0000-0000F0050000}"/>
    <cellStyle name="Migliaia 30 4 2" xfId="2362" xr:uid="{00000000-0005-0000-0000-0000F1050000}"/>
    <cellStyle name="Migliaia 30 4 2 2" xfId="2363" xr:uid="{00000000-0005-0000-0000-0000F2050000}"/>
    <cellStyle name="Migliaia 30 4 2 3" xfId="3742" xr:uid="{00000000-0005-0000-0000-0000F3050000}"/>
    <cellStyle name="Migliaia 30 4 3" xfId="2364" xr:uid="{00000000-0005-0000-0000-0000F4050000}"/>
    <cellStyle name="Migliaia 30 5" xfId="604" xr:uid="{00000000-0005-0000-0000-0000F5050000}"/>
    <cellStyle name="Migliaia 31" xfId="605" xr:uid="{00000000-0005-0000-0000-0000F6050000}"/>
    <cellStyle name="Migliaia 31 2" xfId="606" xr:uid="{00000000-0005-0000-0000-0000F7050000}"/>
    <cellStyle name="Migliaia 31 2 2" xfId="2365" xr:uid="{00000000-0005-0000-0000-0000F8050000}"/>
    <cellStyle name="Migliaia 31 2 2 2" xfId="3743" xr:uid="{00000000-0005-0000-0000-0000F9050000}"/>
    <cellStyle name="Migliaia 31 3" xfId="607" xr:uid="{00000000-0005-0000-0000-0000FA050000}"/>
    <cellStyle name="Migliaia 31 3 2" xfId="608" xr:uid="{00000000-0005-0000-0000-0000FB050000}"/>
    <cellStyle name="Migliaia 31 3 2 2" xfId="3744" xr:uid="{00000000-0005-0000-0000-0000FC050000}"/>
    <cellStyle name="Migliaia 31 3 2 3" xfId="3745" xr:uid="{00000000-0005-0000-0000-0000FD050000}"/>
    <cellStyle name="Migliaia 31 3 3" xfId="609" xr:uid="{00000000-0005-0000-0000-0000FE050000}"/>
    <cellStyle name="Migliaia 31 3 3 2" xfId="2366" xr:uid="{00000000-0005-0000-0000-0000FF050000}"/>
    <cellStyle name="Migliaia 31 3 4" xfId="2367" xr:uid="{00000000-0005-0000-0000-000000060000}"/>
    <cellStyle name="Migliaia 31 4" xfId="610" xr:uid="{00000000-0005-0000-0000-000001060000}"/>
    <cellStyle name="Migliaia 31 4 2" xfId="2368" xr:uid="{00000000-0005-0000-0000-000002060000}"/>
    <cellStyle name="Migliaia 31 4 2 2" xfId="2369" xr:uid="{00000000-0005-0000-0000-000003060000}"/>
    <cellStyle name="Migliaia 31 4 2 3" xfId="3746" xr:uid="{00000000-0005-0000-0000-000004060000}"/>
    <cellStyle name="Migliaia 31 4 3" xfId="2370" xr:uid="{00000000-0005-0000-0000-000005060000}"/>
    <cellStyle name="Migliaia 31 5" xfId="611" xr:uid="{00000000-0005-0000-0000-000006060000}"/>
    <cellStyle name="Migliaia 32" xfId="612" xr:uid="{00000000-0005-0000-0000-000007060000}"/>
    <cellStyle name="Migliaia 32 2" xfId="613" xr:uid="{00000000-0005-0000-0000-000008060000}"/>
    <cellStyle name="Migliaia 32 2 2" xfId="2371" xr:uid="{00000000-0005-0000-0000-000009060000}"/>
    <cellStyle name="Migliaia 32 2 2 2" xfId="3747" xr:uid="{00000000-0005-0000-0000-00000A060000}"/>
    <cellStyle name="Migliaia 32 3" xfId="614" xr:uid="{00000000-0005-0000-0000-00000B060000}"/>
    <cellStyle name="Migliaia 32 3 2" xfId="615" xr:uid="{00000000-0005-0000-0000-00000C060000}"/>
    <cellStyle name="Migliaia 32 3 2 2" xfId="3748" xr:uid="{00000000-0005-0000-0000-00000D060000}"/>
    <cellStyle name="Migliaia 32 3 2 3" xfId="3749" xr:uid="{00000000-0005-0000-0000-00000E060000}"/>
    <cellStyle name="Migliaia 32 3 3" xfId="616" xr:uid="{00000000-0005-0000-0000-00000F060000}"/>
    <cellStyle name="Migliaia 32 3 3 2" xfId="2372" xr:uid="{00000000-0005-0000-0000-000010060000}"/>
    <cellStyle name="Migliaia 32 3 4" xfId="2373" xr:uid="{00000000-0005-0000-0000-000011060000}"/>
    <cellStyle name="Migliaia 32 4" xfId="617" xr:uid="{00000000-0005-0000-0000-000012060000}"/>
    <cellStyle name="Migliaia 32 4 2" xfId="2374" xr:uid="{00000000-0005-0000-0000-000013060000}"/>
    <cellStyle name="Migliaia 32 4 2 2" xfId="2375" xr:uid="{00000000-0005-0000-0000-000014060000}"/>
    <cellStyle name="Migliaia 32 4 2 3" xfId="3750" xr:uid="{00000000-0005-0000-0000-000015060000}"/>
    <cellStyle name="Migliaia 32 4 3" xfId="2376" xr:uid="{00000000-0005-0000-0000-000016060000}"/>
    <cellStyle name="Migliaia 32 5" xfId="618" xr:uid="{00000000-0005-0000-0000-000017060000}"/>
    <cellStyle name="Migliaia 33" xfId="619" xr:uid="{00000000-0005-0000-0000-000018060000}"/>
    <cellStyle name="Migliaia 33 2" xfId="620" xr:uid="{00000000-0005-0000-0000-000019060000}"/>
    <cellStyle name="Migliaia 33 2 2" xfId="2377" xr:uid="{00000000-0005-0000-0000-00001A060000}"/>
    <cellStyle name="Migliaia 33 2 2 2" xfId="3751" xr:uid="{00000000-0005-0000-0000-00001B060000}"/>
    <cellStyle name="Migliaia 33 3" xfId="621" xr:uid="{00000000-0005-0000-0000-00001C060000}"/>
    <cellStyle name="Migliaia 33 3 2" xfId="622" xr:uid="{00000000-0005-0000-0000-00001D060000}"/>
    <cellStyle name="Migliaia 33 3 2 2" xfId="3752" xr:uid="{00000000-0005-0000-0000-00001E060000}"/>
    <cellStyle name="Migliaia 33 3 2 3" xfId="3753" xr:uid="{00000000-0005-0000-0000-00001F060000}"/>
    <cellStyle name="Migliaia 33 3 3" xfId="623" xr:uid="{00000000-0005-0000-0000-000020060000}"/>
    <cellStyle name="Migliaia 33 3 3 2" xfId="2378" xr:uid="{00000000-0005-0000-0000-000021060000}"/>
    <cellStyle name="Migliaia 33 3 4" xfId="2379" xr:uid="{00000000-0005-0000-0000-000022060000}"/>
    <cellStyle name="Migliaia 33 4" xfId="624" xr:uid="{00000000-0005-0000-0000-000023060000}"/>
    <cellStyle name="Migliaia 33 4 2" xfId="2380" xr:uid="{00000000-0005-0000-0000-000024060000}"/>
    <cellStyle name="Migliaia 33 4 2 2" xfId="2381" xr:uid="{00000000-0005-0000-0000-000025060000}"/>
    <cellStyle name="Migliaia 33 4 2 3" xfId="3754" xr:uid="{00000000-0005-0000-0000-000026060000}"/>
    <cellStyle name="Migliaia 33 4 3" xfId="2382" xr:uid="{00000000-0005-0000-0000-000027060000}"/>
    <cellStyle name="Migliaia 33 5" xfId="625" xr:uid="{00000000-0005-0000-0000-000028060000}"/>
    <cellStyle name="Migliaia 34" xfId="626" xr:uid="{00000000-0005-0000-0000-000029060000}"/>
    <cellStyle name="Migliaia 34 2" xfId="627" xr:uid="{00000000-0005-0000-0000-00002A060000}"/>
    <cellStyle name="Migliaia 34 2 2" xfId="2383" xr:uid="{00000000-0005-0000-0000-00002B060000}"/>
    <cellStyle name="Migliaia 34 2 2 2" xfId="3755" xr:uid="{00000000-0005-0000-0000-00002C060000}"/>
    <cellStyle name="Migliaia 34 3" xfId="628" xr:uid="{00000000-0005-0000-0000-00002D060000}"/>
    <cellStyle name="Migliaia 34 3 2" xfId="629" xr:uid="{00000000-0005-0000-0000-00002E060000}"/>
    <cellStyle name="Migliaia 34 3 2 2" xfId="3756" xr:uid="{00000000-0005-0000-0000-00002F060000}"/>
    <cellStyle name="Migliaia 34 3 2 3" xfId="3757" xr:uid="{00000000-0005-0000-0000-000030060000}"/>
    <cellStyle name="Migliaia 34 3 3" xfId="630" xr:uid="{00000000-0005-0000-0000-000031060000}"/>
    <cellStyle name="Migliaia 34 3 3 2" xfId="2384" xr:uid="{00000000-0005-0000-0000-000032060000}"/>
    <cellStyle name="Migliaia 34 3 4" xfId="2385" xr:uid="{00000000-0005-0000-0000-000033060000}"/>
    <cellStyle name="Migliaia 34 4" xfId="631" xr:uid="{00000000-0005-0000-0000-000034060000}"/>
    <cellStyle name="Migliaia 34 4 2" xfId="2386" xr:uid="{00000000-0005-0000-0000-000035060000}"/>
    <cellStyle name="Migliaia 34 4 2 2" xfId="2387" xr:uid="{00000000-0005-0000-0000-000036060000}"/>
    <cellStyle name="Migliaia 34 4 2 3" xfId="3758" xr:uid="{00000000-0005-0000-0000-000037060000}"/>
    <cellStyle name="Migliaia 34 4 3" xfId="2388" xr:uid="{00000000-0005-0000-0000-000038060000}"/>
    <cellStyle name="Migliaia 34 5" xfId="632" xr:uid="{00000000-0005-0000-0000-000039060000}"/>
    <cellStyle name="Migliaia 35" xfId="633" xr:uid="{00000000-0005-0000-0000-00003A060000}"/>
    <cellStyle name="Migliaia 35 2" xfId="634" xr:uid="{00000000-0005-0000-0000-00003B060000}"/>
    <cellStyle name="Migliaia 35 2 2" xfId="2389" xr:uid="{00000000-0005-0000-0000-00003C060000}"/>
    <cellStyle name="Migliaia 35 2 2 2" xfId="3759" xr:uid="{00000000-0005-0000-0000-00003D060000}"/>
    <cellStyle name="Migliaia 35 3" xfId="635" xr:uid="{00000000-0005-0000-0000-00003E060000}"/>
    <cellStyle name="Migliaia 35 3 2" xfId="636" xr:uid="{00000000-0005-0000-0000-00003F060000}"/>
    <cellStyle name="Migliaia 35 3 2 2" xfId="3760" xr:uid="{00000000-0005-0000-0000-000040060000}"/>
    <cellStyle name="Migliaia 35 3 2 3" xfId="3761" xr:uid="{00000000-0005-0000-0000-000041060000}"/>
    <cellStyle name="Migliaia 35 3 3" xfId="637" xr:uid="{00000000-0005-0000-0000-000042060000}"/>
    <cellStyle name="Migliaia 35 3 3 2" xfId="2390" xr:uid="{00000000-0005-0000-0000-000043060000}"/>
    <cellStyle name="Migliaia 35 3 4" xfId="2391" xr:uid="{00000000-0005-0000-0000-000044060000}"/>
    <cellStyle name="Migliaia 35 4" xfId="638" xr:uid="{00000000-0005-0000-0000-000045060000}"/>
    <cellStyle name="Migliaia 35 4 2" xfId="2392" xr:uid="{00000000-0005-0000-0000-000046060000}"/>
    <cellStyle name="Migliaia 35 4 2 2" xfId="2393" xr:uid="{00000000-0005-0000-0000-000047060000}"/>
    <cellStyle name="Migliaia 35 4 2 3" xfId="3762" xr:uid="{00000000-0005-0000-0000-000048060000}"/>
    <cellStyle name="Migliaia 35 4 3" xfId="2394" xr:uid="{00000000-0005-0000-0000-000049060000}"/>
    <cellStyle name="Migliaia 35 5" xfId="639" xr:uid="{00000000-0005-0000-0000-00004A060000}"/>
    <cellStyle name="Migliaia 36" xfId="640" xr:uid="{00000000-0005-0000-0000-00004B060000}"/>
    <cellStyle name="Migliaia 36 2" xfId="641" xr:uid="{00000000-0005-0000-0000-00004C060000}"/>
    <cellStyle name="Migliaia 36 2 2" xfId="2395" xr:uid="{00000000-0005-0000-0000-00004D060000}"/>
    <cellStyle name="Migliaia 36 2 2 2" xfId="3763" xr:uid="{00000000-0005-0000-0000-00004E060000}"/>
    <cellStyle name="Migliaia 36 3" xfId="642" xr:uid="{00000000-0005-0000-0000-00004F060000}"/>
    <cellStyle name="Migliaia 36 3 2" xfId="643" xr:uid="{00000000-0005-0000-0000-000050060000}"/>
    <cellStyle name="Migliaia 36 3 2 2" xfId="3764" xr:uid="{00000000-0005-0000-0000-000051060000}"/>
    <cellStyle name="Migliaia 36 3 2 3" xfId="3765" xr:uid="{00000000-0005-0000-0000-000052060000}"/>
    <cellStyle name="Migliaia 36 3 3" xfId="644" xr:uid="{00000000-0005-0000-0000-000053060000}"/>
    <cellStyle name="Migliaia 36 3 3 2" xfId="2396" xr:uid="{00000000-0005-0000-0000-000054060000}"/>
    <cellStyle name="Migliaia 36 3 4" xfId="2397" xr:uid="{00000000-0005-0000-0000-000055060000}"/>
    <cellStyle name="Migliaia 36 4" xfId="645" xr:uid="{00000000-0005-0000-0000-000056060000}"/>
    <cellStyle name="Migliaia 36 4 2" xfId="2398" xr:uid="{00000000-0005-0000-0000-000057060000}"/>
    <cellStyle name="Migliaia 36 4 2 2" xfId="2399" xr:uid="{00000000-0005-0000-0000-000058060000}"/>
    <cellStyle name="Migliaia 36 4 2 3" xfId="3766" xr:uid="{00000000-0005-0000-0000-000059060000}"/>
    <cellStyle name="Migliaia 36 4 3" xfId="2400" xr:uid="{00000000-0005-0000-0000-00005A060000}"/>
    <cellStyle name="Migliaia 36 5" xfId="646" xr:uid="{00000000-0005-0000-0000-00005B060000}"/>
    <cellStyle name="Migliaia 37" xfId="647" xr:uid="{00000000-0005-0000-0000-00005C060000}"/>
    <cellStyle name="Migliaia 37 2" xfId="648" xr:uid="{00000000-0005-0000-0000-00005D060000}"/>
    <cellStyle name="Migliaia 37 2 2" xfId="2401" xr:uid="{00000000-0005-0000-0000-00005E060000}"/>
    <cellStyle name="Migliaia 37 2 2 2" xfId="3767" xr:uid="{00000000-0005-0000-0000-00005F060000}"/>
    <cellStyle name="Migliaia 37 3" xfId="649" xr:uid="{00000000-0005-0000-0000-000060060000}"/>
    <cellStyle name="Migliaia 37 3 2" xfId="650" xr:uid="{00000000-0005-0000-0000-000061060000}"/>
    <cellStyle name="Migliaia 37 3 2 2" xfId="3768" xr:uid="{00000000-0005-0000-0000-000062060000}"/>
    <cellStyle name="Migliaia 37 3 2 3" xfId="3769" xr:uid="{00000000-0005-0000-0000-000063060000}"/>
    <cellStyle name="Migliaia 37 3 3" xfId="651" xr:uid="{00000000-0005-0000-0000-000064060000}"/>
    <cellStyle name="Migliaia 37 3 3 2" xfId="2402" xr:uid="{00000000-0005-0000-0000-000065060000}"/>
    <cellStyle name="Migliaia 37 3 4" xfId="2403" xr:uid="{00000000-0005-0000-0000-000066060000}"/>
    <cellStyle name="Migliaia 37 4" xfId="652" xr:uid="{00000000-0005-0000-0000-000067060000}"/>
    <cellStyle name="Migliaia 37 4 2" xfId="2404" xr:uid="{00000000-0005-0000-0000-000068060000}"/>
    <cellStyle name="Migliaia 37 4 2 2" xfId="2405" xr:uid="{00000000-0005-0000-0000-000069060000}"/>
    <cellStyle name="Migliaia 37 4 2 3" xfId="3770" xr:uid="{00000000-0005-0000-0000-00006A060000}"/>
    <cellStyle name="Migliaia 37 4 3" xfId="2406" xr:uid="{00000000-0005-0000-0000-00006B060000}"/>
    <cellStyle name="Migliaia 37 5" xfId="653" xr:uid="{00000000-0005-0000-0000-00006C060000}"/>
    <cellStyle name="Migliaia 38" xfId="654" xr:uid="{00000000-0005-0000-0000-00006D060000}"/>
    <cellStyle name="Migliaia 38 2" xfId="655" xr:uid="{00000000-0005-0000-0000-00006E060000}"/>
    <cellStyle name="Migliaia 38 2 2" xfId="2407" xr:uid="{00000000-0005-0000-0000-00006F060000}"/>
    <cellStyle name="Migliaia 38 2 2 2" xfId="3771" xr:uid="{00000000-0005-0000-0000-000070060000}"/>
    <cellStyle name="Migliaia 38 3" xfId="656" xr:uid="{00000000-0005-0000-0000-000071060000}"/>
    <cellStyle name="Migliaia 38 3 2" xfId="657" xr:uid="{00000000-0005-0000-0000-000072060000}"/>
    <cellStyle name="Migliaia 38 3 2 2" xfId="3772" xr:uid="{00000000-0005-0000-0000-000073060000}"/>
    <cellStyle name="Migliaia 38 3 2 3" xfId="3773" xr:uid="{00000000-0005-0000-0000-000074060000}"/>
    <cellStyle name="Migliaia 38 3 3" xfId="658" xr:uid="{00000000-0005-0000-0000-000075060000}"/>
    <cellStyle name="Migliaia 38 3 3 2" xfId="2408" xr:uid="{00000000-0005-0000-0000-000076060000}"/>
    <cellStyle name="Migliaia 38 3 4" xfId="2409" xr:uid="{00000000-0005-0000-0000-000077060000}"/>
    <cellStyle name="Migliaia 38 4" xfId="659" xr:uid="{00000000-0005-0000-0000-000078060000}"/>
    <cellStyle name="Migliaia 38 4 2" xfId="2410" xr:uid="{00000000-0005-0000-0000-000079060000}"/>
    <cellStyle name="Migliaia 38 4 2 2" xfId="2411" xr:uid="{00000000-0005-0000-0000-00007A060000}"/>
    <cellStyle name="Migliaia 38 4 2 3" xfId="3774" xr:uid="{00000000-0005-0000-0000-00007B060000}"/>
    <cellStyle name="Migliaia 38 4 3" xfId="2412" xr:uid="{00000000-0005-0000-0000-00007C060000}"/>
    <cellStyle name="Migliaia 38 5" xfId="660" xr:uid="{00000000-0005-0000-0000-00007D060000}"/>
    <cellStyle name="Migliaia 39" xfId="661" xr:uid="{00000000-0005-0000-0000-00007E060000}"/>
    <cellStyle name="Migliaia 39 2" xfId="662" xr:uid="{00000000-0005-0000-0000-00007F060000}"/>
    <cellStyle name="Migliaia 39 2 2" xfId="2413" xr:uid="{00000000-0005-0000-0000-000080060000}"/>
    <cellStyle name="Migliaia 39 2 2 2" xfId="3775" xr:uid="{00000000-0005-0000-0000-000081060000}"/>
    <cellStyle name="Migliaia 39 3" xfId="663" xr:uid="{00000000-0005-0000-0000-000082060000}"/>
    <cellStyle name="Migliaia 39 3 2" xfId="664" xr:uid="{00000000-0005-0000-0000-000083060000}"/>
    <cellStyle name="Migliaia 39 3 2 2" xfId="3776" xr:uid="{00000000-0005-0000-0000-000084060000}"/>
    <cellStyle name="Migliaia 39 3 2 3" xfId="3777" xr:uid="{00000000-0005-0000-0000-000085060000}"/>
    <cellStyle name="Migliaia 39 3 3" xfId="665" xr:uid="{00000000-0005-0000-0000-000086060000}"/>
    <cellStyle name="Migliaia 39 3 3 2" xfId="2414" xr:uid="{00000000-0005-0000-0000-000087060000}"/>
    <cellStyle name="Migliaia 39 3 4" xfId="2415" xr:uid="{00000000-0005-0000-0000-000088060000}"/>
    <cellStyle name="Migliaia 39 4" xfId="666" xr:uid="{00000000-0005-0000-0000-000089060000}"/>
    <cellStyle name="Migliaia 39 4 2" xfId="2416" xr:uid="{00000000-0005-0000-0000-00008A060000}"/>
    <cellStyle name="Migliaia 39 4 2 2" xfId="2417" xr:uid="{00000000-0005-0000-0000-00008B060000}"/>
    <cellStyle name="Migliaia 39 4 2 3" xfId="3778" xr:uid="{00000000-0005-0000-0000-00008C060000}"/>
    <cellStyle name="Migliaia 39 4 3" xfId="2418" xr:uid="{00000000-0005-0000-0000-00008D060000}"/>
    <cellStyle name="Migliaia 39 5" xfId="667" xr:uid="{00000000-0005-0000-0000-00008E060000}"/>
    <cellStyle name="Migliaia 4" xfId="668" xr:uid="{00000000-0005-0000-0000-00008F060000}"/>
    <cellStyle name="Migliaia 4 2" xfId="669" xr:uid="{00000000-0005-0000-0000-000090060000}"/>
    <cellStyle name="Migliaia 4 2 2" xfId="2419" xr:uid="{00000000-0005-0000-0000-000091060000}"/>
    <cellStyle name="Migliaia 4 2 2 2" xfId="3779" xr:uid="{00000000-0005-0000-0000-000092060000}"/>
    <cellStyle name="Migliaia 4 3" xfId="670" xr:uid="{00000000-0005-0000-0000-000093060000}"/>
    <cellStyle name="Migliaia 4 3 2" xfId="671" xr:uid="{00000000-0005-0000-0000-000094060000}"/>
    <cellStyle name="Migliaia 4 3 2 2" xfId="3780" xr:uid="{00000000-0005-0000-0000-000095060000}"/>
    <cellStyle name="Migliaia 4 3 2 3" xfId="3781" xr:uid="{00000000-0005-0000-0000-000096060000}"/>
    <cellStyle name="Migliaia 4 3 3" xfId="672" xr:uid="{00000000-0005-0000-0000-000097060000}"/>
    <cellStyle name="Migliaia 4 3 3 2" xfId="2420" xr:uid="{00000000-0005-0000-0000-000098060000}"/>
    <cellStyle name="Migliaia 4 3 4" xfId="2421" xr:uid="{00000000-0005-0000-0000-000099060000}"/>
    <cellStyle name="Migliaia 4 4" xfId="673" xr:uid="{00000000-0005-0000-0000-00009A060000}"/>
    <cellStyle name="Migliaia 4 4 2" xfId="2422" xr:uid="{00000000-0005-0000-0000-00009B060000}"/>
    <cellStyle name="Migliaia 4 4 2 2" xfId="2423" xr:uid="{00000000-0005-0000-0000-00009C060000}"/>
    <cellStyle name="Migliaia 4 4 2 3" xfId="3782" xr:uid="{00000000-0005-0000-0000-00009D060000}"/>
    <cellStyle name="Migliaia 4 4 3" xfId="2424" xr:uid="{00000000-0005-0000-0000-00009E060000}"/>
    <cellStyle name="Migliaia 4 5" xfId="674" xr:uid="{00000000-0005-0000-0000-00009F060000}"/>
    <cellStyle name="Migliaia 40" xfId="675" xr:uid="{00000000-0005-0000-0000-0000A0060000}"/>
    <cellStyle name="Migliaia 40 2" xfId="676" xr:uid="{00000000-0005-0000-0000-0000A1060000}"/>
    <cellStyle name="Migliaia 40 2 2" xfId="2425" xr:uid="{00000000-0005-0000-0000-0000A2060000}"/>
    <cellStyle name="Migliaia 40 2 2 2" xfId="3783" xr:uid="{00000000-0005-0000-0000-0000A3060000}"/>
    <cellStyle name="Migliaia 40 3" xfId="677" xr:uid="{00000000-0005-0000-0000-0000A4060000}"/>
    <cellStyle name="Migliaia 40 3 2" xfId="678" xr:uid="{00000000-0005-0000-0000-0000A5060000}"/>
    <cellStyle name="Migliaia 40 3 2 2" xfId="3784" xr:uid="{00000000-0005-0000-0000-0000A6060000}"/>
    <cellStyle name="Migliaia 40 3 2 3" xfId="3785" xr:uid="{00000000-0005-0000-0000-0000A7060000}"/>
    <cellStyle name="Migliaia 40 3 3" xfId="679" xr:uid="{00000000-0005-0000-0000-0000A8060000}"/>
    <cellStyle name="Migliaia 40 3 3 2" xfId="2426" xr:uid="{00000000-0005-0000-0000-0000A9060000}"/>
    <cellStyle name="Migliaia 40 3 4" xfId="2427" xr:uid="{00000000-0005-0000-0000-0000AA060000}"/>
    <cellStyle name="Migliaia 40 4" xfId="680" xr:uid="{00000000-0005-0000-0000-0000AB060000}"/>
    <cellStyle name="Migliaia 40 4 2" xfId="2428" xr:uid="{00000000-0005-0000-0000-0000AC060000}"/>
    <cellStyle name="Migliaia 40 4 2 2" xfId="2429" xr:uid="{00000000-0005-0000-0000-0000AD060000}"/>
    <cellStyle name="Migliaia 40 4 2 3" xfId="3786" xr:uid="{00000000-0005-0000-0000-0000AE060000}"/>
    <cellStyle name="Migliaia 40 4 3" xfId="2430" xr:uid="{00000000-0005-0000-0000-0000AF060000}"/>
    <cellStyle name="Migliaia 40 5" xfId="681" xr:uid="{00000000-0005-0000-0000-0000B0060000}"/>
    <cellStyle name="Migliaia 41" xfId="682" xr:uid="{00000000-0005-0000-0000-0000B1060000}"/>
    <cellStyle name="Migliaia 41 2" xfId="683" xr:uid="{00000000-0005-0000-0000-0000B2060000}"/>
    <cellStyle name="Migliaia 41 2 2" xfId="2431" xr:uid="{00000000-0005-0000-0000-0000B3060000}"/>
    <cellStyle name="Migliaia 41 2 2 2" xfId="3787" xr:uid="{00000000-0005-0000-0000-0000B4060000}"/>
    <cellStyle name="Migliaia 41 3" xfId="684" xr:uid="{00000000-0005-0000-0000-0000B5060000}"/>
    <cellStyle name="Migliaia 41 3 2" xfId="685" xr:uid="{00000000-0005-0000-0000-0000B6060000}"/>
    <cellStyle name="Migliaia 41 3 2 2" xfId="3788" xr:uid="{00000000-0005-0000-0000-0000B7060000}"/>
    <cellStyle name="Migliaia 41 3 2 3" xfId="3789" xr:uid="{00000000-0005-0000-0000-0000B8060000}"/>
    <cellStyle name="Migliaia 41 3 3" xfId="686" xr:uid="{00000000-0005-0000-0000-0000B9060000}"/>
    <cellStyle name="Migliaia 41 3 3 2" xfId="2432" xr:uid="{00000000-0005-0000-0000-0000BA060000}"/>
    <cellStyle name="Migliaia 41 3 4" xfId="2433" xr:uid="{00000000-0005-0000-0000-0000BB060000}"/>
    <cellStyle name="Migliaia 41 4" xfId="687" xr:uid="{00000000-0005-0000-0000-0000BC060000}"/>
    <cellStyle name="Migliaia 41 4 2" xfId="2434" xr:uid="{00000000-0005-0000-0000-0000BD060000}"/>
    <cellStyle name="Migliaia 41 4 2 2" xfId="2435" xr:uid="{00000000-0005-0000-0000-0000BE060000}"/>
    <cellStyle name="Migliaia 41 4 2 3" xfId="3790" xr:uid="{00000000-0005-0000-0000-0000BF060000}"/>
    <cellStyle name="Migliaia 41 4 3" xfId="2436" xr:uid="{00000000-0005-0000-0000-0000C0060000}"/>
    <cellStyle name="Migliaia 41 5" xfId="688" xr:uid="{00000000-0005-0000-0000-0000C1060000}"/>
    <cellStyle name="Migliaia 42" xfId="689" xr:uid="{00000000-0005-0000-0000-0000C2060000}"/>
    <cellStyle name="Migliaia 42 2" xfId="690" xr:uid="{00000000-0005-0000-0000-0000C3060000}"/>
    <cellStyle name="Migliaia 42 2 2" xfId="2437" xr:uid="{00000000-0005-0000-0000-0000C4060000}"/>
    <cellStyle name="Migliaia 42 2 2 2" xfId="3791" xr:uid="{00000000-0005-0000-0000-0000C5060000}"/>
    <cellStyle name="Migliaia 42 3" xfId="691" xr:uid="{00000000-0005-0000-0000-0000C6060000}"/>
    <cellStyle name="Migliaia 42 3 2" xfId="692" xr:uid="{00000000-0005-0000-0000-0000C7060000}"/>
    <cellStyle name="Migliaia 42 3 2 2" xfId="3792" xr:uid="{00000000-0005-0000-0000-0000C8060000}"/>
    <cellStyle name="Migliaia 42 3 2 3" xfId="3793" xr:uid="{00000000-0005-0000-0000-0000C9060000}"/>
    <cellStyle name="Migliaia 42 3 3" xfId="693" xr:uid="{00000000-0005-0000-0000-0000CA060000}"/>
    <cellStyle name="Migliaia 42 3 3 2" xfId="2438" xr:uid="{00000000-0005-0000-0000-0000CB060000}"/>
    <cellStyle name="Migliaia 42 3 4" xfId="2439" xr:uid="{00000000-0005-0000-0000-0000CC060000}"/>
    <cellStyle name="Migliaia 42 4" xfId="694" xr:uid="{00000000-0005-0000-0000-0000CD060000}"/>
    <cellStyle name="Migliaia 42 4 2" xfId="2440" xr:uid="{00000000-0005-0000-0000-0000CE060000}"/>
    <cellStyle name="Migliaia 42 4 2 2" xfId="2441" xr:uid="{00000000-0005-0000-0000-0000CF060000}"/>
    <cellStyle name="Migliaia 42 4 2 3" xfId="3794" xr:uid="{00000000-0005-0000-0000-0000D0060000}"/>
    <cellStyle name="Migliaia 42 4 3" xfId="2442" xr:uid="{00000000-0005-0000-0000-0000D1060000}"/>
    <cellStyle name="Migliaia 42 5" xfId="695" xr:uid="{00000000-0005-0000-0000-0000D2060000}"/>
    <cellStyle name="Migliaia 43" xfId="696" xr:uid="{00000000-0005-0000-0000-0000D3060000}"/>
    <cellStyle name="Migliaia 43 2" xfId="697" xr:uid="{00000000-0005-0000-0000-0000D4060000}"/>
    <cellStyle name="Migliaia 43 2 2" xfId="2443" xr:uid="{00000000-0005-0000-0000-0000D5060000}"/>
    <cellStyle name="Migliaia 43 2 2 2" xfId="3795" xr:uid="{00000000-0005-0000-0000-0000D6060000}"/>
    <cellStyle name="Migliaia 43 3" xfId="698" xr:uid="{00000000-0005-0000-0000-0000D7060000}"/>
    <cellStyle name="Migliaia 43 3 2" xfId="699" xr:uid="{00000000-0005-0000-0000-0000D8060000}"/>
    <cellStyle name="Migliaia 43 3 2 2" xfId="3796" xr:uid="{00000000-0005-0000-0000-0000D9060000}"/>
    <cellStyle name="Migliaia 43 3 2 3" xfId="3797" xr:uid="{00000000-0005-0000-0000-0000DA060000}"/>
    <cellStyle name="Migliaia 43 3 3" xfId="700" xr:uid="{00000000-0005-0000-0000-0000DB060000}"/>
    <cellStyle name="Migliaia 43 3 3 2" xfId="2444" xr:uid="{00000000-0005-0000-0000-0000DC060000}"/>
    <cellStyle name="Migliaia 43 3 4" xfId="2445" xr:uid="{00000000-0005-0000-0000-0000DD060000}"/>
    <cellStyle name="Migliaia 43 4" xfId="701" xr:uid="{00000000-0005-0000-0000-0000DE060000}"/>
    <cellStyle name="Migliaia 43 4 2" xfId="2446" xr:uid="{00000000-0005-0000-0000-0000DF060000}"/>
    <cellStyle name="Migliaia 43 4 2 2" xfId="2447" xr:uid="{00000000-0005-0000-0000-0000E0060000}"/>
    <cellStyle name="Migliaia 43 4 2 3" xfId="3798" xr:uid="{00000000-0005-0000-0000-0000E1060000}"/>
    <cellStyle name="Migliaia 43 4 3" xfId="2448" xr:uid="{00000000-0005-0000-0000-0000E2060000}"/>
    <cellStyle name="Migliaia 43 5" xfId="702" xr:uid="{00000000-0005-0000-0000-0000E3060000}"/>
    <cellStyle name="Migliaia 44" xfId="703" xr:uid="{00000000-0005-0000-0000-0000E4060000}"/>
    <cellStyle name="Migliaia 44 2" xfId="704" xr:uid="{00000000-0005-0000-0000-0000E5060000}"/>
    <cellStyle name="Migliaia 44 2 2" xfId="2449" xr:uid="{00000000-0005-0000-0000-0000E6060000}"/>
    <cellStyle name="Migliaia 44 2 2 2" xfId="3799" xr:uid="{00000000-0005-0000-0000-0000E7060000}"/>
    <cellStyle name="Migliaia 44 3" xfId="705" xr:uid="{00000000-0005-0000-0000-0000E8060000}"/>
    <cellStyle name="Migliaia 44 3 2" xfId="706" xr:uid="{00000000-0005-0000-0000-0000E9060000}"/>
    <cellStyle name="Migliaia 44 3 2 2" xfId="3800" xr:uid="{00000000-0005-0000-0000-0000EA060000}"/>
    <cellStyle name="Migliaia 44 3 2 3" xfId="3801" xr:uid="{00000000-0005-0000-0000-0000EB060000}"/>
    <cellStyle name="Migliaia 44 3 3" xfId="707" xr:uid="{00000000-0005-0000-0000-0000EC060000}"/>
    <cellStyle name="Migliaia 44 3 3 2" xfId="2450" xr:uid="{00000000-0005-0000-0000-0000ED060000}"/>
    <cellStyle name="Migliaia 44 3 4" xfId="2451" xr:uid="{00000000-0005-0000-0000-0000EE060000}"/>
    <cellStyle name="Migliaia 44 4" xfId="708" xr:uid="{00000000-0005-0000-0000-0000EF060000}"/>
    <cellStyle name="Migliaia 44 4 2" xfId="2452" xr:uid="{00000000-0005-0000-0000-0000F0060000}"/>
    <cellStyle name="Migliaia 44 4 2 2" xfId="2453" xr:uid="{00000000-0005-0000-0000-0000F1060000}"/>
    <cellStyle name="Migliaia 44 4 2 3" xfId="3802" xr:uid="{00000000-0005-0000-0000-0000F2060000}"/>
    <cellStyle name="Migliaia 44 4 3" xfId="2454" xr:uid="{00000000-0005-0000-0000-0000F3060000}"/>
    <cellStyle name="Migliaia 44 5" xfId="709" xr:uid="{00000000-0005-0000-0000-0000F4060000}"/>
    <cellStyle name="Migliaia 45" xfId="710" xr:uid="{00000000-0005-0000-0000-0000F5060000}"/>
    <cellStyle name="Migliaia 45 2" xfId="711" xr:uid="{00000000-0005-0000-0000-0000F6060000}"/>
    <cellStyle name="Migliaia 45 2 2" xfId="2455" xr:uid="{00000000-0005-0000-0000-0000F7060000}"/>
    <cellStyle name="Migliaia 45 2 2 2" xfId="3803" xr:uid="{00000000-0005-0000-0000-0000F8060000}"/>
    <cellStyle name="Migliaia 45 3" xfId="712" xr:uid="{00000000-0005-0000-0000-0000F9060000}"/>
    <cellStyle name="Migliaia 45 3 2" xfId="713" xr:uid="{00000000-0005-0000-0000-0000FA060000}"/>
    <cellStyle name="Migliaia 45 3 2 2" xfId="3804" xr:uid="{00000000-0005-0000-0000-0000FB060000}"/>
    <cellStyle name="Migliaia 45 3 2 3" xfId="3805" xr:uid="{00000000-0005-0000-0000-0000FC060000}"/>
    <cellStyle name="Migliaia 45 3 3" xfId="714" xr:uid="{00000000-0005-0000-0000-0000FD060000}"/>
    <cellStyle name="Migliaia 45 3 3 2" xfId="2456" xr:uid="{00000000-0005-0000-0000-0000FE060000}"/>
    <cellStyle name="Migliaia 45 3 4" xfId="2457" xr:uid="{00000000-0005-0000-0000-0000FF060000}"/>
    <cellStyle name="Migliaia 45 4" xfId="715" xr:uid="{00000000-0005-0000-0000-000000070000}"/>
    <cellStyle name="Migliaia 45 4 2" xfId="2458" xr:uid="{00000000-0005-0000-0000-000001070000}"/>
    <cellStyle name="Migliaia 45 4 2 2" xfId="2459" xr:uid="{00000000-0005-0000-0000-000002070000}"/>
    <cellStyle name="Migliaia 45 4 2 3" xfId="3806" xr:uid="{00000000-0005-0000-0000-000003070000}"/>
    <cellStyle name="Migliaia 45 4 3" xfId="2460" xr:uid="{00000000-0005-0000-0000-000004070000}"/>
    <cellStyle name="Migliaia 45 5" xfId="716" xr:uid="{00000000-0005-0000-0000-000005070000}"/>
    <cellStyle name="Migliaia 46" xfId="717" xr:uid="{00000000-0005-0000-0000-000006070000}"/>
    <cellStyle name="Migliaia 46 2" xfId="718" xr:uid="{00000000-0005-0000-0000-000007070000}"/>
    <cellStyle name="Migliaia 46 2 2" xfId="2461" xr:uid="{00000000-0005-0000-0000-000008070000}"/>
    <cellStyle name="Migliaia 46 2 2 2" xfId="3807" xr:uid="{00000000-0005-0000-0000-000009070000}"/>
    <cellStyle name="Migliaia 46 3" xfId="719" xr:uid="{00000000-0005-0000-0000-00000A070000}"/>
    <cellStyle name="Migliaia 46 3 2" xfId="720" xr:uid="{00000000-0005-0000-0000-00000B070000}"/>
    <cellStyle name="Migliaia 46 3 2 2" xfId="3808" xr:uid="{00000000-0005-0000-0000-00000C070000}"/>
    <cellStyle name="Migliaia 46 3 2 3" xfId="3809" xr:uid="{00000000-0005-0000-0000-00000D070000}"/>
    <cellStyle name="Migliaia 46 3 3" xfId="721" xr:uid="{00000000-0005-0000-0000-00000E070000}"/>
    <cellStyle name="Migliaia 46 3 3 2" xfId="2462" xr:uid="{00000000-0005-0000-0000-00000F070000}"/>
    <cellStyle name="Migliaia 46 3 4" xfId="2463" xr:uid="{00000000-0005-0000-0000-000010070000}"/>
    <cellStyle name="Migliaia 46 4" xfId="722" xr:uid="{00000000-0005-0000-0000-000011070000}"/>
    <cellStyle name="Migliaia 46 4 2" xfId="2464" xr:uid="{00000000-0005-0000-0000-000012070000}"/>
    <cellStyle name="Migliaia 46 4 2 2" xfId="2465" xr:uid="{00000000-0005-0000-0000-000013070000}"/>
    <cellStyle name="Migliaia 46 4 2 3" xfId="3810" xr:uid="{00000000-0005-0000-0000-000014070000}"/>
    <cellStyle name="Migliaia 46 4 3" xfId="2466" xr:uid="{00000000-0005-0000-0000-000015070000}"/>
    <cellStyle name="Migliaia 46 5" xfId="723" xr:uid="{00000000-0005-0000-0000-000016070000}"/>
    <cellStyle name="Migliaia 47" xfId="724" xr:uid="{00000000-0005-0000-0000-000017070000}"/>
    <cellStyle name="Migliaia 47 2" xfId="725" xr:uid="{00000000-0005-0000-0000-000018070000}"/>
    <cellStyle name="Migliaia 47 2 2" xfId="2467" xr:uid="{00000000-0005-0000-0000-000019070000}"/>
    <cellStyle name="Migliaia 47 2 2 2" xfId="3811" xr:uid="{00000000-0005-0000-0000-00001A070000}"/>
    <cellStyle name="Migliaia 47 3" xfId="726" xr:uid="{00000000-0005-0000-0000-00001B070000}"/>
    <cellStyle name="Migliaia 47 3 2" xfId="727" xr:uid="{00000000-0005-0000-0000-00001C070000}"/>
    <cellStyle name="Migliaia 47 3 2 2" xfId="3812" xr:uid="{00000000-0005-0000-0000-00001D070000}"/>
    <cellStyle name="Migliaia 47 3 2 3" xfId="3813" xr:uid="{00000000-0005-0000-0000-00001E070000}"/>
    <cellStyle name="Migliaia 47 3 3" xfId="728" xr:uid="{00000000-0005-0000-0000-00001F070000}"/>
    <cellStyle name="Migliaia 47 3 3 2" xfId="2468" xr:uid="{00000000-0005-0000-0000-000020070000}"/>
    <cellStyle name="Migliaia 47 3 4" xfId="2469" xr:uid="{00000000-0005-0000-0000-000021070000}"/>
    <cellStyle name="Migliaia 47 4" xfId="729" xr:uid="{00000000-0005-0000-0000-000022070000}"/>
    <cellStyle name="Migliaia 47 4 2" xfId="2470" xr:uid="{00000000-0005-0000-0000-000023070000}"/>
    <cellStyle name="Migliaia 47 4 2 2" xfId="2471" xr:uid="{00000000-0005-0000-0000-000024070000}"/>
    <cellStyle name="Migliaia 47 4 2 3" xfId="3814" xr:uid="{00000000-0005-0000-0000-000025070000}"/>
    <cellStyle name="Migliaia 47 4 3" xfId="2472" xr:uid="{00000000-0005-0000-0000-000026070000}"/>
    <cellStyle name="Migliaia 47 5" xfId="730" xr:uid="{00000000-0005-0000-0000-000027070000}"/>
    <cellStyle name="Migliaia 48" xfId="731" xr:uid="{00000000-0005-0000-0000-000028070000}"/>
    <cellStyle name="Migliaia 48 2" xfId="732" xr:uid="{00000000-0005-0000-0000-000029070000}"/>
    <cellStyle name="Migliaia 48 2 2" xfId="2473" xr:uid="{00000000-0005-0000-0000-00002A070000}"/>
    <cellStyle name="Migliaia 48 2 2 2" xfId="3815" xr:uid="{00000000-0005-0000-0000-00002B070000}"/>
    <cellStyle name="Migliaia 48 3" xfId="733" xr:uid="{00000000-0005-0000-0000-00002C070000}"/>
    <cellStyle name="Migliaia 48 3 2" xfId="734" xr:uid="{00000000-0005-0000-0000-00002D070000}"/>
    <cellStyle name="Migliaia 48 3 2 2" xfId="3816" xr:uid="{00000000-0005-0000-0000-00002E070000}"/>
    <cellStyle name="Migliaia 48 3 2 3" xfId="3817" xr:uid="{00000000-0005-0000-0000-00002F070000}"/>
    <cellStyle name="Migliaia 48 3 3" xfId="735" xr:uid="{00000000-0005-0000-0000-000030070000}"/>
    <cellStyle name="Migliaia 48 3 3 2" xfId="2474" xr:uid="{00000000-0005-0000-0000-000031070000}"/>
    <cellStyle name="Migliaia 48 3 4" xfId="2475" xr:uid="{00000000-0005-0000-0000-000032070000}"/>
    <cellStyle name="Migliaia 48 4" xfId="736" xr:uid="{00000000-0005-0000-0000-000033070000}"/>
    <cellStyle name="Migliaia 48 4 2" xfId="2476" xr:uid="{00000000-0005-0000-0000-000034070000}"/>
    <cellStyle name="Migliaia 48 4 2 2" xfId="2477" xr:uid="{00000000-0005-0000-0000-000035070000}"/>
    <cellStyle name="Migliaia 48 4 2 3" xfId="3818" xr:uid="{00000000-0005-0000-0000-000036070000}"/>
    <cellStyle name="Migliaia 48 4 3" xfId="2478" xr:uid="{00000000-0005-0000-0000-000037070000}"/>
    <cellStyle name="Migliaia 48 5" xfId="737" xr:uid="{00000000-0005-0000-0000-000038070000}"/>
    <cellStyle name="Migliaia 49" xfId="738" xr:uid="{00000000-0005-0000-0000-000039070000}"/>
    <cellStyle name="Migliaia 49 2" xfId="739" xr:uid="{00000000-0005-0000-0000-00003A070000}"/>
    <cellStyle name="Migliaia 49 2 2" xfId="2479" xr:uid="{00000000-0005-0000-0000-00003B070000}"/>
    <cellStyle name="Migliaia 49 2 2 2" xfId="3819" xr:uid="{00000000-0005-0000-0000-00003C070000}"/>
    <cellStyle name="Migliaia 49 3" xfId="740" xr:uid="{00000000-0005-0000-0000-00003D070000}"/>
    <cellStyle name="Migliaia 49 3 2" xfId="741" xr:uid="{00000000-0005-0000-0000-00003E070000}"/>
    <cellStyle name="Migliaia 49 3 2 2" xfId="3820" xr:uid="{00000000-0005-0000-0000-00003F070000}"/>
    <cellStyle name="Migliaia 49 3 2 3" xfId="3821" xr:uid="{00000000-0005-0000-0000-000040070000}"/>
    <cellStyle name="Migliaia 49 3 3" xfId="742" xr:uid="{00000000-0005-0000-0000-000041070000}"/>
    <cellStyle name="Migliaia 49 3 3 2" xfId="2480" xr:uid="{00000000-0005-0000-0000-000042070000}"/>
    <cellStyle name="Migliaia 49 3 4" xfId="2481" xr:uid="{00000000-0005-0000-0000-000043070000}"/>
    <cellStyle name="Migliaia 49 4" xfId="743" xr:uid="{00000000-0005-0000-0000-000044070000}"/>
    <cellStyle name="Migliaia 49 4 2" xfId="2482" xr:uid="{00000000-0005-0000-0000-000045070000}"/>
    <cellStyle name="Migliaia 49 4 2 2" xfId="2483" xr:uid="{00000000-0005-0000-0000-000046070000}"/>
    <cellStyle name="Migliaia 49 4 2 3" xfId="3822" xr:uid="{00000000-0005-0000-0000-000047070000}"/>
    <cellStyle name="Migliaia 49 4 3" xfId="2484" xr:uid="{00000000-0005-0000-0000-000048070000}"/>
    <cellStyle name="Migliaia 49 5" xfId="744" xr:uid="{00000000-0005-0000-0000-000049070000}"/>
    <cellStyle name="Migliaia 5" xfId="745" xr:uid="{00000000-0005-0000-0000-00004A070000}"/>
    <cellStyle name="Migliaia 5 2" xfId="746" xr:uid="{00000000-0005-0000-0000-00004B070000}"/>
    <cellStyle name="Migliaia 5 2 2" xfId="2485" xr:uid="{00000000-0005-0000-0000-00004C070000}"/>
    <cellStyle name="Migliaia 5 2 2 2" xfId="3823" xr:uid="{00000000-0005-0000-0000-00004D070000}"/>
    <cellStyle name="Migliaia 5 3" xfId="747" xr:uid="{00000000-0005-0000-0000-00004E070000}"/>
    <cellStyle name="Migliaia 5 3 2" xfId="748" xr:uid="{00000000-0005-0000-0000-00004F070000}"/>
    <cellStyle name="Migliaia 5 3 2 2" xfId="3824" xr:uid="{00000000-0005-0000-0000-000050070000}"/>
    <cellStyle name="Migliaia 5 3 2 3" xfId="3825" xr:uid="{00000000-0005-0000-0000-000051070000}"/>
    <cellStyle name="Migliaia 5 3 3" xfId="749" xr:uid="{00000000-0005-0000-0000-000052070000}"/>
    <cellStyle name="Migliaia 5 3 3 2" xfId="2486" xr:uid="{00000000-0005-0000-0000-000053070000}"/>
    <cellStyle name="Migliaia 5 3 4" xfId="2487" xr:uid="{00000000-0005-0000-0000-000054070000}"/>
    <cellStyle name="Migliaia 5 4" xfId="750" xr:uid="{00000000-0005-0000-0000-000055070000}"/>
    <cellStyle name="Migliaia 5 4 2" xfId="2488" xr:uid="{00000000-0005-0000-0000-000056070000}"/>
    <cellStyle name="Migliaia 5 4 2 2" xfId="2489" xr:uid="{00000000-0005-0000-0000-000057070000}"/>
    <cellStyle name="Migliaia 5 4 2 3" xfId="3826" xr:uid="{00000000-0005-0000-0000-000058070000}"/>
    <cellStyle name="Migliaia 5 4 3" xfId="2490" xr:uid="{00000000-0005-0000-0000-000059070000}"/>
    <cellStyle name="Migliaia 5 5" xfId="751" xr:uid="{00000000-0005-0000-0000-00005A070000}"/>
    <cellStyle name="Migliaia 50" xfId="752" xr:uid="{00000000-0005-0000-0000-00005B070000}"/>
    <cellStyle name="Migliaia 50 2" xfId="753" xr:uid="{00000000-0005-0000-0000-00005C070000}"/>
    <cellStyle name="Migliaia 50 2 2" xfId="2491" xr:uid="{00000000-0005-0000-0000-00005D070000}"/>
    <cellStyle name="Migliaia 50 2 2 2" xfId="3827" xr:uid="{00000000-0005-0000-0000-00005E070000}"/>
    <cellStyle name="Migliaia 50 3" xfId="754" xr:uid="{00000000-0005-0000-0000-00005F070000}"/>
    <cellStyle name="Migliaia 50 3 2" xfId="755" xr:uid="{00000000-0005-0000-0000-000060070000}"/>
    <cellStyle name="Migliaia 50 3 2 2" xfId="3828" xr:uid="{00000000-0005-0000-0000-000061070000}"/>
    <cellStyle name="Migliaia 50 3 2 3" xfId="3829" xr:uid="{00000000-0005-0000-0000-000062070000}"/>
    <cellStyle name="Migliaia 50 3 3" xfId="756" xr:uid="{00000000-0005-0000-0000-000063070000}"/>
    <cellStyle name="Migliaia 50 3 3 2" xfId="2492" xr:uid="{00000000-0005-0000-0000-000064070000}"/>
    <cellStyle name="Migliaia 50 3 4" xfId="2493" xr:uid="{00000000-0005-0000-0000-000065070000}"/>
    <cellStyle name="Migliaia 50 4" xfId="757" xr:uid="{00000000-0005-0000-0000-000066070000}"/>
    <cellStyle name="Migliaia 50 4 2" xfId="2494" xr:uid="{00000000-0005-0000-0000-000067070000}"/>
    <cellStyle name="Migliaia 50 4 2 2" xfId="2495" xr:uid="{00000000-0005-0000-0000-000068070000}"/>
    <cellStyle name="Migliaia 50 4 2 3" xfId="3830" xr:uid="{00000000-0005-0000-0000-000069070000}"/>
    <cellStyle name="Migliaia 50 4 3" xfId="2496" xr:uid="{00000000-0005-0000-0000-00006A070000}"/>
    <cellStyle name="Migliaia 50 5" xfId="758" xr:uid="{00000000-0005-0000-0000-00006B070000}"/>
    <cellStyle name="Migliaia 51" xfId="759" xr:uid="{00000000-0005-0000-0000-00006C070000}"/>
    <cellStyle name="Migliaia 51 2" xfId="760" xr:uid="{00000000-0005-0000-0000-00006D070000}"/>
    <cellStyle name="Migliaia 51 2 2" xfId="2497" xr:uid="{00000000-0005-0000-0000-00006E070000}"/>
    <cellStyle name="Migliaia 51 2 2 2" xfId="3831" xr:uid="{00000000-0005-0000-0000-00006F070000}"/>
    <cellStyle name="Migliaia 51 3" xfId="761" xr:uid="{00000000-0005-0000-0000-000070070000}"/>
    <cellStyle name="Migliaia 51 3 2" xfId="762" xr:uid="{00000000-0005-0000-0000-000071070000}"/>
    <cellStyle name="Migliaia 51 3 2 2" xfId="3832" xr:uid="{00000000-0005-0000-0000-000072070000}"/>
    <cellStyle name="Migliaia 51 3 2 3" xfId="3833" xr:uid="{00000000-0005-0000-0000-000073070000}"/>
    <cellStyle name="Migliaia 51 3 3" xfId="763" xr:uid="{00000000-0005-0000-0000-000074070000}"/>
    <cellStyle name="Migliaia 51 3 3 2" xfId="2498" xr:uid="{00000000-0005-0000-0000-000075070000}"/>
    <cellStyle name="Migliaia 51 3 4" xfId="2499" xr:uid="{00000000-0005-0000-0000-000076070000}"/>
    <cellStyle name="Migliaia 51 4" xfId="764" xr:uid="{00000000-0005-0000-0000-000077070000}"/>
    <cellStyle name="Migliaia 51 4 2" xfId="2500" xr:uid="{00000000-0005-0000-0000-000078070000}"/>
    <cellStyle name="Migliaia 51 4 2 2" xfId="2501" xr:uid="{00000000-0005-0000-0000-000079070000}"/>
    <cellStyle name="Migliaia 51 4 2 3" xfId="3834" xr:uid="{00000000-0005-0000-0000-00007A070000}"/>
    <cellStyle name="Migliaia 51 4 3" xfId="2502" xr:uid="{00000000-0005-0000-0000-00007B070000}"/>
    <cellStyle name="Migliaia 51 5" xfId="765" xr:uid="{00000000-0005-0000-0000-00007C070000}"/>
    <cellStyle name="Migliaia 52" xfId="766" xr:uid="{00000000-0005-0000-0000-00007D070000}"/>
    <cellStyle name="Migliaia 52 2" xfId="767" xr:uid="{00000000-0005-0000-0000-00007E070000}"/>
    <cellStyle name="Migliaia 52 2 2" xfId="2503" xr:uid="{00000000-0005-0000-0000-00007F070000}"/>
    <cellStyle name="Migliaia 52 2 2 2" xfId="3835" xr:uid="{00000000-0005-0000-0000-000080070000}"/>
    <cellStyle name="Migliaia 52 3" xfId="768" xr:uid="{00000000-0005-0000-0000-000081070000}"/>
    <cellStyle name="Migliaia 52 3 2" xfId="769" xr:uid="{00000000-0005-0000-0000-000082070000}"/>
    <cellStyle name="Migliaia 52 3 2 2" xfId="3836" xr:uid="{00000000-0005-0000-0000-000083070000}"/>
    <cellStyle name="Migliaia 52 3 2 3" xfId="3837" xr:uid="{00000000-0005-0000-0000-000084070000}"/>
    <cellStyle name="Migliaia 52 3 3" xfId="770" xr:uid="{00000000-0005-0000-0000-000085070000}"/>
    <cellStyle name="Migliaia 52 3 3 2" xfId="2504" xr:uid="{00000000-0005-0000-0000-000086070000}"/>
    <cellStyle name="Migliaia 52 3 4" xfId="2505" xr:uid="{00000000-0005-0000-0000-000087070000}"/>
    <cellStyle name="Migliaia 52 4" xfId="771" xr:uid="{00000000-0005-0000-0000-000088070000}"/>
    <cellStyle name="Migliaia 52 4 2" xfId="2506" xr:uid="{00000000-0005-0000-0000-000089070000}"/>
    <cellStyle name="Migliaia 52 4 2 2" xfId="2507" xr:uid="{00000000-0005-0000-0000-00008A070000}"/>
    <cellStyle name="Migliaia 52 4 2 3" xfId="3838" xr:uid="{00000000-0005-0000-0000-00008B070000}"/>
    <cellStyle name="Migliaia 52 4 3" xfId="2508" xr:uid="{00000000-0005-0000-0000-00008C070000}"/>
    <cellStyle name="Migliaia 52 5" xfId="772" xr:uid="{00000000-0005-0000-0000-00008D070000}"/>
    <cellStyle name="Migliaia 53" xfId="773" xr:uid="{00000000-0005-0000-0000-00008E070000}"/>
    <cellStyle name="Migliaia 53 2" xfId="774" xr:uid="{00000000-0005-0000-0000-00008F070000}"/>
    <cellStyle name="Migliaia 53 2 2" xfId="2509" xr:uid="{00000000-0005-0000-0000-000090070000}"/>
    <cellStyle name="Migliaia 53 2 2 2" xfId="3839" xr:uid="{00000000-0005-0000-0000-000091070000}"/>
    <cellStyle name="Migliaia 53 3" xfId="775" xr:uid="{00000000-0005-0000-0000-000092070000}"/>
    <cellStyle name="Migliaia 53 3 2" xfId="776" xr:uid="{00000000-0005-0000-0000-000093070000}"/>
    <cellStyle name="Migliaia 53 3 2 2" xfId="3840" xr:uid="{00000000-0005-0000-0000-000094070000}"/>
    <cellStyle name="Migliaia 53 3 2 3" xfId="3841" xr:uid="{00000000-0005-0000-0000-000095070000}"/>
    <cellStyle name="Migliaia 53 3 3" xfId="777" xr:uid="{00000000-0005-0000-0000-000096070000}"/>
    <cellStyle name="Migliaia 53 3 3 2" xfId="2510" xr:uid="{00000000-0005-0000-0000-000097070000}"/>
    <cellStyle name="Migliaia 53 3 4" xfId="2511" xr:uid="{00000000-0005-0000-0000-000098070000}"/>
    <cellStyle name="Migliaia 53 4" xfId="778" xr:uid="{00000000-0005-0000-0000-000099070000}"/>
    <cellStyle name="Migliaia 53 4 2" xfId="2512" xr:uid="{00000000-0005-0000-0000-00009A070000}"/>
    <cellStyle name="Migliaia 53 4 2 2" xfId="2513" xr:uid="{00000000-0005-0000-0000-00009B070000}"/>
    <cellStyle name="Migliaia 53 4 2 3" xfId="3842" xr:uid="{00000000-0005-0000-0000-00009C070000}"/>
    <cellStyle name="Migliaia 53 4 3" xfId="2514" xr:uid="{00000000-0005-0000-0000-00009D070000}"/>
    <cellStyle name="Migliaia 53 5" xfId="779" xr:uid="{00000000-0005-0000-0000-00009E070000}"/>
    <cellStyle name="Migliaia 54" xfId="780" xr:uid="{00000000-0005-0000-0000-00009F070000}"/>
    <cellStyle name="Migliaia 54 2" xfId="781" xr:uid="{00000000-0005-0000-0000-0000A0070000}"/>
    <cellStyle name="Migliaia 54 2 2" xfId="2515" xr:uid="{00000000-0005-0000-0000-0000A1070000}"/>
    <cellStyle name="Migliaia 54 2 2 2" xfId="3843" xr:uid="{00000000-0005-0000-0000-0000A2070000}"/>
    <cellStyle name="Migliaia 54 3" xfId="782" xr:uid="{00000000-0005-0000-0000-0000A3070000}"/>
    <cellStyle name="Migliaia 54 3 2" xfId="783" xr:uid="{00000000-0005-0000-0000-0000A4070000}"/>
    <cellStyle name="Migliaia 54 3 2 2" xfId="3844" xr:uid="{00000000-0005-0000-0000-0000A5070000}"/>
    <cellStyle name="Migliaia 54 3 2 3" xfId="3845" xr:uid="{00000000-0005-0000-0000-0000A6070000}"/>
    <cellStyle name="Migliaia 54 3 3" xfId="784" xr:uid="{00000000-0005-0000-0000-0000A7070000}"/>
    <cellStyle name="Migliaia 54 3 3 2" xfId="2516" xr:uid="{00000000-0005-0000-0000-0000A8070000}"/>
    <cellStyle name="Migliaia 54 3 4" xfId="2517" xr:uid="{00000000-0005-0000-0000-0000A9070000}"/>
    <cellStyle name="Migliaia 54 4" xfId="785" xr:uid="{00000000-0005-0000-0000-0000AA070000}"/>
    <cellStyle name="Migliaia 54 4 2" xfId="2518" xr:uid="{00000000-0005-0000-0000-0000AB070000}"/>
    <cellStyle name="Migliaia 54 4 2 2" xfId="2519" xr:uid="{00000000-0005-0000-0000-0000AC070000}"/>
    <cellStyle name="Migliaia 54 4 2 3" xfId="3846" xr:uid="{00000000-0005-0000-0000-0000AD070000}"/>
    <cellStyle name="Migliaia 54 4 3" xfId="2520" xr:uid="{00000000-0005-0000-0000-0000AE070000}"/>
    <cellStyle name="Migliaia 54 5" xfId="786" xr:uid="{00000000-0005-0000-0000-0000AF070000}"/>
    <cellStyle name="Migliaia 55" xfId="787" xr:uid="{00000000-0005-0000-0000-0000B0070000}"/>
    <cellStyle name="Migliaia 55 2" xfId="788" xr:uid="{00000000-0005-0000-0000-0000B1070000}"/>
    <cellStyle name="Migliaia 55 2 2" xfId="2521" xr:uid="{00000000-0005-0000-0000-0000B2070000}"/>
    <cellStyle name="Migliaia 55 2 2 2" xfId="3847" xr:uid="{00000000-0005-0000-0000-0000B3070000}"/>
    <cellStyle name="Migliaia 55 3" xfId="789" xr:uid="{00000000-0005-0000-0000-0000B4070000}"/>
    <cellStyle name="Migliaia 55 3 2" xfId="790" xr:uid="{00000000-0005-0000-0000-0000B5070000}"/>
    <cellStyle name="Migliaia 55 3 2 2" xfId="3848" xr:uid="{00000000-0005-0000-0000-0000B6070000}"/>
    <cellStyle name="Migliaia 55 3 2 3" xfId="3849" xr:uid="{00000000-0005-0000-0000-0000B7070000}"/>
    <cellStyle name="Migliaia 55 3 3" xfId="791" xr:uid="{00000000-0005-0000-0000-0000B8070000}"/>
    <cellStyle name="Migliaia 55 3 3 2" xfId="2522" xr:uid="{00000000-0005-0000-0000-0000B9070000}"/>
    <cellStyle name="Migliaia 55 3 4" xfId="2523" xr:uid="{00000000-0005-0000-0000-0000BA070000}"/>
    <cellStyle name="Migliaia 55 4" xfId="792" xr:uid="{00000000-0005-0000-0000-0000BB070000}"/>
    <cellStyle name="Migliaia 55 4 2" xfId="2524" xr:uid="{00000000-0005-0000-0000-0000BC070000}"/>
    <cellStyle name="Migliaia 55 4 2 2" xfId="2525" xr:uid="{00000000-0005-0000-0000-0000BD070000}"/>
    <cellStyle name="Migliaia 55 4 2 3" xfId="3850" xr:uid="{00000000-0005-0000-0000-0000BE070000}"/>
    <cellStyle name="Migliaia 55 4 3" xfId="2526" xr:uid="{00000000-0005-0000-0000-0000BF070000}"/>
    <cellStyle name="Migliaia 55 5" xfId="793" xr:uid="{00000000-0005-0000-0000-0000C0070000}"/>
    <cellStyle name="Migliaia 56" xfId="794" xr:uid="{00000000-0005-0000-0000-0000C1070000}"/>
    <cellStyle name="Migliaia 56 2" xfId="795" xr:uid="{00000000-0005-0000-0000-0000C2070000}"/>
    <cellStyle name="Migliaia 56 2 2" xfId="2527" xr:uid="{00000000-0005-0000-0000-0000C3070000}"/>
    <cellStyle name="Migliaia 56 2 2 2" xfId="3851" xr:uid="{00000000-0005-0000-0000-0000C4070000}"/>
    <cellStyle name="Migliaia 56 3" xfId="796" xr:uid="{00000000-0005-0000-0000-0000C5070000}"/>
    <cellStyle name="Migliaia 56 3 2" xfId="797" xr:uid="{00000000-0005-0000-0000-0000C6070000}"/>
    <cellStyle name="Migliaia 56 3 2 2" xfId="3852" xr:uid="{00000000-0005-0000-0000-0000C7070000}"/>
    <cellStyle name="Migliaia 56 3 2 3" xfId="3853" xr:uid="{00000000-0005-0000-0000-0000C8070000}"/>
    <cellStyle name="Migliaia 56 3 3" xfId="798" xr:uid="{00000000-0005-0000-0000-0000C9070000}"/>
    <cellStyle name="Migliaia 56 3 3 2" xfId="2528" xr:uid="{00000000-0005-0000-0000-0000CA070000}"/>
    <cellStyle name="Migliaia 56 3 4" xfId="2529" xr:uid="{00000000-0005-0000-0000-0000CB070000}"/>
    <cellStyle name="Migliaia 56 4" xfId="799" xr:uid="{00000000-0005-0000-0000-0000CC070000}"/>
    <cellStyle name="Migliaia 56 4 2" xfId="2530" xr:uid="{00000000-0005-0000-0000-0000CD070000}"/>
    <cellStyle name="Migliaia 56 4 2 2" xfId="2531" xr:uid="{00000000-0005-0000-0000-0000CE070000}"/>
    <cellStyle name="Migliaia 56 4 2 3" xfId="3854" xr:uid="{00000000-0005-0000-0000-0000CF070000}"/>
    <cellStyle name="Migliaia 56 4 3" xfId="2532" xr:uid="{00000000-0005-0000-0000-0000D0070000}"/>
    <cellStyle name="Migliaia 56 5" xfId="800" xr:uid="{00000000-0005-0000-0000-0000D1070000}"/>
    <cellStyle name="Migliaia 57" xfId="801" xr:uid="{00000000-0005-0000-0000-0000D2070000}"/>
    <cellStyle name="Migliaia 57 2" xfId="802" xr:uid="{00000000-0005-0000-0000-0000D3070000}"/>
    <cellStyle name="Migliaia 57 2 2" xfId="2533" xr:uid="{00000000-0005-0000-0000-0000D4070000}"/>
    <cellStyle name="Migliaia 57 2 2 2" xfId="3855" xr:uid="{00000000-0005-0000-0000-0000D5070000}"/>
    <cellStyle name="Migliaia 57 3" xfId="803" xr:uid="{00000000-0005-0000-0000-0000D6070000}"/>
    <cellStyle name="Migliaia 57 3 2" xfId="804" xr:uid="{00000000-0005-0000-0000-0000D7070000}"/>
    <cellStyle name="Migliaia 57 3 2 2" xfId="3856" xr:uid="{00000000-0005-0000-0000-0000D8070000}"/>
    <cellStyle name="Migliaia 57 3 2 3" xfId="3857" xr:uid="{00000000-0005-0000-0000-0000D9070000}"/>
    <cellStyle name="Migliaia 57 3 3" xfId="805" xr:uid="{00000000-0005-0000-0000-0000DA070000}"/>
    <cellStyle name="Migliaia 57 3 3 2" xfId="2534" xr:uid="{00000000-0005-0000-0000-0000DB070000}"/>
    <cellStyle name="Migliaia 57 3 4" xfId="2535" xr:uid="{00000000-0005-0000-0000-0000DC070000}"/>
    <cellStyle name="Migliaia 57 4" xfId="806" xr:uid="{00000000-0005-0000-0000-0000DD070000}"/>
    <cellStyle name="Migliaia 57 4 2" xfId="2536" xr:uid="{00000000-0005-0000-0000-0000DE070000}"/>
    <cellStyle name="Migliaia 57 4 2 2" xfId="2537" xr:uid="{00000000-0005-0000-0000-0000DF070000}"/>
    <cellStyle name="Migliaia 57 4 2 3" xfId="3858" xr:uid="{00000000-0005-0000-0000-0000E0070000}"/>
    <cellStyle name="Migliaia 57 4 3" xfId="2538" xr:uid="{00000000-0005-0000-0000-0000E1070000}"/>
    <cellStyle name="Migliaia 57 5" xfId="807" xr:uid="{00000000-0005-0000-0000-0000E2070000}"/>
    <cellStyle name="Migliaia 58" xfId="808" xr:uid="{00000000-0005-0000-0000-0000E3070000}"/>
    <cellStyle name="Migliaia 58 2" xfId="809" xr:uid="{00000000-0005-0000-0000-0000E4070000}"/>
    <cellStyle name="Migliaia 58 2 2" xfId="2539" xr:uid="{00000000-0005-0000-0000-0000E5070000}"/>
    <cellStyle name="Migliaia 58 2 2 2" xfId="3859" xr:uid="{00000000-0005-0000-0000-0000E6070000}"/>
    <cellStyle name="Migliaia 58 3" xfId="810" xr:uid="{00000000-0005-0000-0000-0000E7070000}"/>
    <cellStyle name="Migliaia 58 3 2" xfId="811" xr:uid="{00000000-0005-0000-0000-0000E8070000}"/>
    <cellStyle name="Migliaia 58 3 2 2" xfId="3860" xr:uid="{00000000-0005-0000-0000-0000E9070000}"/>
    <cellStyle name="Migliaia 58 3 2 3" xfId="3861" xr:uid="{00000000-0005-0000-0000-0000EA070000}"/>
    <cellStyle name="Migliaia 58 3 3" xfId="812" xr:uid="{00000000-0005-0000-0000-0000EB070000}"/>
    <cellStyle name="Migliaia 58 3 3 2" xfId="2540" xr:uid="{00000000-0005-0000-0000-0000EC070000}"/>
    <cellStyle name="Migliaia 58 3 4" xfId="2541" xr:uid="{00000000-0005-0000-0000-0000ED070000}"/>
    <cellStyle name="Migliaia 58 4" xfId="813" xr:uid="{00000000-0005-0000-0000-0000EE070000}"/>
    <cellStyle name="Migliaia 58 4 2" xfId="2542" xr:uid="{00000000-0005-0000-0000-0000EF070000}"/>
    <cellStyle name="Migliaia 58 4 2 2" xfId="2543" xr:uid="{00000000-0005-0000-0000-0000F0070000}"/>
    <cellStyle name="Migliaia 58 4 2 3" xfId="3862" xr:uid="{00000000-0005-0000-0000-0000F1070000}"/>
    <cellStyle name="Migliaia 58 4 3" xfId="2544" xr:uid="{00000000-0005-0000-0000-0000F2070000}"/>
    <cellStyle name="Migliaia 58 5" xfId="814" xr:uid="{00000000-0005-0000-0000-0000F3070000}"/>
    <cellStyle name="Migliaia 59" xfId="815" xr:uid="{00000000-0005-0000-0000-0000F4070000}"/>
    <cellStyle name="Migliaia 59 2" xfId="816" xr:uid="{00000000-0005-0000-0000-0000F5070000}"/>
    <cellStyle name="Migliaia 59 2 2" xfId="2545" xr:uid="{00000000-0005-0000-0000-0000F6070000}"/>
    <cellStyle name="Migliaia 59 2 2 2" xfId="3863" xr:uid="{00000000-0005-0000-0000-0000F7070000}"/>
    <cellStyle name="Migliaia 59 3" xfId="817" xr:uid="{00000000-0005-0000-0000-0000F8070000}"/>
    <cellStyle name="Migliaia 59 3 2" xfId="818" xr:uid="{00000000-0005-0000-0000-0000F9070000}"/>
    <cellStyle name="Migliaia 59 3 2 2" xfId="3864" xr:uid="{00000000-0005-0000-0000-0000FA070000}"/>
    <cellStyle name="Migliaia 59 3 2 3" xfId="3865" xr:uid="{00000000-0005-0000-0000-0000FB070000}"/>
    <cellStyle name="Migliaia 59 3 3" xfId="819" xr:uid="{00000000-0005-0000-0000-0000FC070000}"/>
    <cellStyle name="Migliaia 59 3 3 2" xfId="2546" xr:uid="{00000000-0005-0000-0000-0000FD070000}"/>
    <cellStyle name="Migliaia 59 3 4" xfId="2547" xr:uid="{00000000-0005-0000-0000-0000FE070000}"/>
    <cellStyle name="Migliaia 59 4" xfId="820" xr:uid="{00000000-0005-0000-0000-0000FF070000}"/>
    <cellStyle name="Migliaia 59 4 2" xfId="2548" xr:uid="{00000000-0005-0000-0000-000000080000}"/>
    <cellStyle name="Migliaia 59 4 2 2" xfId="2549" xr:uid="{00000000-0005-0000-0000-000001080000}"/>
    <cellStyle name="Migliaia 59 4 2 3" xfId="3866" xr:uid="{00000000-0005-0000-0000-000002080000}"/>
    <cellStyle name="Migliaia 59 4 3" xfId="2550" xr:uid="{00000000-0005-0000-0000-000003080000}"/>
    <cellStyle name="Migliaia 59 5" xfId="821" xr:uid="{00000000-0005-0000-0000-000004080000}"/>
    <cellStyle name="Migliaia 6" xfId="822" xr:uid="{00000000-0005-0000-0000-000005080000}"/>
    <cellStyle name="Migliaia 6 2" xfId="823" xr:uid="{00000000-0005-0000-0000-000006080000}"/>
    <cellStyle name="Migliaia 6 2 2" xfId="2551" xr:uid="{00000000-0005-0000-0000-000007080000}"/>
    <cellStyle name="Migliaia 6 2 2 2" xfId="3867" xr:uid="{00000000-0005-0000-0000-000008080000}"/>
    <cellStyle name="Migliaia 6 3" xfId="824" xr:uid="{00000000-0005-0000-0000-000009080000}"/>
    <cellStyle name="Migliaia 6 3 2" xfId="825" xr:uid="{00000000-0005-0000-0000-00000A080000}"/>
    <cellStyle name="Migliaia 6 3 2 2" xfId="3868" xr:uid="{00000000-0005-0000-0000-00000B080000}"/>
    <cellStyle name="Migliaia 6 3 2 3" xfId="3869" xr:uid="{00000000-0005-0000-0000-00000C080000}"/>
    <cellStyle name="Migliaia 6 3 3" xfId="826" xr:uid="{00000000-0005-0000-0000-00000D080000}"/>
    <cellStyle name="Migliaia 6 3 3 2" xfId="2552" xr:uid="{00000000-0005-0000-0000-00000E080000}"/>
    <cellStyle name="Migliaia 6 3 4" xfId="2553" xr:uid="{00000000-0005-0000-0000-00000F080000}"/>
    <cellStyle name="Migliaia 6 4" xfId="827" xr:uid="{00000000-0005-0000-0000-000010080000}"/>
    <cellStyle name="Migliaia 6 4 2" xfId="2554" xr:uid="{00000000-0005-0000-0000-000011080000}"/>
    <cellStyle name="Migliaia 6 4 2 2" xfId="2555" xr:uid="{00000000-0005-0000-0000-000012080000}"/>
    <cellStyle name="Migliaia 6 4 2 3" xfId="3870" xr:uid="{00000000-0005-0000-0000-000013080000}"/>
    <cellStyle name="Migliaia 6 4 3" xfId="2556" xr:uid="{00000000-0005-0000-0000-000014080000}"/>
    <cellStyle name="Migliaia 6 5" xfId="828" xr:uid="{00000000-0005-0000-0000-000015080000}"/>
    <cellStyle name="Migliaia 60" xfId="829" xr:uid="{00000000-0005-0000-0000-000016080000}"/>
    <cellStyle name="Migliaia 60 2" xfId="830" xr:uid="{00000000-0005-0000-0000-000017080000}"/>
    <cellStyle name="Migliaia 60 2 2" xfId="2557" xr:uid="{00000000-0005-0000-0000-000018080000}"/>
    <cellStyle name="Migliaia 60 2 2 2" xfId="3871" xr:uid="{00000000-0005-0000-0000-000019080000}"/>
    <cellStyle name="Migliaia 60 3" xfId="831" xr:uid="{00000000-0005-0000-0000-00001A080000}"/>
    <cellStyle name="Migliaia 60 3 2" xfId="832" xr:uid="{00000000-0005-0000-0000-00001B080000}"/>
    <cellStyle name="Migliaia 60 3 2 2" xfId="3872" xr:uid="{00000000-0005-0000-0000-00001C080000}"/>
    <cellStyle name="Migliaia 60 3 2 3" xfId="3873" xr:uid="{00000000-0005-0000-0000-00001D080000}"/>
    <cellStyle name="Migliaia 60 3 3" xfId="833" xr:uid="{00000000-0005-0000-0000-00001E080000}"/>
    <cellStyle name="Migliaia 60 3 3 2" xfId="2558" xr:uid="{00000000-0005-0000-0000-00001F080000}"/>
    <cellStyle name="Migliaia 60 3 4" xfId="2559" xr:uid="{00000000-0005-0000-0000-000020080000}"/>
    <cellStyle name="Migliaia 60 4" xfId="834" xr:uid="{00000000-0005-0000-0000-000021080000}"/>
    <cellStyle name="Migliaia 60 4 2" xfId="2560" xr:uid="{00000000-0005-0000-0000-000022080000}"/>
    <cellStyle name="Migliaia 60 4 2 2" xfId="2561" xr:uid="{00000000-0005-0000-0000-000023080000}"/>
    <cellStyle name="Migliaia 60 4 2 3" xfId="3874" xr:uid="{00000000-0005-0000-0000-000024080000}"/>
    <cellStyle name="Migliaia 60 4 3" xfId="2562" xr:uid="{00000000-0005-0000-0000-000025080000}"/>
    <cellStyle name="Migliaia 60 5" xfId="835" xr:uid="{00000000-0005-0000-0000-000026080000}"/>
    <cellStyle name="Migliaia 61" xfId="836" xr:uid="{00000000-0005-0000-0000-000027080000}"/>
    <cellStyle name="Migliaia 61 2" xfId="837" xr:uid="{00000000-0005-0000-0000-000028080000}"/>
    <cellStyle name="Migliaia 61 2 2" xfId="2563" xr:uid="{00000000-0005-0000-0000-000029080000}"/>
    <cellStyle name="Migliaia 61 2 2 2" xfId="3875" xr:uid="{00000000-0005-0000-0000-00002A080000}"/>
    <cellStyle name="Migliaia 61 3" xfId="838" xr:uid="{00000000-0005-0000-0000-00002B080000}"/>
    <cellStyle name="Migliaia 61 3 2" xfId="839" xr:uid="{00000000-0005-0000-0000-00002C080000}"/>
    <cellStyle name="Migliaia 61 3 2 2" xfId="3876" xr:uid="{00000000-0005-0000-0000-00002D080000}"/>
    <cellStyle name="Migliaia 61 3 2 3" xfId="3877" xr:uid="{00000000-0005-0000-0000-00002E080000}"/>
    <cellStyle name="Migliaia 61 3 3" xfId="840" xr:uid="{00000000-0005-0000-0000-00002F080000}"/>
    <cellStyle name="Migliaia 61 3 3 2" xfId="2564" xr:uid="{00000000-0005-0000-0000-000030080000}"/>
    <cellStyle name="Migliaia 61 3 4" xfId="2565" xr:uid="{00000000-0005-0000-0000-000031080000}"/>
    <cellStyle name="Migliaia 61 4" xfId="841" xr:uid="{00000000-0005-0000-0000-000032080000}"/>
    <cellStyle name="Migliaia 61 4 2" xfId="2566" xr:uid="{00000000-0005-0000-0000-000033080000}"/>
    <cellStyle name="Migliaia 61 4 2 2" xfId="2567" xr:uid="{00000000-0005-0000-0000-000034080000}"/>
    <cellStyle name="Migliaia 61 4 2 3" xfId="3878" xr:uid="{00000000-0005-0000-0000-000035080000}"/>
    <cellStyle name="Migliaia 61 4 3" xfId="2568" xr:uid="{00000000-0005-0000-0000-000036080000}"/>
    <cellStyle name="Migliaia 61 5" xfId="842" xr:uid="{00000000-0005-0000-0000-000037080000}"/>
    <cellStyle name="Migliaia 7" xfId="843" xr:uid="{00000000-0005-0000-0000-000038080000}"/>
    <cellStyle name="Migliaia 7 2" xfId="844" xr:uid="{00000000-0005-0000-0000-000039080000}"/>
    <cellStyle name="Migliaia 7 2 2" xfId="2569" xr:uid="{00000000-0005-0000-0000-00003A080000}"/>
    <cellStyle name="Migliaia 7 2 2 2" xfId="3879" xr:uid="{00000000-0005-0000-0000-00003B080000}"/>
    <cellStyle name="Migliaia 7 3" xfId="845" xr:uid="{00000000-0005-0000-0000-00003C080000}"/>
    <cellStyle name="Migliaia 7 3 2" xfId="846" xr:uid="{00000000-0005-0000-0000-00003D080000}"/>
    <cellStyle name="Migliaia 7 3 2 2" xfId="3880" xr:uid="{00000000-0005-0000-0000-00003E080000}"/>
    <cellStyle name="Migliaia 7 3 2 3" xfId="3881" xr:uid="{00000000-0005-0000-0000-00003F080000}"/>
    <cellStyle name="Migliaia 7 3 3" xfId="847" xr:uid="{00000000-0005-0000-0000-000040080000}"/>
    <cellStyle name="Migliaia 7 3 3 2" xfId="2570" xr:uid="{00000000-0005-0000-0000-000041080000}"/>
    <cellStyle name="Migliaia 7 3 4" xfId="2571" xr:uid="{00000000-0005-0000-0000-000042080000}"/>
    <cellStyle name="Migliaia 7 4" xfId="848" xr:uid="{00000000-0005-0000-0000-000043080000}"/>
    <cellStyle name="Migliaia 7 4 2" xfId="2572" xr:uid="{00000000-0005-0000-0000-000044080000}"/>
    <cellStyle name="Migliaia 7 4 2 2" xfId="2573" xr:uid="{00000000-0005-0000-0000-000045080000}"/>
    <cellStyle name="Migliaia 7 4 2 3" xfId="3882" xr:uid="{00000000-0005-0000-0000-000046080000}"/>
    <cellStyle name="Migliaia 7 4 3" xfId="2574" xr:uid="{00000000-0005-0000-0000-000047080000}"/>
    <cellStyle name="Migliaia 7 5" xfId="849" xr:uid="{00000000-0005-0000-0000-000048080000}"/>
    <cellStyle name="Migliaia 8" xfId="850" xr:uid="{00000000-0005-0000-0000-000049080000}"/>
    <cellStyle name="Migliaia 8 2" xfId="851" xr:uid="{00000000-0005-0000-0000-00004A080000}"/>
    <cellStyle name="Migliaia 8 2 2" xfId="2575" xr:uid="{00000000-0005-0000-0000-00004B080000}"/>
    <cellStyle name="Migliaia 8 2 2 2" xfId="3883" xr:uid="{00000000-0005-0000-0000-00004C080000}"/>
    <cellStyle name="Migliaia 8 3" xfId="852" xr:uid="{00000000-0005-0000-0000-00004D080000}"/>
    <cellStyle name="Migliaia 8 3 2" xfId="853" xr:uid="{00000000-0005-0000-0000-00004E080000}"/>
    <cellStyle name="Migliaia 8 3 2 2" xfId="3884" xr:uid="{00000000-0005-0000-0000-00004F080000}"/>
    <cellStyle name="Migliaia 8 3 2 3" xfId="3885" xr:uid="{00000000-0005-0000-0000-000050080000}"/>
    <cellStyle name="Migliaia 8 3 3" xfId="854" xr:uid="{00000000-0005-0000-0000-000051080000}"/>
    <cellStyle name="Migliaia 8 3 3 2" xfId="2576" xr:uid="{00000000-0005-0000-0000-000052080000}"/>
    <cellStyle name="Migliaia 8 3 4" xfId="2577" xr:uid="{00000000-0005-0000-0000-000053080000}"/>
    <cellStyle name="Migliaia 8 4" xfId="855" xr:uid="{00000000-0005-0000-0000-000054080000}"/>
    <cellStyle name="Migliaia 8 4 2" xfId="2578" xr:uid="{00000000-0005-0000-0000-000055080000}"/>
    <cellStyle name="Migliaia 8 4 2 2" xfId="2579" xr:uid="{00000000-0005-0000-0000-000056080000}"/>
    <cellStyle name="Migliaia 8 4 2 3" xfId="3886" xr:uid="{00000000-0005-0000-0000-000057080000}"/>
    <cellStyle name="Migliaia 8 4 3" xfId="2580" xr:uid="{00000000-0005-0000-0000-000058080000}"/>
    <cellStyle name="Migliaia 8 5" xfId="856" xr:uid="{00000000-0005-0000-0000-000059080000}"/>
    <cellStyle name="Migliaia 9" xfId="857" xr:uid="{00000000-0005-0000-0000-00005A080000}"/>
    <cellStyle name="Migliaia 9 2" xfId="858" xr:uid="{00000000-0005-0000-0000-00005B080000}"/>
    <cellStyle name="Migliaia 9 2 2" xfId="2581" xr:uid="{00000000-0005-0000-0000-00005C080000}"/>
    <cellStyle name="Migliaia 9 2 2 2" xfId="3887" xr:uid="{00000000-0005-0000-0000-00005D080000}"/>
    <cellStyle name="Migliaia 9 3" xfId="859" xr:uid="{00000000-0005-0000-0000-00005E080000}"/>
    <cellStyle name="Migliaia 9 3 2" xfId="860" xr:uid="{00000000-0005-0000-0000-00005F080000}"/>
    <cellStyle name="Migliaia 9 3 2 2" xfId="3888" xr:uid="{00000000-0005-0000-0000-000060080000}"/>
    <cellStyle name="Migliaia 9 3 2 3" xfId="3889" xr:uid="{00000000-0005-0000-0000-000061080000}"/>
    <cellStyle name="Migliaia 9 3 3" xfId="861" xr:uid="{00000000-0005-0000-0000-000062080000}"/>
    <cellStyle name="Migliaia 9 3 3 2" xfId="2582" xr:uid="{00000000-0005-0000-0000-000063080000}"/>
    <cellStyle name="Migliaia 9 3 4" xfId="2583" xr:uid="{00000000-0005-0000-0000-000064080000}"/>
    <cellStyle name="Migliaia 9 4" xfId="862" xr:uid="{00000000-0005-0000-0000-000065080000}"/>
    <cellStyle name="Migliaia 9 4 2" xfId="2584" xr:uid="{00000000-0005-0000-0000-000066080000}"/>
    <cellStyle name="Migliaia 9 4 2 2" xfId="2585" xr:uid="{00000000-0005-0000-0000-000067080000}"/>
    <cellStyle name="Migliaia 9 4 2 3" xfId="3890" xr:uid="{00000000-0005-0000-0000-000068080000}"/>
    <cellStyle name="Migliaia 9 4 3" xfId="2586" xr:uid="{00000000-0005-0000-0000-000069080000}"/>
    <cellStyle name="Migliaia 9 5" xfId="863" xr:uid="{00000000-0005-0000-0000-00006A080000}"/>
    <cellStyle name="Neutral 2" xfId="3891" xr:uid="{00000000-0005-0000-0000-00006B080000}"/>
    <cellStyle name="Neutrale" xfId="864" xr:uid="{00000000-0005-0000-0000-00006C080000}"/>
    <cellStyle name="Normal" xfId="0" builtinId="0"/>
    <cellStyle name="Normal 10" xfId="865" xr:uid="{00000000-0005-0000-0000-00006E080000}"/>
    <cellStyle name="Normal 10 2" xfId="2587" xr:uid="{00000000-0005-0000-0000-00006F080000}"/>
    <cellStyle name="Normal 11" xfId="1818" xr:uid="{00000000-0005-0000-0000-000070080000}"/>
    <cellStyle name="Normal 11 2" xfId="2588" xr:uid="{00000000-0005-0000-0000-000071080000}"/>
    <cellStyle name="Normal 11 3" xfId="3892" xr:uid="{00000000-0005-0000-0000-000072080000}"/>
    <cellStyle name="Normal 12" xfId="2589" xr:uid="{00000000-0005-0000-0000-000073080000}"/>
    <cellStyle name="Normal 12 2" xfId="3893" xr:uid="{00000000-0005-0000-0000-000074080000}"/>
    <cellStyle name="Normal 13" xfId="2590" xr:uid="{00000000-0005-0000-0000-000075080000}"/>
    <cellStyle name="Normal 14" xfId="3365" xr:uid="{00000000-0005-0000-0000-000076080000}"/>
    <cellStyle name="Normal 14 2" xfId="3894" xr:uid="{00000000-0005-0000-0000-000077080000}"/>
    <cellStyle name="Normal 15" xfId="3895" xr:uid="{00000000-0005-0000-0000-000078080000}"/>
    <cellStyle name="Normal 16" xfId="3896" xr:uid="{00000000-0005-0000-0000-000079080000}"/>
    <cellStyle name="Normal 16 2" xfId="3897" xr:uid="{00000000-0005-0000-0000-00007A080000}"/>
    <cellStyle name="Normal 16 3" xfId="3898" xr:uid="{00000000-0005-0000-0000-00007B080000}"/>
    <cellStyle name="Normal 17" xfId="3899" xr:uid="{00000000-0005-0000-0000-00007C080000}"/>
    <cellStyle name="Normal 17 2" xfId="3900" xr:uid="{00000000-0005-0000-0000-00007D080000}"/>
    <cellStyle name="Normal 18" xfId="3901" xr:uid="{00000000-0005-0000-0000-00007E080000}"/>
    <cellStyle name="Normal 18 2" xfId="3902" xr:uid="{00000000-0005-0000-0000-00007F080000}"/>
    <cellStyle name="Normal 19" xfId="3903" xr:uid="{00000000-0005-0000-0000-000080080000}"/>
    <cellStyle name="Normal 19 2" xfId="3904" xr:uid="{00000000-0005-0000-0000-000081080000}"/>
    <cellStyle name="Normal 19 3" xfId="3905" xr:uid="{00000000-0005-0000-0000-000082080000}"/>
    <cellStyle name="Normal 2" xfId="866" xr:uid="{00000000-0005-0000-0000-000083080000}"/>
    <cellStyle name="Normal 2 2" xfId="867" xr:uid="{00000000-0005-0000-0000-000084080000}"/>
    <cellStyle name="Normal 2 2 2" xfId="2591" xr:uid="{00000000-0005-0000-0000-000085080000}"/>
    <cellStyle name="Normal 2 2 2 2" xfId="2592" xr:uid="{00000000-0005-0000-0000-000086080000}"/>
    <cellStyle name="Normal 2 2 2 2 2" xfId="3906" xr:uid="{00000000-0005-0000-0000-000087080000}"/>
    <cellStyle name="Normal 2 2 2 2 2 2" xfId="3907" xr:uid="{00000000-0005-0000-0000-000088080000}"/>
    <cellStyle name="Normal 2 2 2 2 3" xfId="3908" xr:uid="{00000000-0005-0000-0000-000089080000}"/>
    <cellStyle name="Normal 2 2 2 2 4" xfId="3909" xr:uid="{00000000-0005-0000-0000-00008A080000}"/>
    <cellStyle name="Normal 2 2 2 3" xfId="2593" xr:uid="{00000000-0005-0000-0000-00008B080000}"/>
    <cellStyle name="Normal 2 2 3" xfId="3910" xr:uid="{00000000-0005-0000-0000-00008C080000}"/>
    <cellStyle name="Normal 2 2 3 2" xfId="3911" xr:uid="{00000000-0005-0000-0000-00008D080000}"/>
    <cellStyle name="Normal 2 2 3 2 2" xfId="3912" xr:uid="{00000000-0005-0000-0000-00008E080000}"/>
    <cellStyle name="Normal 2 2 3 3" xfId="3913" xr:uid="{00000000-0005-0000-0000-00008F080000}"/>
    <cellStyle name="Normal 2 2 4" xfId="3914" xr:uid="{00000000-0005-0000-0000-000090080000}"/>
    <cellStyle name="Normal 2 2 4 2" xfId="3915" xr:uid="{00000000-0005-0000-0000-000091080000}"/>
    <cellStyle name="Normal 2 2 5" xfId="3916" xr:uid="{00000000-0005-0000-0000-000092080000}"/>
    <cellStyle name="Normal 2 3" xfId="868" xr:uid="{00000000-0005-0000-0000-000093080000}"/>
    <cellStyle name="Normal 2 3 2" xfId="3367" xr:uid="{00000000-0005-0000-0000-000094080000}"/>
    <cellStyle name="Normal 2 4" xfId="869" xr:uid="{00000000-0005-0000-0000-000095080000}"/>
    <cellStyle name="Normal 2 4 2" xfId="2594" xr:uid="{00000000-0005-0000-0000-000096080000}"/>
    <cellStyle name="Normal 2 4 2 2" xfId="3917" xr:uid="{00000000-0005-0000-0000-000097080000}"/>
    <cellStyle name="Normal 2 4 2 3" xfId="3918" xr:uid="{00000000-0005-0000-0000-000098080000}"/>
    <cellStyle name="Normal 2 4 3" xfId="3919" xr:uid="{00000000-0005-0000-0000-000099080000}"/>
    <cellStyle name="Normal 2 5" xfId="2595" xr:uid="{00000000-0005-0000-0000-00009A080000}"/>
    <cellStyle name="Normal 2_Plants" xfId="3920" xr:uid="{00000000-0005-0000-0000-00009B080000}"/>
    <cellStyle name="Normal 20" xfId="3921" xr:uid="{00000000-0005-0000-0000-00009C080000}"/>
    <cellStyle name="Normal 21" xfId="3922" xr:uid="{00000000-0005-0000-0000-00009D080000}"/>
    <cellStyle name="Normal 22" xfId="3923" xr:uid="{00000000-0005-0000-0000-00009E080000}"/>
    <cellStyle name="Normal 23" xfId="3924" xr:uid="{00000000-0005-0000-0000-00009F080000}"/>
    <cellStyle name="Normal 24" xfId="3925" xr:uid="{00000000-0005-0000-0000-0000A0080000}"/>
    <cellStyle name="Normal 25" xfId="3926" xr:uid="{00000000-0005-0000-0000-0000A1080000}"/>
    <cellStyle name="Normal 26" xfId="3927" xr:uid="{00000000-0005-0000-0000-0000A2080000}"/>
    <cellStyle name="Normal 27" xfId="3928" xr:uid="{00000000-0005-0000-0000-0000A3080000}"/>
    <cellStyle name="Normal 28" xfId="3929" xr:uid="{00000000-0005-0000-0000-0000A4080000}"/>
    <cellStyle name="Normal 29" xfId="3930" xr:uid="{00000000-0005-0000-0000-0000A5080000}"/>
    <cellStyle name="Normal 29 2" xfId="3931" xr:uid="{00000000-0005-0000-0000-0000A6080000}"/>
    <cellStyle name="Normal 3" xfId="870" xr:uid="{00000000-0005-0000-0000-0000A7080000}"/>
    <cellStyle name="Normal 3 10" xfId="3932" xr:uid="{00000000-0005-0000-0000-0000A8080000}"/>
    <cellStyle name="Normal 3 11" xfId="3933" xr:uid="{00000000-0005-0000-0000-0000A9080000}"/>
    <cellStyle name="Normal 3 12" xfId="3934" xr:uid="{00000000-0005-0000-0000-0000AA080000}"/>
    <cellStyle name="Normal 3 13" xfId="3935" xr:uid="{00000000-0005-0000-0000-0000AB080000}"/>
    <cellStyle name="Normal 3 14" xfId="3936" xr:uid="{00000000-0005-0000-0000-0000AC080000}"/>
    <cellStyle name="Normal 3 15" xfId="3937" xr:uid="{00000000-0005-0000-0000-0000AD080000}"/>
    <cellStyle name="Normal 3 16" xfId="3938" xr:uid="{00000000-0005-0000-0000-0000AE080000}"/>
    <cellStyle name="Normal 3 17" xfId="3939" xr:uid="{00000000-0005-0000-0000-0000AF080000}"/>
    <cellStyle name="Normal 3 2" xfId="871" xr:uid="{00000000-0005-0000-0000-0000B0080000}"/>
    <cellStyle name="Normal 3 2 2" xfId="2596" xr:uid="{00000000-0005-0000-0000-0000B1080000}"/>
    <cellStyle name="Normal 3 2 2 2" xfId="2597" xr:uid="{00000000-0005-0000-0000-0000B2080000}"/>
    <cellStyle name="Normal 3 2 2 3" xfId="3940" xr:uid="{00000000-0005-0000-0000-0000B3080000}"/>
    <cellStyle name="Normal 3 2 2 3 2" xfId="3941" xr:uid="{00000000-0005-0000-0000-0000B4080000}"/>
    <cellStyle name="Normal 3 2 2 4" xfId="3942" xr:uid="{00000000-0005-0000-0000-0000B5080000}"/>
    <cellStyle name="Normal 3 2 3" xfId="2598" xr:uid="{00000000-0005-0000-0000-0000B6080000}"/>
    <cellStyle name="Normal 3 2 3 2" xfId="3943" xr:uid="{00000000-0005-0000-0000-0000B7080000}"/>
    <cellStyle name="Normal 3 2 3 2 2" xfId="3944" xr:uid="{00000000-0005-0000-0000-0000B8080000}"/>
    <cellStyle name="Normal 3 2 3 3" xfId="3945" xr:uid="{00000000-0005-0000-0000-0000B9080000}"/>
    <cellStyle name="Normal 3 2 3 4" xfId="3946" xr:uid="{00000000-0005-0000-0000-0000BA080000}"/>
    <cellStyle name="Normal 3 2 4" xfId="3947" xr:uid="{00000000-0005-0000-0000-0000BB080000}"/>
    <cellStyle name="Normal 3 2 4 2" xfId="3948" xr:uid="{00000000-0005-0000-0000-0000BC080000}"/>
    <cellStyle name="Normal 3 2 5" xfId="3949" xr:uid="{00000000-0005-0000-0000-0000BD080000}"/>
    <cellStyle name="Normal 3 2 6" xfId="3950" xr:uid="{00000000-0005-0000-0000-0000BE080000}"/>
    <cellStyle name="Normal 3 3" xfId="872" xr:uid="{00000000-0005-0000-0000-0000BF080000}"/>
    <cellStyle name="Normal 3 3 2" xfId="2599" xr:uid="{00000000-0005-0000-0000-0000C0080000}"/>
    <cellStyle name="Normal 3 3 2 2" xfId="3951" xr:uid="{00000000-0005-0000-0000-0000C1080000}"/>
    <cellStyle name="Normal 3 3 2 2 2" xfId="3952" xr:uid="{00000000-0005-0000-0000-0000C2080000}"/>
    <cellStyle name="Normal 3 3 2 3" xfId="3953" xr:uid="{00000000-0005-0000-0000-0000C3080000}"/>
    <cellStyle name="Normal 3 3 2 4" xfId="3954" xr:uid="{00000000-0005-0000-0000-0000C4080000}"/>
    <cellStyle name="Normal 3 3 3" xfId="3955" xr:uid="{00000000-0005-0000-0000-0000C5080000}"/>
    <cellStyle name="Normal 3 3 3 2" xfId="3956" xr:uid="{00000000-0005-0000-0000-0000C6080000}"/>
    <cellStyle name="Normal 3 3 4" xfId="3957" xr:uid="{00000000-0005-0000-0000-0000C7080000}"/>
    <cellStyle name="Normal 3 3 5" xfId="3958" xr:uid="{00000000-0005-0000-0000-0000C8080000}"/>
    <cellStyle name="Normal 3 4" xfId="3959" xr:uid="{00000000-0005-0000-0000-0000C9080000}"/>
    <cellStyle name="Normal 3 4 2" xfId="3960" xr:uid="{00000000-0005-0000-0000-0000CA080000}"/>
    <cellStyle name="Normal 3 5" xfId="3961" xr:uid="{00000000-0005-0000-0000-0000CB080000}"/>
    <cellStyle name="Normal 3 6" xfId="3962" xr:uid="{00000000-0005-0000-0000-0000CC080000}"/>
    <cellStyle name="Normal 3 6 2" xfId="3963" xr:uid="{00000000-0005-0000-0000-0000CD080000}"/>
    <cellStyle name="Normal 3 7" xfId="3964" xr:uid="{00000000-0005-0000-0000-0000CE080000}"/>
    <cellStyle name="Normal 3 8" xfId="3965" xr:uid="{00000000-0005-0000-0000-0000CF080000}"/>
    <cellStyle name="Normal 3 9" xfId="3966" xr:uid="{00000000-0005-0000-0000-0000D0080000}"/>
    <cellStyle name="Normal 30" xfId="3967" xr:uid="{00000000-0005-0000-0000-0000D1080000}"/>
    <cellStyle name="Normal 31" xfId="3968" xr:uid="{00000000-0005-0000-0000-0000D2080000}"/>
    <cellStyle name="Normal 32" xfId="3969" xr:uid="{00000000-0005-0000-0000-0000D3080000}"/>
    <cellStyle name="Normal 33" xfId="3970" xr:uid="{00000000-0005-0000-0000-0000D4080000}"/>
    <cellStyle name="Normal 34" xfId="3971" xr:uid="{00000000-0005-0000-0000-0000D5080000}"/>
    <cellStyle name="Normal 4" xfId="873" xr:uid="{00000000-0005-0000-0000-0000D6080000}"/>
    <cellStyle name="Normal 4 10" xfId="3972" xr:uid="{00000000-0005-0000-0000-0000D7080000}"/>
    <cellStyle name="Normal 4 11" xfId="3973" xr:uid="{00000000-0005-0000-0000-0000D8080000}"/>
    <cellStyle name="Normal 4 12" xfId="3974" xr:uid="{00000000-0005-0000-0000-0000D9080000}"/>
    <cellStyle name="Normal 4 13" xfId="3975" xr:uid="{00000000-0005-0000-0000-0000DA080000}"/>
    <cellStyle name="Normal 4 14" xfId="3976" xr:uid="{00000000-0005-0000-0000-0000DB080000}"/>
    <cellStyle name="Normal 4 15" xfId="3977" xr:uid="{00000000-0005-0000-0000-0000DC080000}"/>
    <cellStyle name="Normal 4 2" xfId="2600" xr:uid="{00000000-0005-0000-0000-0000DD080000}"/>
    <cellStyle name="Normal 4 2 2" xfId="2601" xr:uid="{00000000-0005-0000-0000-0000DE080000}"/>
    <cellStyle name="Normal 4 3" xfId="3978" xr:uid="{00000000-0005-0000-0000-0000DF080000}"/>
    <cellStyle name="Normal 4 4" xfId="3979" xr:uid="{00000000-0005-0000-0000-0000E0080000}"/>
    <cellStyle name="Normal 4 5" xfId="3980" xr:uid="{00000000-0005-0000-0000-0000E1080000}"/>
    <cellStyle name="Normal 4 6" xfId="3981" xr:uid="{00000000-0005-0000-0000-0000E2080000}"/>
    <cellStyle name="Normal 4 7" xfId="3982" xr:uid="{00000000-0005-0000-0000-0000E3080000}"/>
    <cellStyle name="Normal 4 8" xfId="3983" xr:uid="{00000000-0005-0000-0000-0000E4080000}"/>
    <cellStyle name="Normal 4 9" xfId="3984" xr:uid="{00000000-0005-0000-0000-0000E5080000}"/>
    <cellStyle name="Normal 5" xfId="874" xr:uid="{00000000-0005-0000-0000-0000E6080000}"/>
    <cellStyle name="Normal 5 2" xfId="2602" xr:uid="{00000000-0005-0000-0000-0000E7080000}"/>
    <cellStyle name="Normal 5 2 2" xfId="2603" xr:uid="{00000000-0005-0000-0000-0000E8080000}"/>
    <cellStyle name="Normal 5 2 2 2" xfId="2604" xr:uid="{00000000-0005-0000-0000-0000E9080000}"/>
    <cellStyle name="Normal 5 2 2 3" xfId="3985" xr:uid="{00000000-0005-0000-0000-0000EA080000}"/>
    <cellStyle name="Normal 5 2 3" xfId="3986" xr:uid="{00000000-0005-0000-0000-0000EB080000}"/>
    <cellStyle name="Normal 5 2 3 2" xfId="3987" xr:uid="{00000000-0005-0000-0000-0000EC080000}"/>
    <cellStyle name="Normal 5 3" xfId="3988" xr:uid="{00000000-0005-0000-0000-0000ED080000}"/>
    <cellStyle name="Normal 6" xfId="875" xr:uid="{00000000-0005-0000-0000-0000EE080000}"/>
    <cellStyle name="Normal 6 2" xfId="2605" xr:uid="{00000000-0005-0000-0000-0000EF080000}"/>
    <cellStyle name="Normal 6 2 2" xfId="2606" xr:uid="{00000000-0005-0000-0000-0000F0080000}"/>
    <cellStyle name="Normal 6 2 3" xfId="3989" xr:uid="{00000000-0005-0000-0000-0000F1080000}"/>
    <cellStyle name="Normal 6 2 3 2" xfId="3990" xr:uid="{00000000-0005-0000-0000-0000F2080000}"/>
    <cellStyle name="Normal 6 2 4" xfId="3991" xr:uid="{00000000-0005-0000-0000-0000F3080000}"/>
    <cellStyle name="Normal 6 3" xfId="2607" xr:uid="{00000000-0005-0000-0000-0000F4080000}"/>
    <cellStyle name="Normal 6 3 2" xfId="3992" xr:uid="{00000000-0005-0000-0000-0000F5080000}"/>
    <cellStyle name="Normal 6 3 2 2" xfId="3993" xr:uid="{00000000-0005-0000-0000-0000F6080000}"/>
    <cellStyle name="Normal 6 3 2 2 2" xfId="3994" xr:uid="{00000000-0005-0000-0000-0000F7080000}"/>
    <cellStyle name="Normal 6 3 2 3" xfId="3995" xr:uid="{00000000-0005-0000-0000-0000F8080000}"/>
    <cellStyle name="Normal 6 3 3" xfId="3996" xr:uid="{00000000-0005-0000-0000-0000F9080000}"/>
    <cellStyle name="Normal 6 4" xfId="3997" xr:uid="{00000000-0005-0000-0000-0000FA080000}"/>
    <cellStyle name="Normal 6 4 2" xfId="3998" xr:uid="{00000000-0005-0000-0000-0000FB080000}"/>
    <cellStyle name="Normal 6 5" xfId="3999" xr:uid="{00000000-0005-0000-0000-0000FC080000}"/>
    <cellStyle name="Normal 6 6" xfId="4000" xr:uid="{00000000-0005-0000-0000-0000FD080000}"/>
    <cellStyle name="Normal 7" xfId="876" xr:uid="{00000000-0005-0000-0000-0000FE080000}"/>
    <cellStyle name="Normal 7 2" xfId="2608" xr:uid="{00000000-0005-0000-0000-0000FF080000}"/>
    <cellStyle name="Normal 7 3" xfId="4001" xr:uid="{00000000-0005-0000-0000-000000090000}"/>
    <cellStyle name="Normal 7 3 2" xfId="4002" xr:uid="{00000000-0005-0000-0000-000001090000}"/>
    <cellStyle name="Normal 7 3 2 2" xfId="4003" xr:uid="{00000000-0005-0000-0000-000002090000}"/>
    <cellStyle name="Normal 7 3 3" xfId="4004" xr:uid="{00000000-0005-0000-0000-000003090000}"/>
    <cellStyle name="Normal 8" xfId="877" xr:uid="{00000000-0005-0000-0000-000004090000}"/>
    <cellStyle name="Normal 8 2" xfId="2609" xr:uid="{00000000-0005-0000-0000-000005090000}"/>
    <cellStyle name="Normal 8 2 2" xfId="2610" xr:uid="{00000000-0005-0000-0000-000006090000}"/>
    <cellStyle name="Normal 8 2 2 2" xfId="4005" xr:uid="{00000000-0005-0000-0000-000007090000}"/>
    <cellStyle name="Normal 8 2 2 2 2" xfId="4006" xr:uid="{00000000-0005-0000-0000-000008090000}"/>
    <cellStyle name="Normal 8 2 2 3" xfId="4007" xr:uid="{00000000-0005-0000-0000-000009090000}"/>
    <cellStyle name="Normal 8 2 2 4" xfId="4008" xr:uid="{00000000-0005-0000-0000-00000A090000}"/>
    <cellStyle name="Normal 8 2 3" xfId="4009" xr:uid="{00000000-0005-0000-0000-00000B090000}"/>
    <cellStyle name="Normal 8 3" xfId="4010" xr:uid="{00000000-0005-0000-0000-00000C090000}"/>
    <cellStyle name="Normal 8 4" xfId="4011" xr:uid="{00000000-0005-0000-0000-00000D090000}"/>
    <cellStyle name="Normal 8 5" xfId="4012" xr:uid="{00000000-0005-0000-0000-00000E090000}"/>
    <cellStyle name="Normal 9" xfId="878" xr:uid="{00000000-0005-0000-0000-00000F090000}"/>
    <cellStyle name="Normal 9 2" xfId="4013" xr:uid="{00000000-0005-0000-0000-000010090000}"/>
    <cellStyle name="Normal 9 2 2" xfId="4014" xr:uid="{00000000-0005-0000-0000-000011090000}"/>
    <cellStyle name="Normal 9 3" xfId="4015" xr:uid="{00000000-0005-0000-0000-000012090000}"/>
    <cellStyle name="Normal GHG Numbers (0.00)" xfId="879" xr:uid="{00000000-0005-0000-0000-000013090000}"/>
    <cellStyle name="Normal GHG Numbers (0.00) 2" xfId="880" xr:uid="{00000000-0005-0000-0000-000014090000}"/>
    <cellStyle name="Normal GHG Numbers (0.00) 2 2" xfId="4016" xr:uid="{00000000-0005-0000-0000-000015090000}"/>
    <cellStyle name="Normal GHG Numbers (0.00) 3" xfId="4017" xr:uid="{00000000-0005-0000-0000-000016090000}"/>
    <cellStyle name="Normal GHG Numbers (0.00) 4" xfId="4018" xr:uid="{00000000-0005-0000-0000-000017090000}"/>
    <cellStyle name="Normal GHG Textfiels Bold" xfId="881" xr:uid="{00000000-0005-0000-0000-000018090000}"/>
    <cellStyle name="Normal GHG-Shade" xfId="882" xr:uid="{00000000-0005-0000-0000-000019090000}"/>
    <cellStyle name="Normal GHG-Shade 2" xfId="2611" xr:uid="{00000000-0005-0000-0000-00001A090000}"/>
    <cellStyle name="Normal_Building projection" xfId="883" xr:uid="{00000000-0005-0000-0000-00001B090000}"/>
    <cellStyle name="Normal_Buildings West" xfId="884" xr:uid="{00000000-0005-0000-0000-00001C090000}"/>
    <cellStyle name="Normale 10" xfId="885" xr:uid="{00000000-0005-0000-0000-00001D090000}"/>
    <cellStyle name="Normale 10 2" xfId="886" xr:uid="{00000000-0005-0000-0000-00001E090000}"/>
    <cellStyle name="Normale 10 2 2" xfId="2612" xr:uid="{00000000-0005-0000-0000-00001F090000}"/>
    <cellStyle name="Normale 10 3" xfId="887" xr:uid="{00000000-0005-0000-0000-000020090000}"/>
    <cellStyle name="Normale 10 3 2" xfId="2613" xr:uid="{00000000-0005-0000-0000-000021090000}"/>
    <cellStyle name="Normale 10 4" xfId="2614" xr:uid="{00000000-0005-0000-0000-000022090000}"/>
    <cellStyle name="Normale 10_EDEN industria 2008 rev" xfId="888" xr:uid="{00000000-0005-0000-0000-000023090000}"/>
    <cellStyle name="Normale 11" xfId="889" xr:uid="{00000000-0005-0000-0000-000024090000}"/>
    <cellStyle name="Normale 11 2" xfId="890" xr:uid="{00000000-0005-0000-0000-000025090000}"/>
    <cellStyle name="Normale 11 2 2" xfId="2615" xr:uid="{00000000-0005-0000-0000-000026090000}"/>
    <cellStyle name="Normale 11 3" xfId="891" xr:uid="{00000000-0005-0000-0000-000027090000}"/>
    <cellStyle name="Normale 11 3 2" xfId="2616" xr:uid="{00000000-0005-0000-0000-000028090000}"/>
    <cellStyle name="Normale 11 4" xfId="2617" xr:uid="{00000000-0005-0000-0000-000029090000}"/>
    <cellStyle name="Normale 11_EDEN industria 2008 rev" xfId="892" xr:uid="{00000000-0005-0000-0000-00002A090000}"/>
    <cellStyle name="Normale 12" xfId="893" xr:uid="{00000000-0005-0000-0000-00002B090000}"/>
    <cellStyle name="Normale 12 2" xfId="894" xr:uid="{00000000-0005-0000-0000-00002C090000}"/>
    <cellStyle name="Normale 12 2 2" xfId="2618" xr:uid="{00000000-0005-0000-0000-00002D090000}"/>
    <cellStyle name="Normale 12 3" xfId="895" xr:uid="{00000000-0005-0000-0000-00002E090000}"/>
    <cellStyle name="Normale 12 3 2" xfId="2619" xr:uid="{00000000-0005-0000-0000-00002F090000}"/>
    <cellStyle name="Normale 12 4" xfId="2620" xr:uid="{00000000-0005-0000-0000-000030090000}"/>
    <cellStyle name="Normale 12_EDEN industria 2008 rev" xfId="896" xr:uid="{00000000-0005-0000-0000-000031090000}"/>
    <cellStyle name="Normale 13" xfId="897" xr:uid="{00000000-0005-0000-0000-000032090000}"/>
    <cellStyle name="Normale 13 2" xfId="898" xr:uid="{00000000-0005-0000-0000-000033090000}"/>
    <cellStyle name="Normale 13 2 2" xfId="2621" xr:uid="{00000000-0005-0000-0000-000034090000}"/>
    <cellStyle name="Normale 13 3" xfId="899" xr:uid="{00000000-0005-0000-0000-000035090000}"/>
    <cellStyle name="Normale 13 3 2" xfId="2622" xr:uid="{00000000-0005-0000-0000-000036090000}"/>
    <cellStyle name="Normale 13 4" xfId="2623" xr:uid="{00000000-0005-0000-0000-000037090000}"/>
    <cellStyle name="Normale 13_EDEN industria 2008 rev" xfId="900" xr:uid="{00000000-0005-0000-0000-000038090000}"/>
    <cellStyle name="Normale 14" xfId="901" xr:uid="{00000000-0005-0000-0000-000039090000}"/>
    <cellStyle name="Normale 14 2" xfId="902" xr:uid="{00000000-0005-0000-0000-00003A090000}"/>
    <cellStyle name="Normale 14 2 2" xfId="2624" xr:uid="{00000000-0005-0000-0000-00003B090000}"/>
    <cellStyle name="Normale 14 3" xfId="903" xr:uid="{00000000-0005-0000-0000-00003C090000}"/>
    <cellStyle name="Normale 14 3 2" xfId="2625" xr:uid="{00000000-0005-0000-0000-00003D090000}"/>
    <cellStyle name="Normale 14 4" xfId="2626" xr:uid="{00000000-0005-0000-0000-00003E090000}"/>
    <cellStyle name="Normale 14_EDEN industria 2008 rev" xfId="904" xr:uid="{00000000-0005-0000-0000-00003F090000}"/>
    <cellStyle name="Normale 15" xfId="905" xr:uid="{00000000-0005-0000-0000-000040090000}"/>
    <cellStyle name="Normale 15 2" xfId="906" xr:uid="{00000000-0005-0000-0000-000041090000}"/>
    <cellStyle name="Normale 15 2 2" xfId="2627" xr:uid="{00000000-0005-0000-0000-000042090000}"/>
    <cellStyle name="Normale 15 3" xfId="907" xr:uid="{00000000-0005-0000-0000-000043090000}"/>
    <cellStyle name="Normale 15 3 2" xfId="2628" xr:uid="{00000000-0005-0000-0000-000044090000}"/>
    <cellStyle name="Normale 15 4" xfId="2629" xr:uid="{00000000-0005-0000-0000-000045090000}"/>
    <cellStyle name="Normale 15_EDEN industria 2008 rev" xfId="908" xr:uid="{00000000-0005-0000-0000-000046090000}"/>
    <cellStyle name="Normale 16" xfId="909" xr:uid="{00000000-0005-0000-0000-000047090000}"/>
    <cellStyle name="Normale 16 2" xfId="2630" xr:uid="{00000000-0005-0000-0000-000048090000}"/>
    <cellStyle name="Normale 17" xfId="910" xr:uid="{00000000-0005-0000-0000-000049090000}"/>
    <cellStyle name="Normale 17 2" xfId="2631" xr:uid="{00000000-0005-0000-0000-00004A090000}"/>
    <cellStyle name="Normale 18" xfId="911" xr:uid="{00000000-0005-0000-0000-00004B090000}"/>
    <cellStyle name="Normale 18 2" xfId="4019" xr:uid="{00000000-0005-0000-0000-00004C090000}"/>
    <cellStyle name="Normale 19" xfId="912" xr:uid="{00000000-0005-0000-0000-00004D090000}"/>
    <cellStyle name="Normale 19 2" xfId="4020" xr:uid="{00000000-0005-0000-0000-00004E090000}"/>
    <cellStyle name="Normale 2" xfId="913" xr:uid="{00000000-0005-0000-0000-00004F090000}"/>
    <cellStyle name="Normale 2 2" xfId="914" xr:uid="{00000000-0005-0000-0000-000050090000}"/>
    <cellStyle name="Normale 2 2 2" xfId="2632" xr:uid="{00000000-0005-0000-0000-000051090000}"/>
    <cellStyle name="Normale 2 3" xfId="2633" xr:uid="{00000000-0005-0000-0000-000052090000}"/>
    <cellStyle name="Normale 2_EDEN industria 2008 rev" xfId="915" xr:uid="{00000000-0005-0000-0000-000053090000}"/>
    <cellStyle name="Normale 20" xfId="916" xr:uid="{00000000-0005-0000-0000-000054090000}"/>
    <cellStyle name="Normale 20 2" xfId="2634" xr:uid="{00000000-0005-0000-0000-000055090000}"/>
    <cellStyle name="Normale 21" xfId="917" xr:uid="{00000000-0005-0000-0000-000056090000}"/>
    <cellStyle name="Normale 21 2" xfId="2635" xr:uid="{00000000-0005-0000-0000-000057090000}"/>
    <cellStyle name="Normale 22" xfId="918" xr:uid="{00000000-0005-0000-0000-000058090000}"/>
    <cellStyle name="Normale 22 2" xfId="2636" xr:uid="{00000000-0005-0000-0000-000059090000}"/>
    <cellStyle name="Normale 23" xfId="919" xr:uid="{00000000-0005-0000-0000-00005A090000}"/>
    <cellStyle name="Normale 23 2" xfId="2637" xr:uid="{00000000-0005-0000-0000-00005B090000}"/>
    <cellStyle name="Normale 24" xfId="920" xr:uid="{00000000-0005-0000-0000-00005C090000}"/>
    <cellStyle name="Normale 24 2" xfId="2638" xr:uid="{00000000-0005-0000-0000-00005D090000}"/>
    <cellStyle name="Normale 25" xfId="921" xr:uid="{00000000-0005-0000-0000-00005E090000}"/>
    <cellStyle name="Normale 25 2" xfId="2639" xr:uid="{00000000-0005-0000-0000-00005F090000}"/>
    <cellStyle name="Normale 26" xfId="922" xr:uid="{00000000-0005-0000-0000-000060090000}"/>
    <cellStyle name="Normale 26 2" xfId="2640" xr:uid="{00000000-0005-0000-0000-000061090000}"/>
    <cellStyle name="Normale 27" xfId="923" xr:uid="{00000000-0005-0000-0000-000062090000}"/>
    <cellStyle name="Normale 27 2" xfId="2641" xr:uid="{00000000-0005-0000-0000-000063090000}"/>
    <cellStyle name="Normale 28" xfId="924" xr:uid="{00000000-0005-0000-0000-000064090000}"/>
    <cellStyle name="Normale 28 2" xfId="2642" xr:uid="{00000000-0005-0000-0000-000065090000}"/>
    <cellStyle name="Normale 29" xfId="925" xr:uid="{00000000-0005-0000-0000-000066090000}"/>
    <cellStyle name="Normale 29 2" xfId="2643" xr:uid="{00000000-0005-0000-0000-000067090000}"/>
    <cellStyle name="Normale 3" xfId="926" xr:uid="{00000000-0005-0000-0000-000068090000}"/>
    <cellStyle name="Normale 3 2" xfId="927" xr:uid="{00000000-0005-0000-0000-000069090000}"/>
    <cellStyle name="Normale 3 2 2" xfId="2644" xr:uid="{00000000-0005-0000-0000-00006A090000}"/>
    <cellStyle name="Normale 3 3" xfId="928" xr:uid="{00000000-0005-0000-0000-00006B090000}"/>
    <cellStyle name="Normale 3 3 2" xfId="2645" xr:uid="{00000000-0005-0000-0000-00006C090000}"/>
    <cellStyle name="Normale 3 4" xfId="2646" xr:uid="{00000000-0005-0000-0000-00006D090000}"/>
    <cellStyle name="Normale 3_EDEN industria 2008 rev" xfId="929" xr:uid="{00000000-0005-0000-0000-00006E090000}"/>
    <cellStyle name="Normale 30" xfId="930" xr:uid="{00000000-0005-0000-0000-00006F090000}"/>
    <cellStyle name="Normale 30 2" xfId="2647" xr:uid="{00000000-0005-0000-0000-000070090000}"/>
    <cellStyle name="Normale 31" xfId="931" xr:uid="{00000000-0005-0000-0000-000071090000}"/>
    <cellStyle name="Normale 31 2" xfId="2648" xr:uid="{00000000-0005-0000-0000-000072090000}"/>
    <cellStyle name="Normale 32" xfId="932" xr:uid="{00000000-0005-0000-0000-000073090000}"/>
    <cellStyle name="Normale 32 2" xfId="2649" xr:uid="{00000000-0005-0000-0000-000074090000}"/>
    <cellStyle name="Normale 33" xfId="933" xr:uid="{00000000-0005-0000-0000-000075090000}"/>
    <cellStyle name="Normale 33 2" xfId="2650" xr:uid="{00000000-0005-0000-0000-000076090000}"/>
    <cellStyle name="Normale 34" xfId="934" xr:uid="{00000000-0005-0000-0000-000077090000}"/>
    <cellStyle name="Normale 34 2" xfId="2651" xr:uid="{00000000-0005-0000-0000-000078090000}"/>
    <cellStyle name="Normale 35" xfId="935" xr:uid="{00000000-0005-0000-0000-000079090000}"/>
    <cellStyle name="Normale 35 2" xfId="2652" xr:uid="{00000000-0005-0000-0000-00007A090000}"/>
    <cellStyle name="Normale 36" xfId="936" xr:uid="{00000000-0005-0000-0000-00007B090000}"/>
    <cellStyle name="Normale 36 2" xfId="2653" xr:uid="{00000000-0005-0000-0000-00007C090000}"/>
    <cellStyle name="Normale 37" xfId="937" xr:uid="{00000000-0005-0000-0000-00007D090000}"/>
    <cellStyle name="Normale 37 2" xfId="2654" xr:uid="{00000000-0005-0000-0000-00007E090000}"/>
    <cellStyle name="Normale 38" xfId="938" xr:uid="{00000000-0005-0000-0000-00007F090000}"/>
    <cellStyle name="Normale 38 2" xfId="2655" xr:uid="{00000000-0005-0000-0000-000080090000}"/>
    <cellStyle name="Normale 39" xfId="939" xr:uid="{00000000-0005-0000-0000-000081090000}"/>
    <cellStyle name="Normale 39 2" xfId="2656" xr:uid="{00000000-0005-0000-0000-000082090000}"/>
    <cellStyle name="Normale 4" xfId="940" xr:uid="{00000000-0005-0000-0000-000083090000}"/>
    <cellStyle name="Normale 4 2" xfId="941" xr:uid="{00000000-0005-0000-0000-000084090000}"/>
    <cellStyle name="Normale 4 2 2" xfId="2657" xr:uid="{00000000-0005-0000-0000-000085090000}"/>
    <cellStyle name="Normale 4 3" xfId="942" xr:uid="{00000000-0005-0000-0000-000086090000}"/>
    <cellStyle name="Normale 4 3 2" xfId="2658" xr:uid="{00000000-0005-0000-0000-000087090000}"/>
    <cellStyle name="Normale 4 4" xfId="2659" xr:uid="{00000000-0005-0000-0000-000088090000}"/>
    <cellStyle name="Normale 4_EDEN industria 2008 rev" xfId="943" xr:uid="{00000000-0005-0000-0000-000089090000}"/>
    <cellStyle name="Normale 40" xfId="944" xr:uid="{00000000-0005-0000-0000-00008A090000}"/>
    <cellStyle name="Normale 40 2" xfId="2660" xr:uid="{00000000-0005-0000-0000-00008B090000}"/>
    <cellStyle name="Normale 41" xfId="945" xr:uid="{00000000-0005-0000-0000-00008C090000}"/>
    <cellStyle name="Normale 41 2" xfId="2661" xr:uid="{00000000-0005-0000-0000-00008D090000}"/>
    <cellStyle name="Normale 42" xfId="946" xr:uid="{00000000-0005-0000-0000-00008E090000}"/>
    <cellStyle name="Normale 42 2" xfId="2662" xr:uid="{00000000-0005-0000-0000-00008F090000}"/>
    <cellStyle name="Normale 43" xfId="947" xr:uid="{00000000-0005-0000-0000-000090090000}"/>
    <cellStyle name="Normale 43 2" xfId="2663" xr:uid="{00000000-0005-0000-0000-000091090000}"/>
    <cellStyle name="Normale 44" xfId="948" xr:uid="{00000000-0005-0000-0000-000092090000}"/>
    <cellStyle name="Normale 44 2" xfId="2664" xr:uid="{00000000-0005-0000-0000-000093090000}"/>
    <cellStyle name="Normale 45" xfId="949" xr:uid="{00000000-0005-0000-0000-000094090000}"/>
    <cellStyle name="Normale 45 2" xfId="2665" xr:uid="{00000000-0005-0000-0000-000095090000}"/>
    <cellStyle name="Normale 46" xfId="950" xr:uid="{00000000-0005-0000-0000-000096090000}"/>
    <cellStyle name="Normale 46 2" xfId="2666" xr:uid="{00000000-0005-0000-0000-000097090000}"/>
    <cellStyle name="Normale 47" xfId="951" xr:uid="{00000000-0005-0000-0000-000098090000}"/>
    <cellStyle name="Normale 47 2" xfId="2667" xr:uid="{00000000-0005-0000-0000-000099090000}"/>
    <cellStyle name="Normale 48" xfId="952" xr:uid="{00000000-0005-0000-0000-00009A090000}"/>
    <cellStyle name="Normale 48 2" xfId="2668" xr:uid="{00000000-0005-0000-0000-00009B090000}"/>
    <cellStyle name="Normale 49" xfId="953" xr:uid="{00000000-0005-0000-0000-00009C090000}"/>
    <cellStyle name="Normale 49 2" xfId="2669" xr:uid="{00000000-0005-0000-0000-00009D090000}"/>
    <cellStyle name="Normale 5" xfId="954" xr:uid="{00000000-0005-0000-0000-00009E090000}"/>
    <cellStyle name="Normale 5 2" xfId="955" xr:uid="{00000000-0005-0000-0000-00009F090000}"/>
    <cellStyle name="Normale 5 2 2" xfId="2670" xr:uid="{00000000-0005-0000-0000-0000A0090000}"/>
    <cellStyle name="Normale 5 3" xfId="956" xr:uid="{00000000-0005-0000-0000-0000A1090000}"/>
    <cellStyle name="Normale 5 3 2" xfId="2671" xr:uid="{00000000-0005-0000-0000-0000A2090000}"/>
    <cellStyle name="Normale 5 4" xfId="2672" xr:uid="{00000000-0005-0000-0000-0000A3090000}"/>
    <cellStyle name="Normale 5_EDEN industria 2008 rev" xfId="957" xr:uid="{00000000-0005-0000-0000-0000A4090000}"/>
    <cellStyle name="Normale 50" xfId="958" xr:uid="{00000000-0005-0000-0000-0000A5090000}"/>
    <cellStyle name="Normale 50 2" xfId="2673" xr:uid="{00000000-0005-0000-0000-0000A6090000}"/>
    <cellStyle name="Normale 51" xfId="959" xr:uid="{00000000-0005-0000-0000-0000A7090000}"/>
    <cellStyle name="Normale 51 2" xfId="2674" xr:uid="{00000000-0005-0000-0000-0000A8090000}"/>
    <cellStyle name="Normale 52" xfId="960" xr:uid="{00000000-0005-0000-0000-0000A9090000}"/>
    <cellStyle name="Normale 52 2" xfId="2675" xr:uid="{00000000-0005-0000-0000-0000AA090000}"/>
    <cellStyle name="Normale 53" xfId="961" xr:uid="{00000000-0005-0000-0000-0000AB090000}"/>
    <cellStyle name="Normale 53 2" xfId="2676" xr:uid="{00000000-0005-0000-0000-0000AC090000}"/>
    <cellStyle name="Normale 54" xfId="962" xr:uid="{00000000-0005-0000-0000-0000AD090000}"/>
    <cellStyle name="Normale 54 2" xfId="2677" xr:uid="{00000000-0005-0000-0000-0000AE090000}"/>
    <cellStyle name="Normale 55" xfId="963" xr:uid="{00000000-0005-0000-0000-0000AF090000}"/>
    <cellStyle name="Normale 55 2" xfId="2678" xr:uid="{00000000-0005-0000-0000-0000B0090000}"/>
    <cellStyle name="Normale 56" xfId="964" xr:uid="{00000000-0005-0000-0000-0000B1090000}"/>
    <cellStyle name="Normale 56 2" xfId="2679" xr:uid="{00000000-0005-0000-0000-0000B2090000}"/>
    <cellStyle name="Normale 57" xfId="965" xr:uid="{00000000-0005-0000-0000-0000B3090000}"/>
    <cellStyle name="Normale 57 2" xfId="2680" xr:uid="{00000000-0005-0000-0000-0000B4090000}"/>
    <cellStyle name="Normale 58" xfId="966" xr:uid="{00000000-0005-0000-0000-0000B5090000}"/>
    <cellStyle name="Normale 58 2" xfId="2681" xr:uid="{00000000-0005-0000-0000-0000B6090000}"/>
    <cellStyle name="Normale 59" xfId="967" xr:uid="{00000000-0005-0000-0000-0000B7090000}"/>
    <cellStyle name="Normale 59 2" xfId="2682" xr:uid="{00000000-0005-0000-0000-0000B8090000}"/>
    <cellStyle name="Normale 6" xfId="968" xr:uid="{00000000-0005-0000-0000-0000B9090000}"/>
    <cellStyle name="Normale 6 2" xfId="969" xr:uid="{00000000-0005-0000-0000-0000BA090000}"/>
    <cellStyle name="Normale 6 2 2" xfId="2683" xr:uid="{00000000-0005-0000-0000-0000BB090000}"/>
    <cellStyle name="Normale 6 3" xfId="970" xr:uid="{00000000-0005-0000-0000-0000BC090000}"/>
    <cellStyle name="Normale 6 3 2" xfId="2684" xr:uid="{00000000-0005-0000-0000-0000BD090000}"/>
    <cellStyle name="Normale 6 4" xfId="2685" xr:uid="{00000000-0005-0000-0000-0000BE090000}"/>
    <cellStyle name="Normale 6_EDEN industria 2008 rev" xfId="971" xr:uid="{00000000-0005-0000-0000-0000BF090000}"/>
    <cellStyle name="Normale 60" xfId="972" xr:uid="{00000000-0005-0000-0000-0000C0090000}"/>
    <cellStyle name="Normale 60 2" xfId="2686" xr:uid="{00000000-0005-0000-0000-0000C1090000}"/>
    <cellStyle name="Normale 61" xfId="973" xr:uid="{00000000-0005-0000-0000-0000C2090000}"/>
    <cellStyle name="Normale 61 2" xfId="2687" xr:uid="{00000000-0005-0000-0000-0000C3090000}"/>
    <cellStyle name="Normale 62" xfId="974" xr:uid="{00000000-0005-0000-0000-0000C4090000}"/>
    <cellStyle name="Normale 62 2" xfId="2688" xr:uid="{00000000-0005-0000-0000-0000C5090000}"/>
    <cellStyle name="Normale 63" xfId="975" xr:uid="{00000000-0005-0000-0000-0000C6090000}"/>
    <cellStyle name="Normale 63 2" xfId="2689" xr:uid="{00000000-0005-0000-0000-0000C7090000}"/>
    <cellStyle name="Normale 64" xfId="976" xr:uid="{00000000-0005-0000-0000-0000C8090000}"/>
    <cellStyle name="Normale 64 2" xfId="2690" xr:uid="{00000000-0005-0000-0000-0000C9090000}"/>
    <cellStyle name="Normale 65" xfId="977" xr:uid="{00000000-0005-0000-0000-0000CA090000}"/>
    <cellStyle name="Normale 65 2" xfId="2691" xr:uid="{00000000-0005-0000-0000-0000CB090000}"/>
    <cellStyle name="Normale 7" xfId="978" xr:uid="{00000000-0005-0000-0000-0000CC090000}"/>
    <cellStyle name="Normale 7 2" xfId="979" xr:uid="{00000000-0005-0000-0000-0000CD090000}"/>
    <cellStyle name="Normale 7 2 2" xfId="2692" xr:uid="{00000000-0005-0000-0000-0000CE090000}"/>
    <cellStyle name="Normale 7 3" xfId="980" xr:uid="{00000000-0005-0000-0000-0000CF090000}"/>
    <cellStyle name="Normale 7 3 2" xfId="2693" xr:uid="{00000000-0005-0000-0000-0000D0090000}"/>
    <cellStyle name="Normale 7 4" xfId="2694" xr:uid="{00000000-0005-0000-0000-0000D1090000}"/>
    <cellStyle name="Normale 7_EDEN industria 2008 rev" xfId="981" xr:uid="{00000000-0005-0000-0000-0000D2090000}"/>
    <cellStyle name="Normale 8" xfId="982" xr:uid="{00000000-0005-0000-0000-0000D3090000}"/>
    <cellStyle name="Normale 8 2" xfId="983" xr:uid="{00000000-0005-0000-0000-0000D4090000}"/>
    <cellStyle name="Normale 8 2 2" xfId="2695" xr:uid="{00000000-0005-0000-0000-0000D5090000}"/>
    <cellStyle name="Normale 8 3" xfId="984" xr:uid="{00000000-0005-0000-0000-0000D6090000}"/>
    <cellStyle name="Normale 8 3 2" xfId="2696" xr:uid="{00000000-0005-0000-0000-0000D7090000}"/>
    <cellStyle name="Normale 8 4" xfId="2697" xr:uid="{00000000-0005-0000-0000-0000D8090000}"/>
    <cellStyle name="Normale 8_EDEN industria 2008 rev" xfId="985" xr:uid="{00000000-0005-0000-0000-0000D9090000}"/>
    <cellStyle name="Normale 9" xfId="986" xr:uid="{00000000-0005-0000-0000-0000DA090000}"/>
    <cellStyle name="Normale 9 2" xfId="987" xr:uid="{00000000-0005-0000-0000-0000DB090000}"/>
    <cellStyle name="Normale 9 2 2" xfId="2698" xr:uid="{00000000-0005-0000-0000-0000DC090000}"/>
    <cellStyle name="Normale 9 3" xfId="988" xr:uid="{00000000-0005-0000-0000-0000DD090000}"/>
    <cellStyle name="Normale 9 3 2" xfId="2699" xr:uid="{00000000-0005-0000-0000-0000DE090000}"/>
    <cellStyle name="Normale 9 4" xfId="2700" xr:uid="{00000000-0005-0000-0000-0000DF090000}"/>
    <cellStyle name="Normale 9_EDEN industria 2008 rev" xfId="989" xr:uid="{00000000-0005-0000-0000-0000E0090000}"/>
    <cellStyle name="Normale_B2020" xfId="990" xr:uid="{00000000-0005-0000-0000-0000E1090000}"/>
    <cellStyle name="Nota" xfId="991" xr:uid="{00000000-0005-0000-0000-0000E2090000}"/>
    <cellStyle name="Nota 10" xfId="992" xr:uid="{00000000-0005-0000-0000-0000E3090000}"/>
    <cellStyle name="Nota 11" xfId="4021" xr:uid="{00000000-0005-0000-0000-0000E4090000}"/>
    <cellStyle name="Nota 2" xfId="993" xr:uid="{00000000-0005-0000-0000-0000E5090000}"/>
    <cellStyle name="Nota 2 2" xfId="994" xr:uid="{00000000-0005-0000-0000-0000E6090000}"/>
    <cellStyle name="Nota 2 2 2" xfId="4022" xr:uid="{00000000-0005-0000-0000-0000E7090000}"/>
    <cellStyle name="Nota 2 3" xfId="995" xr:uid="{00000000-0005-0000-0000-0000E8090000}"/>
    <cellStyle name="Nota 2 4" xfId="996" xr:uid="{00000000-0005-0000-0000-0000E9090000}"/>
    <cellStyle name="Nota 2 5" xfId="997" xr:uid="{00000000-0005-0000-0000-0000EA090000}"/>
    <cellStyle name="Nota 2 6" xfId="998" xr:uid="{00000000-0005-0000-0000-0000EB090000}"/>
    <cellStyle name="Nota 2 7" xfId="4023" xr:uid="{00000000-0005-0000-0000-0000EC090000}"/>
    <cellStyle name="Nota 3" xfId="999" xr:uid="{00000000-0005-0000-0000-0000ED090000}"/>
    <cellStyle name="Nota 3 2" xfId="1000" xr:uid="{00000000-0005-0000-0000-0000EE090000}"/>
    <cellStyle name="Nota 3 2 2" xfId="1001" xr:uid="{00000000-0005-0000-0000-0000EF090000}"/>
    <cellStyle name="Nota 3 2 2 2" xfId="4024" xr:uid="{00000000-0005-0000-0000-0000F0090000}"/>
    <cellStyle name="Nota 3 2 2 3" xfId="4025" xr:uid="{00000000-0005-0000-0000-0000F1090000}"/>
    <cellStyle name="Nota 3 2 3" xfId="1002" xr:uid="{00000000-0005-0000-0000-0000F2090000}"/>
    <cellStyle name="Nota 3 2 3 2" xfId="4026" xr:uid="{00000000-0005-0000-0000-0000F3090000}"/>
    <cellStyle name="Nota 3 2 4" xfId="1003" xr:uid="{00000000-0005-0000-0000-0000F4090000}"/>
    <cellStyle name="Nota 3 2 5" xfId="1004" xr:uid="{00000000-0005-0000-0000-0000F5090000}"/>
    <cellStyle name="Nota 3 2 6" xfId="1005" xr:uid="{00000000-0005-0000-0000-0000F6090000}"/>
    <cellStyle name="Nota 3 2 7" xfId="4027" xr:uid="{00000000-0005-0000-0000-0000F7090000}"/>
    <cellStyle name="Nota 3 3" xfId="1006" xr:uid="{00000000-0005-0000-0000-0000F8090000}"/>
    <cellStyle name="Nota 3 3 2" xfId="2701" xr:uid="{00000000-0005-0000-0000-0000F9090000}"/>
    <cellStyle name="Nota 3 3 3" xfId="4028" xr:uid="{00000000-0005-0000-0000-0000FA090000}"/>
    <cellStyle name="Nota 3 4" xfId="1007" xr:uid="{00000000-0005-0000-0000-0000FB090000}"/>
    <cellStyle name="Nota 3 5" xfId="1008" xr:uid="{00000000-0005-0000-0000-0000FC090000}"/>
    <cellStyle name="Nota 3 6" xfId="1009" xr:uid="{00000000-0005-0000-0000-0000FD090000}"/>
    <cellStyle name="Nota 3 7" xfId="1010" xr:uid="{00000000-0005-0000-0000-0000FE090000}"/>
    <cellStyle name="Nota 3 8" xfId="4029" xr:uid="{00000000-0005-0000-0000-0000FF090000}"/>
    <cellStyle name="Nota 4" xfId="1011" xr:uid="{00000000-0005-0000-0000-0000000A0000}"/>
    <cellStyle name="Nota 4 2" xfId="1012" xr:uid="{00000000-0005-0000-0000-0000010A0000}"/>
    <cellStyle name="Nota 4 2 2" xfId="2702" xr:uid="{00000000-0005-0000-0000-0000020A0000}"/>
    <cellStyle name="Nota 4 2 2 2" xfId="4030" xr:uid="{00000000-0005-0000-0000-0000030A0000}"/>
    <cellStyle name="Nota 4 2 3" xfId="4031" xr:uid="{00000000-0005-0000-0000-0000040A0000}"/>
    <cellStyle name="Nota 4 3" xfId="1013" xr:uid="{00000000-0005-0000-0000-0000050A0000}"/>
    <cellStyle name="Nota 4 3 2" xfId="4032" xr:uid="{00000000-0005-0000-0000-0000060A0000}"/>
    <cellStyle name="Nota 4 4" xfId="1014" xr:uid="{00000000-0005-0000-0000-0000070A0000}"/>
    <cellStyle name="Nota 4 5" xfId="1015" xr:uid="{00000000-0005-0000-0000-0000080A0000}"/>
    <cellStyle name="Nota 4 6" xfId="1016" xr:uid="{00000000-0005-0000-0000-0000090A0000}"/>
    <cellStyle name="Nota 4 7" xfId="4033" xr:uid="{00000000-0005-0000-0000-00000A0A0000}"/>
    <cellStyle name="Nota 5" xfId="1017" xr:uid="{00000000-0005-0000-0000-00000B0A0000}"/>
    <cellStyle name="Nota 5 2" xfId="1018" xr:uid="{00000000-0005-0000-0000-00000C0A0000}"/>
    <cellStyle name="Nota 5 2 2" xfId="4034" xr:uid="{00000000-0005-0000-0000-00000D0A0000}"/>
    <cellStyle name="Nota 5 3" xfId="1019" xr:uid="{00000000-0005-0000-0000-00000E0A0000}"/>
    <cellStyle name="Nota 5 4" xfId="1020" xr:uid="{00000000-0005-0000-0000-00000F0A0000}"/>
    <cellStyle name="Nota 5 5" xfId="1021" xr:uid="{00000000-0005-0000-0000-0000100A0000}"/>
    <cellStyle name="Nota 5 6" xfId="1022" xr:uid="{00000000-0005-0000-0000-0000110A0000}"/>
    <cellStyle name="Nota 5 7" xfId="4035" xr:uid="{00000000-0005-0000-0000-0000120A0000}"/>
    <cellStyle name="Nota 6" xfId="1023" xr:uid="{00000000-0005-0000-0000-0000130A0000}"/>
    <cellStyle name="Nota 6 2" xfId="4036" xr:uid="{00000000-0005-0000-0000-0000140A0000}"/>
    <cellStyle name="Nota 7" xfId="1024" xr:uid="{00000000-0005-0000-0000-0000150A0000}"/>
    <cellStyle name="Nota 8" xfId="1025" xr:uid="{00000000-0005-0000-0000-0000160A0000}"/>
    <cellStyle name="Nota 9" xfId="1026" xr:uid="{00000000-0005-0000-0000-0000170A0000}"/>
    <cellStyle name="Note 2" xfId="4037" xr:uid="{00000000-0005-0000-0000-0000180A0000}"/>
    <cellStyle name="Note 2 2" xfId="4038" xr:uid="{00000000-0005-0000-0000-0000190A0000}"/>
    <cellStyle name="Note 2 2 2" xfId="4039" xr:uid="{00000000-0005-0000-0000-00001A0A0000}"/>
    <cellStyle name="Note 2 3" xfId="4040" xr:uid="{00000000-0005-0000-0000-00001B0A0000}"/>
    <cellStyle name="Nuovo" xfId="1027" xr:uid="{00000000-0005-0000-0000-00001C0A0000}"/>
    <cellStyle name="Nuovo 10" xfId="1028" xr:uid="{00000000-0005-0000-0000-00001D0A0000}"/>
    <cellStyle name="Nuovo 10 2" xfId="1029" xr:uid="{00000000-0005-0000-0000-00001E0A0000}"/>
    <cellStyle name="Nuovo 10 2 2" xfId="2703" xr:uid="{00000000-0005-0000-0000-00001F0A0000}"/>
    <cellStyle name="Nuovo 10 3" xfId="1030" xr:uid="{00000000-0005-0000-0000-0000200A0000}"/>
    <cellStyle name="Nuovo 10 3 2" xfId="1031" xr:uid="{00000000-0005-0000-0000-0000210A0000}"/>
    <cellStyle name="Nuovo 10 3 2 2" xfId="4041" xr:uid="{00000000-0005-0000-0000-0000220A0000}"/>
    <cellStyle name="Nuovo 10 3 2 3" xfId="4042" xr:uid="{00000000-0005-0000-0000-0000230A0000}"/>
    <cellStyle name="Nuovo 10 3 3" xfId="1032" xr:uid="{00000000-0005-0000-0000-0000240A0000}"/>
    <cellStyle name="Nuovo 10 3 3 2" xfId="2704" xr:uid="{00000000-0005-0000-0000-0000250A0000}"/>
    <cellStyle name="Nuovo 10 3 4" xfId="2705" xr:uid="{00000000-0005-0000-0000-0000260A0000}"/>
    <cellStyle name="Nuovo 10 4" xfId="1033" xr:uid="{00000000-0005-0000-0000-0000270A0000}"/>
    <cellStyle name="Nuovo 10 4 2" xfId="2706" xr:uid="{00000000-0005-0000-0000-0000280A0000}"/>
    <cellStyle name="Nuovo 10 4 2 2" xfId="2707" xr:uid="{00000000-0005-0000-0000-0000290A0000}"/>
    <cellStyle name="Nuovo 10 4 3" xfId="2708" xr:uid="{00000000-0005-0000-0000-00002A0A0000}"/>
    <cellStyle name="Nuovo 10 5" xfId="1034" xr:uid="{00000000-0005-0000-0000-00002B0A0000}"/>
    <cellStyle name="Nuovo 11" xfId="1035" xr:uid="{00000000-0005-0000-0000-00002C0A0000}"/>
    <cellStyle name="Nuovo 11 2" xfId="1036" xr:uid="{00000000-0005-0000-0000-00002D0A0000}"/>
    <cellStyle name="Nuovo 11 2 2" xfId="2709" xr:uid="{00000000-0005-0000-0000-00002E0A0000}"/>
    <cellStyle name="Nuovo 11 3" xfId="1037" xr:uid="{00000000-0005-0000-0000-00002F0A0000}"/>
    <cellStyle name="Nuovo 11 3 2" xfId="1038" xr:uid="{00000000-0005-0000-0000-0000300A0000}"/>
    <cellStyle name="Nuovo 11 3 2 2" xfId="4043" xr:uid="{00000000-0005-0000-0000-0000310A0000}"/>
    <cellStyle name="Nuovo 11 3 2 3" xfId="4044" xr:uid="{00000000-0005-0000-0000-0000320A0000}"/>
    <cellStyle name="Nuovo 11 3 3" xfId="1039" xr:uid="{00000000-0005-0000-0000-0000330A0000}"/>
    <cellStyle name="Nuovo 11 3 3 2" xfId="2710" xr:uid="{00000000-0005-0000-0000-0000340A0000}"/>
    <cellStyle name="Nuovo 11 3 4" xfId="2711" xr:uid="{00000000-0005-0000-0000-0000350A0000}"/>
    <cellStyle name="Nuovo 11 4" xfId="1040" xr:uid="{00000000-0005-0000-0000-0000360A0000}"/>
    <cellStyle name="Nuovo 11 4 2" xfId="2712" xr:uid="{00000000-0005-0000-0000-0000370A0000}"/>
    <cellStyle name="Nuovo 11 4 2 2" xfId="2713" xr:uid="{00000000-0005-0000-0000-0000380A0000}"/>
    <cellStyle name="Nuovo 11 4 3" xfId="2714" xr:uid="{00000000-0005-0000-0000-0000390A0000}"/>
    <cellStyle name="Nuovo 11 5" xfId="1041" xr:uid="{00000000-0005-0000-0000-00003A0A0000}"/>
    <cellStyle name="Nuovo 12" xfId="1042" xr:uid="{00000000-0005-0000-0000-00003B0A0000}"/>
    <cellStyle name="Nuovo 12 2" xfId="1043" xr:uid="{00000000-0005-0000-0000-00003C0A0000}"/>
    <cellStyle name="Nuovo 12 2 2" xfId="2715" xr:uid="{00000000-0005-0000-0000-00003D0A0000}"/>
    <cellStyle name="Nuovo 12 3" xfId="1044" xr:uid="{00000000-0005-0000-0000-00003E0A0000}"/>
    <cellStyle name="Nuovo 12 3 2" xfId="1045" xr:uid="{00000000-0005-0000-0000-00003F0A0000}"/>
    <cellStyle name="Nuovo 12 3 2 2" xfId="4045" xr:uid="{00000000-0005-0000-0000-0000400A0000}"/>
    <cellStyle name="Nuovo 12 3 2 3" xfId="4046" xr:uid="{00000000-0005-0000-0000-0000410A0000}"/>
    <cellStyle name="Nuovo 12 3 3" xfId="1046" xr:uid="{00000000-0005-0000-0000-0000420A0000}"/>
    <cellStyle name="Nuovo 12 3 3 2" xfId="2716" xr:uid="{00000000-0005-0000-0000-0000430A0000}"/>
    <cellStyle name="Nuovo 12 3 4" xfId="2717" xr:uid="{00000000-0005-0000-0000-0000440A0000}"/>
    <cellStyle name="Nuovo 12 4" xfId="1047" xr:uid="{00000000-0005-0000-0000-0000450A0000}"/>
    <cellStyle name="Nuovo 12 4 2" xfId="2718" xr:uid="{00000000-0005-0000-0000-0000460A0000}"/>
    <cellStyle name="Nuovo 12 4 2 2" xfId="2719" xr:uid="{00000000-0005-0000-0000-0000470A0000}"/>
    <cellStyle name="Nuovo 12 4 3" xfId="2720" xr:uid="{00000000-0005-0000-0000-0000480A0000}"/>
    <cellStyle name="Nuovo 12 5" xfId="1048" xr:uid="{00000000-0005-0000-0000-0000490A0000}"/>
    <cellStyle name="Nuovo 13" xfId="1049" xr:uid="{00000000-0005-0000-0000-00004A0A0000}"/>
    <cellStyle name="Nuovo 13 2" xfId="1050" xr:uid="{00000000-0005-0000-0000-00004B0A0000}"/>
    <cellStyle name="Nuovo 13 2 2" xfId="2721" xr:uid="{00000000-0005-0000-0000-00004C0A0000}"/>
    <cellStyle name="Nuovo 13 3" xfId="1051" xr:uid="{00000000-0005-0000-0000-00004D0A0000}"/>
    <cellStyle name="Nuovo 13 3 2" xfId="1052" xr:uid="{00000000-0005-0000-0000-00004E0A0000}"/>
    <cellStyle name="Nuovo 13 3 2 2" xfId="4047" xr:uid="{00000000-0005-0000-0000-00004F0A0000}"/>
    <cellStyle name="Nuovo 13 3 2 3" xfId="4048" xr:uid="{00000000-0005-0000-0000-0000500A0000}"/>
    <cellStyle name="Nuovo 13 3 3" xfId="1053" xr:uid="{00000000-0005-0000-0000-0000510A0000}"/>
    <cellStyle name="Nuovo 13 3 3 2" xfId="2722" xr:uid="{00000000-0005-0000-0000-0000520A0000}"/>
    <cellStyle name="Nuovo 13 3 4" xfId="2723" xr:uid="{00000000-0005-0000-0000-0000530A0000}"/>
    <cellStyle name="Nuovo 13 4" xfId="1054" xr:uid="{00000000-0005-0000-0000-0000540A0000}"/>
    <cellStyle name="Nuovo 13 4 2" xfId="2724" xr:uid="{00000000-0005-0000-0000-0000550A0000}"/>
    <cellStyle name="Nuovo 13 4 2 2" xfId="2725" xr:uid="{00000000-0005-0000-0000-0000560A0000}"/>
    <cellStyle name="Nuovo 13 4 3" xfId="2726" xr:uid="{00000000-0005-0000-0000-0000570A0000}"/>
    <cellStyle name="Nuovo 13 5" xfId="1055" xr:uid="{00000000-0005-0000-0000-0000580A0000}"/>
    <cellStyle name="Nuovo 14" xfId="1056" xr:uid="{00000000-0005-0000-0000-0000590A0000}"/>
    <cellStyle name="Nuovo 14 2" xfId="1057" xr:uid="{00000000-0005-0000-0000-00005A0A0000}"/>
    <cellStyle name="Nuovo 14 2 2" xfId="2727" xr:uid="{00000000-0005-0000-0000-00005B0A0000}"/>
    <cellStyle name="Nuovo 14 3" xfId="1058" xr:uid="{00000000-0005-0000-0000-00005C0A0000}"/>
    <cellStyle name="Nuovo 14 3 2" xfId="1059" xr:uid="{00000000-0005-0000-0000-00005D0A0000}"/>
    <cellStyle name="Nuovo 14 3 2 2" xfId="4049" xr:uid="{00000000-0005-0000-0000-00005E0A0000}"/>
    <cellStyle name="Nuovo 14 3 2 3" xfId="4050" xr:uid="{00000000-0005-0000-0000-00005F0A0000}"/>
    <cellStyle name="Nuovo 14 3 3" xfId="1060" xr:uid="{00000000-0005-0000-0000-0000600A0000}"/>
    <cellStyle name="Nuovo 14 3 3 2" xfId="2728" xr:uid="{00000000-0005-0000-0000-0000610A0000}"/>
    <cellStyle name="Nuovo 14 3 4" xfId="2729" xr:uid="{00000000-0005-0000-0000-0000620A0000}"/>
    <cellStyle name="Nuovo 14 4" xfId="1061" xr:uid="{00000000-0005-0000-0000-0000630A0000}"/>
    <cellStyle name="Nuovo 14 4 2" xfId="2730" xr:uid="{00000000-0005-0000-0000-0000640A0000}"/>
    <cellStyle name="Nuovo 14 4 2 2" xfId="2731" xr:uid="{00000000-0005-0000-0000-0000650A0000}"/>
    <cellStyle name="Nuovo 14 4 3" xfId="2732" xr:uid="{00000000-0005-0000-0000-0000660A0000}"/>
    <cellStyle name="Nuovo 14 5" xfId="1062" xr:uid="{00000000-0005-0000-0000-0000670A0000}"/>
    <cellStyle name="Nuovo 15" xfId="1063" xr:uid="{00000000-0005-0000-0000-0000680A0000}"/>
    <cellStyle name="Nuovo 15 2" xfId="1064" xr:uid="{00000000-0005-0000-0000-0000690A0000}"/>
    <cellStyle name="Nuovo 15 2 2" xfId="2733" xr:uid="{00000000-0005-0000-0000-00006A0A0000}"/>
    <cellStyle name="Nuovo 15 3" xfId="1065" xr:uid="{00000000-0005-0000-0000-00006B0A0000}"/>
    <cellStyle name="Nuovo 15 3 2" xfId="1066" xr:uid="{00000000-0005-0000-0000-00006C0A0000}"/>
    <cellStyle name="Nuovo 15 3 2 2" xfId="4051" xr:uid="{00000000-0005-0000-0000-00006D0A0000}"/>
    <cellStyle name="Nuovo 15 3 2 3" xfId="4052" xr:uid="{00000000-0005-0000-0000-00006E0A0000}"/>
    <cellStyle name="Nuovo 15 3 3" xfId="1067" xr:uid="{00000000-0005-0000-0000-00006F0A0000}"/>
    <cellStyle name="Nuovo 15 3 3 2" xfId="2734" xr:uid="{00000000-0005-0000-0000-0000700A0000}"/>
    <cellStyle name="Nuovo 15 3 4" xfId="2735" xr:uid="{00000000-0005-0000-0000-0000710A0000}"/>
    <cellStyle name="Nuovo 15 4" xfId="1068" xr:uid="{00000000-0005-0000-0000-0000720A0000}"/>
    <cellStyle name="Nuovo 15 4 2" xfId="2736" xr:uid="{00000000-0005-0000-0000-0000730A0000}"/>
    <cellStyle name="Nuovo 15 4 2 2" xfId="2737" xr:uid="{00000000-0005-0000-0000-0000740A0000}"/>
    <cellStyle name="Nuovo 15 4 3" xfId="2738" xr:uid="{00000000-0005-0000-0000-0000750A0000}"/>
    <cellStyle name="Nuovo 15 5" xfId="1069" xr:uid="{00000000-0005-0000-0000-0000760A0000}"/>
    <cellStyle name="Nuovo 16" xfId="1070" xr:uid="{00000000-0005-0000-0000-0000770A0000}"/>
    <cellStyle name="Nuovo 16 2" xfId="1071" xr:uid="{00000000-0005-0000-0000-0000780A0000}"/>
    <cellStyle name="Nuovo 16 2 2" xfId="2739" xr:uid="{00000000-0005-0000-0000-0000790A0000}"/>
    <cellStyle name="Nuovo 16 3" xfId="1072" xr:uid="{00000000-0005-0000-0000-00007A0A0000}"/>
    <cellStyle name="Nuovo 16 3 2" xfId="1073" xr:uid="{00000000-0005-0000-0000-00007B0A0000}"/>
    <cellStyle name="Nuovo 16 3 2 2" xfId="4053" xr:uid="{00000000-0005-0000-0000-00007C0A0000}"/>
    <cellStyle name="Nuovo 16 3 2 3" xfId="4054" xr:uid="{00000000-0005-0000-0000-00007D0A0000}"/>
    <cellStyle name="Nuovo 16 3 3" xfId="1074" xr:uid="{00000000-0005-0000-0000-00007E0A0000}"/>
    <cellStyle name="Nuovo 16 3 3 2" xfId="2740" xr:uid="{00000000-0005-0000-0000-00007F0A0000}"/>
    <cellStyle name="Nuovo 16 3 4" xfId="2741" xr:uid="{00000000-0005-0000-0000-0000800A0000}"/>
    <cellStyle name="Nuovo 16 4" xfId="1075" xr:uid="{00000000-0005-0000-0000-0000810A0000}"/>
    <cellStyle name="Nuovo 16 4 2" xfId="2742" xr:uid="{00000000-0005-0000-0000-0000820A0000}"/>
    <cellStyle name="Nuovo 16 4 2 2" xfId="2743" xr:uid="{00000000-0005-0000-0000-0000830A0000}"/>
    <cellStyle name="Nuovo 16 4 3" xfId="2744" xr:uid="{00000000-0005-0000-0000-0000840A0000}"/>
    <cellStyle name="Nuovo 16 5" xfId="1076" xr:uid="{00000000-0005-0000-0000-0000850A0000}"/>
    <cellStyle name="Nuovo 17" xfId="1077" xr:uid="{00000000-0005-0000-0000-0000860A0000}"/>
    <cellStyle name="Nuovo 17 2" xfId="1078" xr:uid="{00000000-0005-0000-0000-0000870A0000}"/>
    <cellStyle name="Nuovo 17 2 2" xfId="2745" xr:uid="{00000000-0005-0000-0000-0000880A0000}"/>
    <cellStyle name="Nuovo 17 3" xfId="1079" xr:uid="{00000000-0005-0000-0000-0000890A0000}"/>
    <cellStyle name="Nuovo 17 3 2" xfId="1080" xr:uid="{00000000-0005-0000-0000-00008A0A0000}"/>
    <cellStyle name="Nuovo 17 3 2 2" xfId="4055" xr:uid="{00000000-0005-0000-0000-00008B0A0000}"/>
    <cellStyle name="Nuovo 17 3 2 3" xfId="4056" xr:uid="{00000000-0005-0000-0000-00008C0A0000}"/>
    <cellStyle name="Nuovo 17 3 3" xfId="1081" xr:uid="{00000000-0005-0000-0000-00008D0A0000}"/>
    <cellStyle name="Nuovo 17 3 3 2" xfId="2746" xr:uid="{00000000-0005-0000-0000-00008E0A0000}"/>
    <cellStyle name="Nuovo 17 3 4" xfId="2747" xr:uid="{00000000-0005-0000-0000-00008F0A0000}"/>
    <cellStyle name="Nuovo 17 4" xfId="1082" xr:uid="{00000000-0005-0000-0000-0000900A0000}"/>
    <cellStyle name="Nuovo 17 4 2" xfId="2748" xr:uid="{00000000-0005-0000-0000-0000910A0000}"/>
    <cellStyle name="Nuovo 17 4 2 2" xfId="2749" xr:uid="{00000000-0005-0000-0000-0000920A0000}"/>
    <cellStyle name="Nuovo 17 4 3" xfId="2750" xr:uid="{00000000-0005-0000-0000-0000930A0000}"/>
    <cellStyle name="Nuovo 17 5" xfId="1083" xr:uid="{00000000-0005-0000-0000-0000940A0000}"/>
    <cellStyle name="Nuovo 18" xfId="1084" xr:uid="{00000000-0005-0000-0000-0000950A0000}"/>
    <cellStyle name="Nuovo 18 2" xfId="1085" xr:uid="{00000000-0005-0000-0000-0000960A0000}"/>
    <cellStyle name="Nuovo 18 2 2" xfId="2751" xr:uid="{00000000-0005-0000-0000-0000970A0000}"/>
    <cellStyle name="Nuovo 18 3" xfId="1086" xr:uid="{00000000-0005-0000-0000-0000980A0000}"/>
    <cellStyle name="Nuovo 18 3 2" xfId="1087" xr:uid="{00000000-0005-0000-0000-0000990A0000}"/>
    <cellStyle name="Nuovo 18 3 2 2" xfId="4057" xr:uid="{00000000-0005-0000-0000-00009A0A0000}"/>
    <cellStyle name="Nuovo 18 3 2 3" xfId="4058" xr:uid="{00000000-0005-0000-0000-00009B0A0000}"/>
    <cellStyle name="Nuovo 18 3 3" xfId="1088" xr:uid="{00000000-0005-0000-0000-00009C0A0000}"/>
    <cellStyle name="Nuovo 18 3 3 2" xfId="2752" xr:uid="{00000000-0005-0000-0000-00009D0A0000}"/>
    <cellStyle name="Nuovo 18 3 4" xfId="2753" xr:uid="{00000000-0005-0000-0000-00009E0A0000}"/>
    <cellStyle name="Nuovo 18 4" xfId="1089" xr:uid="{00000000-0005-0000-0000-00009F0A0000}"/>
    <cellStyle name="Nuovo 18 4 2" xfId="2754" xr:uid="{00000000-0005-0000-0000-0000A00A0000}"/>
    <cellStyle name="Nuovo 18 4 2 2" xfId="2755" xr:uid="{00000000-0005-0000-0000-0000A10A0000}"/>
    <cellStyle name="Nuovo 18 4 3" xfId="2756" xr:uid="{00000000-0005-0000-0000-0000A20A0000}"/>
    <cellStyle name="Nuovo 18 5" xfId="1090" xr:uid="{00000000-0005-0000-0000-0000A30A0000}"/>
    <cellStyle name="Nuovo 19" xfId="1091" xr:uid="{00000000-0005-0000-0000-0000A40A0000}"/>
    <cellStyle name="Nuovo 19 2" xfId="1092" xr:uid="{00000000-0005-0000-0000-0000A50A0000}"/>
    <cellStyle name="Nuovo 19 2 2" xfId="2757" xr:uid="{00000000-0005-0000-0000-0000A60A0000}"/>
    <cellStyle name="Nuovo 19 3" xfId="1093" xr:uid="{00000000-0005-0000-0000-0000A70A0000}"/>
    <cellStyle name="Nuovo 19 3 2" xfId="1094" xr:uid="{00000000-0005-0000-0000-0000A80A0000}"/>
    <cellStyle name="Nuovo 19 3 2 2" xfId="4059" xr:uid="{00000000-0005-0000-0000-0000A90A0000}"/>
    <cellStyle name="Nuovo 19 3 2 3" xfId="4060" xr:uid="{00000000-0005-0000-0000-0000AA0A0000}"/>
    <cellStyle name="Nuovo 19 3 3" xfId="1095" xr:uid="{00000000-0005-0000-0000-0000AB0A0000}"/>
    <cellStyle name="Nuovo 19 3 3 2" xfId="2758" xr:uid="{00000000-0005-0000-0000-0000AC0A0000}"/>
    <cellStyle name="Nuovo 19 3 4" xfId="2759" xr:uid="{00000000-0005-0000-0000-0000AD0A0000}"/>
    <cellStyle name="Nuovo 19 4" xfId="1096" xr:uid="{00000000-0005-0000-0000-0000AE0A0000}"/>
    <cellStyle name="Nuovo 19 4 2" xfId="2760" xr:uid="{00000000-0005-0000-0000-0000AF0A0000}"/>
    <cellStyle name="Nuovo 19 4 2 2" xfId="2761" xr:uid="{00000000-0005-0000-0000-0000B00A0000}"/>
    <cellStyle name="Nuovo 19 4 3" xfId="2762" xr:uid="{00000000-0005-0000-0000-0000B10A0000}"/>
    <cellStyle name="Nuovo 19 5" xfId="1097" xr:uid="{00000000-0005-0000-0000-0000B20A0000}"/>
    <cellStyle name="Nuovo 2" xfId="1098" xr:uid="{00000000-0005-0000-0000-0000B30A0000}"/>
    <cellStyle name="Nuovo 2 2" xfId="1099" xr:uid="{00000000-0005-0000-0000-0000B40A0000}"/>
    <cellStyle name="Nuovo 2 2 2" xfId="2763" xr:uid="{00000000-0005-0000-0000-0000B50A0000}"/>
    <cellStyle name="Nuovo 2 3" xfId="1100" xr:uid="{00000000-0005-0000-0000-0000B60A0000}"/>
    <cellStyle name="Nuovo 2 3 2" xfId="1101" xr:uid="{00000000-0005-0000-0000-0000B70A0000}"/>
    <cellStyle name="Nuovo 2 3 2 2" xfId="4061" xr:uid="{00000000-0005-0000-0000-0000B80A0000}"/>
    <cellStyle name="Nuovo 2 3 2 3" xfId="4062" xr:uid="{00000000-0005-0000-0000-0000B90A0000}"/>
    <cellStyle name="Nuovo 2 3 3" xfId="1102" xr:uid="{00000000-0005-0000-0000-0000BA0A0000}"/>
    <cellStyle name="Nuovo 2 3 3 2" xfId="2764" xr:uid="{00000000-0005-0000-0000-0000BB0A0000}"/>
    <cellStyle name="Nuovo 2 3 4" xfId="2765" xr:uid="{00000000-0005-0000-0000-0000BC0A0000}"/>
    <cellStyle name="Nuovo 2 4" xfId="1103" xr:uid="{00000000-0005-0000-0000-0000BD0A0000}"/>
    <cellStyle name="Nuovo 2 4 2" xfId="2766" xr:uid="{00000000-0005-0000-0000-0000BE0A0000}"/>
    <cellStyle name="Nuovo 2 4 2 2" xfId="2767" xr:uid="{00000000-0005-0000-0000-0000BF0A0000}"/>
    <cellStyle name="Nuovo 2 4 3" xfId="2768" xr:uid="{00000000-0005-0000-0000-0000C00A0000}"/>
    <cellStyle name="Nuovo 2 5" xfId="1104" xr:uid="{00000000-0005-0000-0000-0000C10A0000}"/>
    <cellStyle name="Nuovo 20" xfId="1105" xr:uid="{00000000-0005-0000-0000-0000C20A0000}"/>
    <cellStyle name="Nuovo 20 2" xfId="1106" xr:uid="{00000000-0005-0000-0000-0000C30A0000}"/>
    <cellStyle name="Nuovo 20 2 2" xfId="2769" xr:uid="{00000000-0005-0000-0000-0000C40A0000}"/>
    <cellStyle name="Nuovo 20 3" xfId="1107" xr:uid="{00000000-0005-0000-0000-0000C50A0000}"/>
    <cellStyle name="Nuovo 20 3 2" xfId="1108" xr:uid="{00000000-0005-0000-0000-0000C60A0000}"/>
    <cellStyle name="Nuovo 20 3 2 2" xfId="4063" xr:uid="{00000000-0005-0000-0000-0000C70A0000}"/>
    <cellStyle name="Nuovo 20 3 2 3" xfId="4064" xr:uid="{00000000-0005-0000-0000-0000C80A0000}"/>
    <cellStyle name="Nuovo 20 3 3" xfId="1109" xr:uid="{00000000-0005-0000-0000-0000C90A0000}"/>
    <cellStyle name="Nuovo 20 3 3 2" xfId="2770" xr:uid="{00000000-0005-0000-0000-0000CA0A0000}"/>
    <cellStyle name="Nuovo 20 3 4" xfId="2771" xr:uid="{00000000-0005-0000-0000-0000CB0A0000}"/>
    <cellStyle name="Nuovo 20 4" xfId="1110" xr:uid="{00000000-0005-0000-0000-0000CC0A0000}"/>
    <cellStyle name="Nuovo 20 4 2" xfId="2772" xr:uid="{00000000-0005-0000-0000-0000CD0A0000}"/>
    <cellStyle name="Nuovo 20 4 2 2" xfId="2773" xr:uid="{00000000-0005-0000-0000-0000CE0A0000}"/>
    <cellStyle name="Nuovo 20 4 3" xfId="2774" xr:uid="{00000000-0005-0000-0000-0000CF0A0000}"/>
    <cellStyle name="Nuovo 20 5" xfId="1111" xr:uid="{00000000-0005-0000-0000-0000D00A0000}"/>
    <cellStyle name="Nuovo 21" xfId="1112" xr:uid="{00000000-0005-0000-0000-0000D10A0000}"/>
    <cellStyle name="Nuovo 21 2" xfId="1113" xr:uid="{00000000-0005-0000-0000-0000D20A0000}"/>
    <cellStyle name="Nuovo 21 2 2" xfId="2775" xr:uid="{00000000-0005-0000-0000-0000D30A0000}"/>
    <cellStyle name="Nuovo 21 3" xfId="1114" xr:uid="{00000000-0005-0000-0000-0000D40A0000}"/>
    <cellStyle name="Nuovo 21 3 2" xfId="1115" xr:uid="{00000000-0005-0000-0000-0000D50A0000}"/>
    <cellStyle name="Nuovo 21 3 2 2" xfId="4065" xr:uid="{00000000-0005-0000-0000-0000D60A0000}"/>
    <cellStyle name="Nuovo 21 3 2 3" xfId="4066" xr:uid="{00000000-0005-0000-0000-0000D70A0000}"/>
    <cellStyle name="Nuovo 21 3 3" xfId="1116" xr:uid="{00000000-0005-0000-0000-0000D80A0000}"/>
    <cellStyle name="Nuovo 21 3 3 2" xfId="2776" xr:uid="{00000000-0005-0000-0000-0000D90A0000}"/>
    <cellStyle name="Nuovo 21 3 4" xfId="2777" xr:uid="{00000000-0005-0000-0000-0000DA0A0000}"/>
    <cellStyle name="Nuovo 21 4" xfId="1117" xr:uid="{00000000-0005-0000-0000-0000DB0A0000}"/>
    <cellStyle name="Nuovo 21 4 2" xfId="2778" xr:uid="{00000000-0005-0000-0000-0000DC0A0000}"/>
    <cellStyle name="Nuovo 21 4 2 2" xfId="2779" xr:uid="{00000000-0005-0000-0000-0000DD0A0000}"/>
    <cellStyle name="Nuovo 21 4 3" xfId="2780" xr:uid="{00000000-0005-0000-0000-0000DE0A0000}"/>
    <cellStyle name="Nuovo 21 5" xfId="1118" xr:uid="{00000000-0005-0000-0000-0000DF0A0000}"/>
    <cellStyle name="Nuovo 22" xfId="1119" xr:uid="{00000000-0005-0000-0000-0000E00A0000}"/>
    <cellStyle name="Nuovo 22 2" xfId="1120" xr:uid="{00000000-0005-0000-0000-0000E10A0000}"/>
    <cellStyle name="Nuovo 22 2 2" xfId="2781" xr:uid="{00000000-0005-0000-0000-0000E20A0000}"/>
    <cellStyle name="Nuovo 22 3" xfId="1121" xr:uid="{00000000-0005-0000-0000-0000E30A0000}"/>
    <cellStyle name="Nuovo 22 3 2" xfId="1122" xr:uid="{00000000-0005-0000-0000-0000E40A0000}"/>
    <cellStyle name="Nuovo 22 3 2 2" xfId="4067" xr:uid="{00000000-0005-0000-0000-0000E50A0000}"/>
    <cellStyle name="Nuovo 22 3 2 3" xfId="4068" xr:uid="{00000000-0005-0000-0000-0000E60A0000}"/>
    <cellStyle name="Nuovo 22 3 3" xfId="1123" xr:uid="{00000000-0005-0000-0000-0000E70A0000}"/>
    <cellStyle name="Nuovo 22 3 3 2" xfId="2782" xr:uid="{00000000-0005-0000-0000-0000E80A0000}"/>
    <cellStyle name="Nuovo 22 3 4" xfId="2783" xr:uid="{00000000-0005-0000-0000-0000E90A0000}"/>
    <cellStyle name="Nuovo 22 4" xfId="1124" xr:uid="{00000000-0005-0000-0000-0000EA0A0000}"/>
    <cellStyle name="Nuovo 22 4 2" xfId="2784" xr:uid="{00000000-0005-0000-0000-0000EB0A0000}"/>
    <cellStyle name="Nuovo 22 4 2 2" xfId="2785" xr:uid="{00000000-0005-0000-0000-0000EC0A0000}"/>
    <cellStyle name="Nuovo 22 4 3" xfId="2786" xr:uid="{00000000-0005-0000-0000-0000ED0A0000}"/>
    <cellStyle name="Nuovo 22 5" xfId="1125" xr:uid="{00000000-0005-0000-0000-0000EE0A0000}"/>
    <cellStyle name="Nuovo 23" xfId="1126" xr:uid="{00000000-0005-0000-0000-0000EF0A0000}"/>
    <cellStyle name="Nuovo 23 2" xfId="1127" xr:uid="{00000000-0005-0000-0000-0000F00A0000}"/>
    <cellStyle name="Nuovo 23 2 2" xfId="2787" xr:uid="{00000000-0005-0000-0000-0000F10A0000}"/>
    <cellStyle name="Nuovo 23 3" xfId="1128" xr:uid="{00000000-0005-0000-0000-0000F20A0000}"/>
    <cellStyle name="Nuovo 23 3 2" xfId="1129" xr:uid="{00000000-0005-0000-0000-0000F30A0000}"/>
    <cellStyle name="Nuovo 23 3 2 2" xfId="4069" xr:uid="{00000000-0005-0000-0000-0000F40A0000}"/>
    <cellStyle name="Nuovo 23 3 2 3" xfId="4070" xr:uid="{00000000-0005-0000-0000-0000F50A0000}"/>
    <cellStyle name="Nuovo 23 3 3" xfId="1130" xr:uid="{00000000-0005-0000-0000-0000F60A0000}"/>
    <cellStyle name="Nuovo 23 3 3 2" xfId="2788" xr:uid="{00000000-0005-0000-0000-0000F70A0000}"/>
    <cellStyle name="Nuovo 23 3 4" xfId="2789" xr:uid="{00000000-0005-0000-0000-0000F80A0000}"/>
    <cellStyle name="Nuovo 23 4" xfId="1131" xr:uid="{00000000-0005-0000-0000-0000F90A0000}"/>
    <cellStyle name="Nuovo 23 4 2" xfId="2790" xr:uid="{00000000-0005-0000-0000-0000FA0A0000}"/>
    <cellStyle name="Nuovo 23 4 2 2" xfId="2791" xr:uid="{00000000-0005-0000-0000-0000FB0A0000}"/>
    <cellStyle name="Nuovo 23 4 3" xfId="2792" xr:uid="{00000000-0005-0000-0000-0000FC0A0000}"/>
    <cellStyle name="Nuovo 23 5" xfId="1132" xr:uid="{00000000-0005-0000-0000-0000FD0A0000}"/>
    <cellStyle name="Nuovo 24" xfId="1133" xr:uid="{00000000-0005-0000-0000-0000FE0A0000}"/>
    <cellStyle name="Nuovo 24 2" xfId="1134" xr:uid="{00000000-0005-0000-0000-0000FF0A0000}"/>
    <cellStyle name="Nuovo 24 2 2" xfId="2793" xr:uid="{00000000-0005-0000-0000-0000000B0000}"/>
    <cellStyle name="Nuovo 24 3" xfId="1135" xr:uid="{00000000-0005-0000-0000-0000010B0000}"/>
    <cellStyle name="Nuovo 24 3 2" xfId="1136" xr:uid="{00000000-0005-0000-0000-0000020B0000}"/>
    <cellStyle name="Nuovo 24 3 2 2" xfId="4071" xr:uid="{00000000-0005-0000-0000-0000030B0000}"/>
    <cellStyle name="Nuovo 24 3 2 3" xfId="4072" xr:uid="{00000000-0005-0000-0000-0000040B0000}"/>
    <cellStyle name="Nuovo 24 3 3" xfId="1137" xr:uid="{00000000-0005-0000-0000-0000050B0000}"/>
    <cellStyle name="Nuovo 24 3 3 2" xfId="2794" xr:uid="{00000000-0005-0000-0000-0000060B0000}"/>
    <cellStyle name="Nuovo 24 3 4" xfId="2795" xr:uid="{00000000-0005-0000-0000-0000070B0000}"/>
    <cellStyle name="Nuovo 24 4" xfId="1138" xr:uid="{00000000-0005-0000-0000-0000080B0000}"/>
    <cellStyle name="Nuovo 24 4 2" xfId="2796" xr:uid="{00000000-0005-0000-0000-0000090B0000}"/>
    <cellStyle name="Nuovo 24 4 2 2" xfId="2797" xr:uid="{00000000-0005-0000-0000-00000A0B0000}"/>
    <cellStyle name="Nuovo 24 4 3" xfId="2798" xr:uid="{00000000-0005-0000-0000-00000B0B0000}"/>
    <cellStyle name="Nuovo 24 5" xfId="1139" xr:uid="{00000000-0005-0000-0000-00000C0B0000}"/>
    <cellStyle name="Nuovo 25" xfId="1140" xr:uid="{00000000-0005-0000-0000-00000D0B0000}"/>
    <cellStyle name="Nuovo 25 2" xfId="1141" xr:uid="{00000000-0005-0000-0000-00000E0B0000}"/>
    <cellStyle name="Nuovo 25 2 2" xfId="2799" xr:uid="{00000000-0005-0000-0000-00000F0B0000}"/>
    <cellStyle name="Nuovo 25 3" xfId="1142" xr:uid="{00000000-0005-0000-0000-0000100B0000}"/>
    <cellStyle name="Nuovo 25 3 2" xfId="1143" xr:uid="{00000000-0005-0000-0000-0000110B0000}"/>
    <cellStyle name="Nuovo 25 3 2 2" xfId="4073" xr:uid="{00000000-0005-0000-0000-0000120B0000}"/>
    <cellStyle name="Nuovo 25 3 2 3" xfId="4074" xr:uid="{00000000-0005-0000-0000-0000130B0000}"/>
    <cellStyle name="Nuovo 25 3 3" xfId="1144" xr:uid="{00000000-0005-0000-0000-0000140B0000}"/>
    <cellStyle name="Nuovo 25 3 3 2" xfId="2800" xr:uid="{00000000-0005-0000-0000-0000150B0000}"/>
    <cellStyle name="Nuovo 25 3 4" xfId="2801" xr:uid="{00000000-0005-0000-0000-0000160B0000}"/>
    <cellStyle name="Nuovo 25 4" xfId="1145" xr:uid="{00000000-0005-0000-0000-0000170B0000}"/>
    <cellStyle name="Nuovo 25 4 2" xfId="2802" xr:uid="{00000000-0005-0000-0000-0000180B0000}"/>
    <cellStyle name="Nuovo 25 4 2 2" xfId="2803" xr:uid="{00000000-0005-0000-0000-0000190B0000}"/>
    <cellStyle name="Nuovo 25 4 3" xfId="2804" xr:uid="{00000000-0005-0000-0000-00001A0B0000}"/>
    <cellStyle name="Nuovo 25 5" xfId="1146" xr:uid="{00000000-0005-0000-0000-00001B0B0000}"/>
    <cellStyle name="Nuovo 26" xfId="1147" xr:uid="{00000000-0005-0000-0000-00001C0B0000}"/>
    <cellStyle name="Nuovo 26 2" xfId="1148" xr:uid="{00000000-0005-0000-0000-00001D0B0000}"/>
    <cellStyle name="Nuovo 26 2 2" xfId="2805" xr:uid="{00000000-0005-0000-0000-00001E0B0000}"/>
    <cellStyle name="Nuovo 26 3" xfId="1149" xr:uid="{00000000-0005-0000-0000-00001F0B0000}"/>
    <cellStyle name="Nuovo 26 3 2" xfId="1150" xr:uid="{00000000-0005-0000-0000-0000200B0000}"/>
    <cellStyle name="Nuovo 26 3 2 2" xfId="4075" xr:uid="{00000000-0005-0000-0000-0000210B0000}"/>
    <cellStyle name="Nuovo 26 3 2 3" xfId="4076" xr:uid="{00000000-0005-0000-0000-0000220B0000}"/>
    <cellStyle name="Nuovo 26 3 3" xfId="1151" xr:uid="{00000000-0005-0000-0000-0000230B0000}"/>
    <cellStyle name="Nuovo 26 3 3 2" xfId="2806" xr:uid="{00000000-0005-0000-0000-0000240B0000}"/>
    <cellStyle name="Nuovo 26 3 4" xfId="2807" xr:uid="{00000000-0005-0000-0000-0000250B0000}"/>
    <cellStyle name="Nuovo 26 4" xfId="1152" xr:uid="{00000000-0005-0000-0000-0000260B0000}"/>
    <cellStyle name="Nuovo 26 4 2" xfId="2808" xr:uid="{00000000-0005-0000-0000-0000270B0000}"/>
    <cellStyle name="Nuovo 26 4 2 2" xfId="2809" xr:uid="{00000000-0005-0000-0000-0000280B0000}"/>
    <cellStyle name="Nuovo 26 4 3" xfId="2810" xr:uid="{00000000-0005-0000-0000-0000290B0000}"/>
    <cellStyle name="Nuovo 26 5" xfId="1153" xr:uid="{00000000-0005-0000-0000-00002A0B0000}"/>
    <cellStyle name="Nuovo 27" xfId="1154" xr:uid="{00000000-0005-0000-0000-00002B0B0000}"/>
    <cellStyle name="Nuovo 27 2" xfId="1155" xr:uid="{00000000-0005-0000-0000-00002C0B0000}"/>
    <cellStyle name="Nuovo 27 2 2" xfId="2811" xr:uid="{00000000-0005-0000-0000-00002D0B0000}"/>
    <cellStyle name="Nuovo 27 3" xfId="1156" xr:uid="{00000000-0005-0000-0000-00002E0B0000}"/>
    <cellStyle name="Nuovo 27 3 2" xfId="1157" xr:uid="{00000000-0005-0000-0000-00002F0B0000}"/>
    <cellStyle name="Nuovo 27 3 2 2" xfId="4077" xr:uid="{00000000-0005-0000-0000-0000300B0000}"/>
    <cellStyle name="Nuovo 27 3 2 3" xfId="4078" xr:uid="{00000000-0005-0000-0000-0000310B0000}"/>
    <cellStyle name="Nuovo 27 3 3" xfId="1158" xr:uid="{00000000-0005-0000-0000-0000320B0000}"/>
    <cellStyle name="Nuovo 27 3 3 2" xfId="2812" xr:uid="{00000000-0005-0000-0000-0000330B0000}"/>
    <cellStyle name="Nuovo 27 3 4" xfId="2813" xr:uid="{00000000-0005-0000-0000-0000340B0000}"/>
    <cellStyle name="Nuovo 27 4" xfId="1159" xr:uid="{00000000-0005-0000-0000-0000350B0000}"/>
    <cellStyle name="Nuovo 27 4 2" xfId="2814" xr:uid="{00000000-0005-0000-0000-0000360B0000}"/>
    <cellStyle name="Nuovo 27 4 2 2" xfId="2815" xr:uid="{00000000-0005-0000-0000-0000370B0000}"/>
    <cellStyle name="Nuovo 27 4 3" xfId="2816" xr:uid="{00000000-0005-0000-0000-0000380B0000}"/>
    <cellStyle name="Nuovo 27 5" xfId="1160" xr:uid="{00000000-0005-0000-0000-0000390B0000}"/>
    <cellStyle name="Nuovo 28" xfId="1161" xr:uid="{00000000-0005-0000-0000-00003A0B0000}"/>
    <cellStyle name="Nuovo 28 2" xfId="1162" xr:uid="{00000000-0005-0000-0000-00003B0B0000}"/>
    <cellStyle name="Nuovo 28 2 2" xfId="2817" xr:uid="{00000000-0005-0000-0000-00003C0B0000}"/>
    <cellStyle name="Nuovo 28 3" xfId="1163" xr:uid="{00000000-0005-0000-0000-00003D0B0000}"/>
    <cellStyle name="Nuovo 28 3 2" xfId="1164" xr:uid="{00000000-0005-0000-0000-00003E0B0000}"/>
    <cellStyle name="Nuovo 28 3 2 2" xfId="4079" xr:uid="{00000000-0005-0000-0000-00003F0B0000}"/>
    <cellStyle name="Nuovo 28 3 2 3" xfId="4080" xr:uid="{00000000-0005-0000-0000-0000400B0000}"/>
    <cellStyle name="Nuovo 28 3 3" xfId="1165" xr:uid="{00000000-0005-0000-0000-0000410B0000}"/>
    <cellStyle name="Nuovo 28 3 3 2" xfId="2818" xr:uid="{00000000-0005-0000-0000-0000420B0000}"/>
    <cellStyle name="Nuovo 28 3 4" xfId="2819" xr:uid="{00000000-0005-0000-0000-0000430B0000}"/>
    <cellStyle name="Nuovo 28 4" xfId="1166" xr:uid="{00000000-0005-0000-0000-0000440B0000}"/>
    <cellStyle name="Nuovo 28 4 2" xfId="2820" xr:uid="{00000000-0005-0000-0000-0000450B0000}"/>
    <cellStyle name="Nuovo 28 4 2 2" xfId="2821" xr:uid="{00000000-0005-0000-0000-0000460B0000}"/>
    <cellStyle name="Nuovo 28 4 3" xfId="2822" xr:uid="{00000000-0005-0000-0000-0000470B0000}"/>
    <cellStyle name="Nuovo 28 5" xfId="1167" xr:uid="{00000000-0005-0000-0000-0000480B0000}"/>
    <cellStyle name="Nuovo 29" xfId="1168" xr:uid="{00000000-0005-0000-0000-0000490B0000}"/>
    <cellStyle name="Nuovo 29 2" xfId="1169" xr:uid="{00000000-0005-0000-0000-00004A0B0000}"/>
    <cellStyle name="Nuovo 29 2 2" xfId="2823" xr:uid="{00000000-0005-0000-0000-00004B0B0000}"/>
    <cellStyle name="Nuovo 29 3" xfId="1170" xr:uid="{00000000-0005-0000-0000-00004C0B0000}"/>
    <cellStyle name="Nuovo 29 3 2" xfId="1171" xr:uid="{00000000-0005-0000-0000-00004D0B0000}"/>
    <cellStyle name="Nuovo 29 3 2 2" xfId="4081" xr:uid="{00000000-0005-0000-0000-00004E0B0000}"/>
    <cellStyle name="Nuovo 29 3 2 3" xfId="4082" xr:uid="{00000000-0005-0000-0000-00004F0B0000}"/>
    <cellStyle name="Nuovo 29 3 3" xfId="1172" xr:uid="{00000000-0005-0000-0000-0000500B0000}"/>
    <cellStyle name="Nuovo 29 3 3 2" xfId="2824" xr:uid="{00000000-0005-0000-0000-0000510B0000}"/>
    <cellStyle name="Nuovo 29 3 4" xfId="2825" xr:uid="{00000000-0005-0000-0000-0000520B0000}"/>
    <cellStyle name="Nuovo 29 4" xfId="1173" xr:uid="{00000000-0005-0000-0000-0000530B0000}"/>
    <cellStyle name="Nuovo 29 4 2" xfId="2826" xr:uid="{00000000-0005-0000-0000-0000540B0000}"/>
    <cellStyle name="Nuovo 29 4 2 2" xfId="2827" xr:uid="{00000000-0005-0000-0000-0000550B0000}"/>
    <cellStyle name="Nuovo 29 4 3" xfId="2828" xr:uid="{00000000-0005-0000-0000-0000560B0000}"/>
    <cellStyle name="Nuovo 29 5" xfId="1174" xr:uid="{00000000-0005-0000-0000-0000570B0000}"/>
    <cellStyle name="Nuovo 3" xfId="1175" xr:uid="{00000000-0005-0000-0000-0000580B0000}"/>
    <cellStyle name="Nuovo 3 2" xfId="1176" xr:uid="{00000000-0005-0000-0000-0000590B0000}"/>
    <cellStyle name="Nuovo 3 2 2" xfId="2829" xr:uid="{00000000-0005-0000-0000-00005A0B0000}"/>
    <cellStyle name="Nuovo 3 3" xfId="1177" xr:uid="{00000000-0005-0000-0000-00005B0B0000}"/>
    <cellStyle name="Nuovo 3 3 2" xfId="1178" xr:uid="{00000000-0005-0000-0000-00005C0B0000}"/>
    <cellStyle name="Nuovo 3 3 2 2" xfId="4083" xr:uid="{00000000-0005-0000-0000-00005D0B0000}"/>
    <cellStyle name="Nuovo 3 3 2 3" xfId="4084" xr:uid="{00000000-0005-0000-0000-00005E0B0000}"/>
    <cellStyle name="Nuovo 3 3 3" xfId="1179" xr:uid="{00000000-0005-0000-0000-00005F0B0000}"/>
    <cellStyle name="Nuovo 3 3 3 2" xfId="2830" xr:uid="{00000000-0005-0000-0000-0000600B0000}"/>
    <cellStyle name="Nuovo 3 3 4" xfId="2831" xr:uid="{00000000-0005-0000-0000-0000610B0000}"/>
    <cellStyle name="Nuovo 3 4" xfId="1180" xr:uid="{00000000-0005-0000-0000-0000620B0000}"/>
    <cellStyle name="Nuovo 3 4 2" xfId="2832" xr:uid="{00000000-0005-0000-0000-0000630B0000}"/>
    <cellStyle name="Nuovo 3 4 2 2" xfId="2833" xr:uid="{00000000-0005-0000-0000-0000640B0000}"/>
    <cellStyle name="Nuovo 3 4 3" xfId="2834" xr:uid="{00000000-0005-0000-0000-0000650B0000}"/>
    <cellStyle name="Nuovo 3 5" xfId="1181" xr:uid="{00000000-0005-0000-0000-0000660B0000}"/>
    <cellStyle name="Nuovo 30" xfId="1182" xr:uid="{00000000-0005-0000-0000-0000670B0000}"/>
    <cellStyle name="Nuovo 30 2" xfId="1183" xr:uid="{00000000-0005-0000-0000-0000680B0000}"/>
    <cellStyle name="Nuovo 30 2 2" xfId="2835" xr:uid="{00000000-0005-0000-0000-0000690B0000}"/>
    <cellStyle name="Nuovo 30 3" xfId="1184" xr:uid="{00000000-0005-0000-0000-00006A0B0000}"/>
    <cellStyle name="Nuovo 30 3 2" xfId="1185" xr:uid="{00000000-0005-0000-0000-00006B0B0000}"/>
    <cellStyle name="Nuovo 30 3 2 2" xfId="4085" xr:uid="{00000000-0005-0000-0000-00006C0B0000}"/>
    <cellStyle name="Nuovo 30 3 2 3" xfId="4086" xr:uid="{00000000-0005-0000-0000-00006D0B0000}"/>
    <cellStyle name="Nuovo 30 3 3" xfId="1186" xr:uid="{00000000-0005-0000-0000-00006E0B0000}"/>
    <cellStyle name="Nuovo 30 3 3 2" xfId="2836" xr:uid="{00000000-0005-0000-0000-00006F0B0000}"/>
    <cellStyle name="Nuovo 30 3 4" xfId="2837" xr:uid="{00000000-0005-0000-0000-0000700B0000}"/>
    <cellStyle name="Nuovo 30 4" xfId="1187" xr:uid="{00000000-0005-0000-0000-0000710B0000}"/>
    <cellStyle name="Nuovo 30 4 2" xfId="2838" xr:uid="{00000000-0005-0000-0000-0000720B0000}"/>
    <cellStyle name="Nuovo 30 4 2 2" xfId="2839" xr:uid="{00000000-0005-0000-0000-0000730B0000}"/>
    <cellStyle name="Nuovo 30 4 3" xfId="2840" xr:uid="{00000000-0005-0000-0000-0000740B0000}"/>
    <cellStyle name="Nuovo 30 5" xfId="1188" xr:uid="{00000000-0005-0000-0000-0000750B0000}"/>
    <cellStyle name="Nuovo 31" xfId="1189" xr:uid="{00000000-0005-0000-0000-0000760B0000}"/>
    <cellStyle name="Nuovo 31 2" xfId="1190" xr:uid="{00000000-0005-0000-0000-0000770B0000}"/>
    <cellStyle name="Nuovo 31 2 2" xfId="2841" xr:uid="{00000000-0005-0000-0000-0000780B0000}"/>
    <cellStyle name="Nuovo 31 3" xfId="1191" xr:uid="{00000000-0005-0000-0000-0000790B0000}"/>
    <cellStyle name="Nuovo 31 3 2" xfId="1192" xr:uid="{00000000-0005-0000-0000-00007A0B0000}"/>
    <cellStyle name="Nuovo 31 3 2 2" xfId="4087" xr:uid="{00000000-0005-0000-0000-00007B0B0000}"/>
    <cellStyle name="Nuovo 31 3 2 3" xfId="4088" xr:uid="{00000000-0005-0000-0000-00007C0B0000}"/>
    <cellStyle name="Nuovo 31 3 3" xfId="1193" xr:uid="{00000000-0005-0000-0000-00007D0B0000}"/>
    <cellStyle name="Nuovo 31 3 3 2" xfId="2842" xr:uid="{00000000-0005-0000-0000-00007E0B0000}"/>
    <cellStyle name="Nuovo 31 3 4" xfId="2843" xr:uid="{00000000-0005-0000-0000-00007F0B0000}"/>
    <cellStyle name="Nuovo 31 4" xfId="1194" xr:uid="{00000000-0005-0000-0000-0000800B0000}"/>
    <cellStyle name="Nuovo 31 4 2" xfId="2844" xr:uid="{00000000-0005-0000-0000-0000810B0000}"/>
    <cellStyle name="Nuovo 31 4 2 2" xfId="2845" xr:uid="{00000000-0005-0000-0000-0000820B0000}"/>
    <cellStyle name="Nuovo 31 4 3" xfId="2846" xr:uid="{00000000-0005-0000-0000-0000830B0000}"/>
    <cellStyle name="Nuovo 31 5" xfId="1195" xr:uid="{00000000-0005-0000-0000-0000840B0000}"/>
    <cellStyle name="Nuovo 32" xfId="1196" xr:uid="{00000000-0005-0000-0000-0000850B0000}"/>
    <cellStyle name="Nuovo 32 2" xfId="1197" xr:uid="{00000000-0005-0000-0000-0000860B0000}"/>
    <cellStyle name="Nuovo 32 2 2" xfId="2847" xr:uid="{00000000-0005-0000-0000-0000870B0000}"/>
    <cellStyle name="Nuovo 32 3" xfId="1198" xr:uid="{00000000-0005-0000-0000-0000880B0000}"/>
    <cellStyle name="Nuovo 32 3 2" xfId="1199" xr:uid="{00000000-0005-0000-0000-0000890B0000}"/>
    <cellStyle name="Nuovo 32 3 2 2" xfId="4089" xr:uid="{00000000-0005-0000-0000-00008A0B0000}"/>
    <cellStyle name="Nuovo 32 3 2 3" xfId="4090" xr:uid="{00000000-0005-0000-0000-00008B0B0000}"/>
    <cellStyle name="Nuovo 32 3 3" xfId="1200" xr:uid="{00000000-0005-0000-0000-00008C0B0000}"/>
    <cellStyle name="Nuovo 32 3 3 2" xfId="2848" xr:uid="{00000000-0005-0000-0000-00008D0B0000}"/>
    <cellStyle name="Nuovo 32 3 4" xfId="2849" xr:uid="{00000000-0005-0000-0000-00008E0B0000}"/>
    <cellStyle name="Nuovo 32 4" xfId="1201" xr:uid="{00000000-0005-0000-0000-00008F0B0000}"/>
    <cellStyle name="Nuovo 32 4 2" xfId="2850" xr:uid="{00000000-0005-0000-0000-0000900B0000}"/>
    <cellStyle name="Nuovo 32 4 2 2" xfId="2851" xr:uid="{00000000-0005-0000-0000-0000910B0000}"/>
    <cellStyle name="Nuovo 32 4 3" xfId="2852" xr:uid="{00000000-0005-0000-0000-0000920B0000}"/>
    <cellStyle name="Nuovo 32 5" xfId="1202" xr:uid="{00000000-0005-0000-0000-0000930B0000}"/>
    <cellStyle name="Nuovo 33" xfId="1203" xr:uid="{00000000-0005-0000-0000-0000940B0000}"/>
    <cellStyle name="Nuovo 33 2" xfId="1204" xr:uid="{00000000-0005-0000-0000-0000950B0000}"/>
    <cellStyle name="Nuovo 33 2 2" xfId="2853" xr:uid="{00000000-0005-0000-0000-0000960B0000}"/>
    <cellStyle name="Nuovo 33 3" xfId="1205" xr:uid="{00000000-0005-0000-0000-0000970B0000}"/>
    <cellStyle name="Nuovo 33 3 2" xfId="1206" xr:uid="{00000000-0005-0000-0000-0000980B0000}"/>
    <cellStyle name="Nuovo 33 3 2 2" xfId="4091" xr:uid="{00000000-0005-0000-0000-0000990B0000}"/>
    <cellStyle name="Nuovo 33 3 2 3" xfId="4092" xr:uid="{00000000-0005-0000-0000-00009A0B0000}"/>
    <cellStyle name="Nuovo 33 3 3" xfId="1207" xr:uid="{00000000-0005-0000-0000-00009B0B0000}"/>
    <cellStyle name="Nuovo 33 3 3 2" xfId="2854" xr:uid="{00000000-0005-0000-0000-00009C0B0000}"/>
    <cellStyle name="Nuovo 33 3 4" xfId="2855" xr:uid="{00000000-0005-0000-0000-00009D0B0000}"/>
    <cellStyle name="Nuovo 33 4" xfId="1208" xr:uid="{00000000-0005-0000-0000-00009E0B0000}"/>
    <cellStyle name="Nuovo 33 4 2" xfId="2856" xr:uid="{00000000-0005-0000-0000-00009F0B0000}"/>
    <cellStyle name="Nuovo 33 4 2 2" xfId="2857" xr:uid="{00000000-0005-0000-0000-0000A00B0000}"/>
    <cellStyle name="Nuovo 33 4 3" xfId="2858" xr:uid="{00000000-0005-0000-0000-0000A10B0000}"/>
    <cellStyle name="Nuovo 33 5" xfId="1209" xr:uid="{00000000-0005-0000-0000-0000A20B0000}"/>
    <cellStyle name="Nuovo 34" xfId="1210" xr:uid="{00000000-0005-0000-0000-0000A30B0000}"/>
    <cellStyle name="Nuovo 34 2" xfId="1211" xr:uid="{00000000-0005-0000-0000-0000A40B0000}"/>
    <cellStyle name="Nuovo 34 2 2" xfId="2859" xr:uid="{00000000-0005-0000-0000-0000A50B0000}"/>
    <cellStyle name="Nuovo 34 3" xfId="1212" xr:uid="{00000000-0005-0000-0000-0000A60B0000}"/>
    <cellStyle name="Nuovo 34 3 2" xfId="1213" xr:uid="{00000000-0005-0000-0000-0000A70B0000}"/>
    <cellStyle name="Nuovo 34 3 2 2" xfId="4093" xr:uid="{00000000-0005-0000-0000-0000A80B0000}"/>
    <cellStyle name="Nuovo 34 3 2 3" xfId="4094" xr:uid="{00000000-0005-0000-0000-0000A90B0000}"/>
    <cellStyle name="Nuovo 34 3 3" xfId="1214" xr:uid="{00000000-0005-0000-0000-0000AA0B0000}"/>
    <cellStyle name="Nuovo 34 3 3 2" xfId="2860" xr:uid="{00000000-0005-0000-0000-0000AB0B0000}"/>
    <cellStyle name="Nuovo 34 3 4" xfId="2861" xr:uid="{00000000-0005-0000-0000-0000AC0B0000}"/>
    <cellStyle name="Nuovo 34 4" xfId="1215" xr:uid="{00000000-0005-0000-0000-0000AD0B0000}"/>
    <cellStyle name="Nuovo 34 4 2" xfId="2862" xr:uid="{00000000-0005-0000-0000-0000AE0B0000}"/>
    <cellStyle name="Nuovo 34 4 2 2" xfId="2863" xr:uid="{00000000-0005-0000-0000-0000AF0B0000}"/>
    <cellStyle name="Nuovo 34 4 3" xfId="2864" xr:uid="{00000000-0005-0000-0000-0000B00B0000}"/>
    <cellStyle name="Nuovo 34 5" xfId="1216" xr:uid="{00000000-0005-0000-0000-0000B10B0000}"/>
    <cellStyle name="Nuovo 35" xfId="1217" xr:uid="{00000000-0005-0000-0000-0000B20B0000}"/>
    <cellStyle name="Nuovo 35 2" xfId="1218" xr:uid="{00000000-0005-0000-0000-0000B30B0000}"/>
    <cellStyle name="Nuovo 35 2 2" xfId="2865" xr:uid="{00000000-0005-0000-0000-0000B40B0000}"/>
    <cellStyle name="Nuovo 35 3" xfId="1219" xr:uid="{00000000-0005-0000-0000-0000B50B0000}"/>
    <cellStyle name="Nuovo 35 3 2" xfId="1220" xr:uid="{00000000-0005-0000-0000-0000B60B0000}"/>
    <cellStyle name="Nuovo 35 3 2 2" xfId="4095" xr:uid="{00000000-0005-0000-0000-0000B70B0000}"/>
    <cellStyle name="Nuovo 35 3 2 3" xfId="4096" xr:uid="{00000000-0005-0000-0000-0000B80B0000}"/>
    <cellStyle name="Nuovo 35 3 3" xfId="1221" xr:uid="{00000000-0005-0000-0000-0000B90B0000}"/>
    <cellStyle name="Nuovo 35 3 3 2" xfId="2866" xr:uid="{00000000-0005-0000-0000-0000BA0B0000}"/>
    <cellStyle name="Nuovo 35 3 4" xfId="2867" xr:uid="{00000000-0005-0000-0000-0000BB0B0000}"/>
    <cellStyle name="Nuovo 35 4" xfId="1222" xr:uid="{00000000-0005-0000-0000-0000BC0B0000}"/>
    <cellStyle name="Nuovo 35 4 2" xfId="2868" xr:uid="{00000000-0005-0000-0000-0000BD0B0000}"/>
    <cellStyle name="Nuovo 35 4 2 2" xfId="2869" xr:uid="{00000000-0005-0000-0000-0000BE0B0000}"/>
    <cellStyle name="Nuovo 35 4 3" xfId="2870" xr:uid="{00000000-0005-0000-0000-0000BF0B0000}"/>
    <cellStyle name="Nuovo 35 5" xfId="1223" xr:uid="{00000000-0005-0000-0000-0000C00B0000}"/>
    <cellStyle name="Nuovo 36" xfId="1224" xr:uid="{00000000-0005-0000-0000-0000C10B0000}"/>
    <cellStyle name="Nuovo 36 2" xfId="1225" xr:uid="{00000000-0005-0000-0000-0000C20B0000}"/>
    <cellStyle name="Nuovo 36 2 2" xfId="2871" xr:uid="{00000000-0005-0000-0000-0000C30B0000}"/>
    <cellStyle name="Nuovo 36 3" xfId="1226" xr:uid="{00000000-0005-0000-0000-0000C40B0000}"/>
    <cellStyle name="Nuovo 36 3 2" xfId="1227" xr:uid="{00000000-0005-0000-0000-0000C50B0000}"/>
    <cellStyle name="Nuovo 36 3 2 2" xfId="4097" xr:uid="{00000000-0005-0000-0000-0000C60B0000}"/>
    <cellStyle name="Nuovo 36 3 2 3" xfId="4098" xr:uid="{00000000-0005-0000-0000-0000C70B0000}"/>
    <cellStyle name="Nuovo 36 3 3" xfId="1228" xr:uid="{00000000-0005-0000-0000-0000C80B0000}"/>
    <cellStyle name="Nuovo 36 3 3 2" xfId="2872" xr:uid="{00000000-0005-0000-0000-0000C90B0000}"/>
    <cellStyle name="Nuovo 36 3 4" xfId="2873" xr:uid="{00000000-0005-0000-0000-0000CA0B0000}"/>
    <cellStyle name="Nuovo 36 4" xfId="1229" xr:uid="{00000000-0005-0000-0000-0000CB0B0000}"/>
    <cellStyle name="Nuovo 36 4 2" xfId="2874" xr:uid="{00000000-0005-0000-0000-0000CC0B0000}"/>
    <cellStyle name="Nuovo 36 4 2 2" xfId="2875" xr:uid="{00000000-0005-0000-0000-0000CD0B0000}"/>
    <cellStyle name="Nuovo 36 4 3" xfId="2876" xr:uid="{00000000-0005-0000-0000-0000CE0B0000}"/>
    <cellStyle name="Nuovo 36 5" xfId="1230" xr:uid="{00000000-0005-0000-0000-0000CF0B0000}"/>
    <cellStyle name="Nuovo 37" xfId="1231" xr:uid="{00000000-0005-0000-0000-0000D00B0000}"/>
    <cellStyle name="Nuovo 37 2" xfId="1232" xr:uid="{00000000-0005-0000-0000-0000D10B0000}"/>
    <cellStyle name="Nuovo 37 2 2" xfId="2877" xr:uid="{00000000-0005-0000-0000-0000D20B0000}"/>
    <cellStyle name="Nuovo 37 3" xfId="1233" xr:uid="{00000000-0005-0000-0000-0000D30B0000}"/>
    <cellStyle name="Nuovo 37 3 2" xfId="1234" xr:uid="{00000000-0005-0000-0000-0000D40B0000}"/>
    <cellStyle name="Nuovo 37 3 2 2" xfId="4099" xr:uid="{00000000-0005-0000-0000-0000D50B0000}"/>
    <cellStyle name="Nuovo 37 3 2 3" xfId="4100" xr:uid="{00000000-0005-0000-0000-0000D60B0000}"/>
    <cellStyle name="Nuovo 37 3 3" xfId="1235" xr:uid="{00000000-0005-0000-0000-0000D70B0000}"/>
    <cellStyle name="Nuovo 37 3 3 2" xfId="2878" xr:uid="{00000000-0005-0000-0000-0000D80B0000}"/>
    <cellStyle name="Nuovo 37 3 4" xfId="2879" xr:uid="{00000000-0005-0000-0000-0000D90B0000}"/>
    <cellStyle name="Nuovo 37 4" xfId="1236" xr:uid="{00000000-0005-0000-0000-0000DA0B0000}"/>
    <cellStyle name="Nuovo 37 4 2" xfId="2880" xr:uid="{00000000-0005-0000-0000-0000DB0B0000}"/>
    <cellStyle name="Nuovo 37 4 2 2" xfId="2881" xr:uid="{00000000-0005-0000-0000-0000DC0B0000}"/>
    <cellStyle name="Nuovo 37 4 3" xfId="2882" xr:uid="{00000000-0005-0000-0000-0000DD0B0000}"/>
    <cellStyle name="Nuovo 37 5" xfId="1237" xr:uid="{00000000-0005-0000-0000-0000DE0B0000}"/>
    <cellStyle name="Nuovo 38" xfId="1238" xr:uid="{00000000-0005-0000-0000-0000DF0B0000}"/>
    <cellStyle name="Nuovo 38 2" xfId="1239" xr:uid="{00000000-0005-0000-0000-0000E00B0000}"/>
    <cellStyle name="Nuovo 38 2 2" xfId="2883" xr:uid="{00000000-0005-0000-0000-0000E10B0000}"/>
    <cellStyle name="Nuovo 38 3" xfId="1240" xr:uid="{00000000-0005-0000-0000-0000E20B0000}"/>
    <cellStyle name="Nuovo 38 3 2" xfId="1241" xr:uid="{00000000-0005-0000-0000-0000E30B0000}"/>
    <cellStyle name="Nuovo 38 3 2 2" xfId="4101" xr:uid="{00000000-0005-0000-0000-0000E40B0000}"/>
    <cellStyle name="Nuovo 38 3 2 3" xfId="4102" xr:uid="{00000000-0005-0000-0000-0000E50B0000}"/>
    <cellStyle name="Nuovo 38 3 3" xfId="1242" xr:uid="{00000000-0005-0000-0000-0000E60B0000}"/>
    <cellStyle name="Nuovo 38 3 3 2" xfId="2884" xr:uid="{00000000-0005-0000-0000-0000E70B0000}"/>
    <cellStyle name="Nuovo 38 3 4" xfId="2885" xr:uid="{00000000-0005-0000-0000-0000E80B0000}"/>
    <cellStyle name="Nuovo 38 4" xfId="1243" xr:uid="{00000000-0005-0000-0000-0000E90B0000}"/>
    <cellStyle name="Nuovo 38 4 2" xfId="2886" xr:uid="{00000000-0005-0000-0000-0000EA0B0000}"/>
    <cellStyle name="Nuovo 38 4 2 2" xfId="2887" xr:uid="{00000000-0005-0000-0000-0000EB0B0000}"/>
    <cellStyle name="Nuovo 38 4 3" xfId="2888" xr:uid="{00000000-0005-0000-0000-0000EC0B0000}"/>
    <cellStyle name="Nuovo 38 5" xfId="1244" xr:uid="{00000000-0005-0000-0000-0000ED0B0000}"/>
    <cellStyle name="Nuovo 39" xfId="1245" xr:uid="{00000000-0005-0000-0000-0000EE0B0000}"/>
    <cellStyle name="Nuovo 39 2" xfId="1246" xr:uid="{00000000-0005-0000-0000-0000EF0B0000}"/>
    <cellStyle name="Nuovo 39 2 2" xfId="2889" xr:uid="{00000000-0005-0000-0000-0000F00B0000}"/>
    <cellStyle name="Nuovo 39 3" xfId="1247" xr:uid="{00000000-0005-0000-0000-0000F10B0000}"/>
    <cellStyle name="Nuovo 39 3 2" xfId="1248" xr:uid="{00000000-0005-0000-0000-0000F20B0000}"/>
    <cellStyle name="Nuovo 39 3 2 2" xfId="4103" xr:uid="{00000000-0005-0000-0000-0000F30B0000}"/>
    <cellStyle name="Nuovo 39 3 2 3" xfId="4104" xr:uid="{00000000-0005-0000-0000-0000F40B0000}"/>
    <cellStyle name="Nuovo 39 3 3" xfId="1249" xr:uid="{00000000-0005-0000-0000-0000F50B0000}"/>
    <cellStyle name="Nuovo 39 3 3 2" xfId="2890" xr:uid="{00000000-0005-0000-0000-0000F60B0000}"/>
    <cellStyle name="Nuovo 39 3 4" xfId="2891" xr:uid="{00000000-0005-0000-0000-0000F70B0000}"/>
    <cellStyle name="Nuovo 39 4" xfId="1250" xr:uid="{00000000-0005-0000-0000-0000F80B0000}"/>
    <cellStyle name="Nuovo 39 4 2" xfId="2892" xr:uid="{00000000-0005-0000-0000-0000F90B0000}"/>
    <cellStyle name="Nuovo 39 4 2 2" xfId="2893" xr:uid="{00000000-0005-0000-0000-0000FA0B0000}"/>
    <cellStyle name="Nuovo 39 4 3" xfId="2894" xr:uid="{00000000-0005-0000-0000-0000FB0B0000}"/>
    <cellStyle name="Nuovo 39 5" xfId="1251" xr:uid="{00000000-0005-0000-0000-0000FC0B0000}"/>
    <cellStyle name="Nuovo 4" xfId="1252" xr:uid="{00000000-0005-0000-0000-0000FD0B0000}"/>
    <cellStyle name="Nuovo 4 2" xfId="1253" xr:uid="{00000000-0005-0000-0000-0000FE0B0000}"/>
    <cellStyle name="Nuovo 4 2 2" xfId="2895" xr:uid="{00000000-0005-0000-0000-0000FF0B0000}"/>
    <cellStyle name="Nuovo 4 3" xfId="1254" xr:uid="{00000000-0005-0000-0000-0000000C0000}"/>
    <cellStyle name="Nuovo 4 3 2" xfId="1255" xr:uid="{00000000-0005-0000-0000-0000010C0000}"/>
    <cellStyle name="Nuovo 4 3 2 2" xfId="4105" xr:uid="{00000000-0005-0000-0000-0000020C0000}"/>
    <cellStyle name="Nuovo 4 3 2 3" xfId="4106" xr:uid="{00000000-0005-0000-0000-0000030C0000}"/>
    <cellStyle name="Nuovo 4 3 3" xfId="1256" xr:uid="{00000000-0005-0000-0000-0000040C0000}"/>
    <cellStyle name="Nuovo 4 3 3 2" xfId="2896" xr:uid="{00000000-0005-0000-0000-0000050C0000}"/>
    <cellStyle name="Nuovo 4 3 4" xfId="2897" xr:uid="{00000000-0005-0000-0000-0000060C0000}"/>
    <cellStyle name="Nuovo 4 4" xfId="1257" xr:uid="{00000000-0005-0000-0000-0000070C0000}"/>
    <cellStyle name="Nuovo 4 4 2" xfId="2898" xr:uid="{00000000-0005-0000-0000-0000080C0000}"/>
    <cellStyle name="Nuovo 4 4 2 2" xfId="2899" xr:uid="{00000000-0005-0000-0000-0000090C0000}"/>
    <cellStyle name="Nuovo 4 4 3" xfId="2900" xr:uid="{00000000-0005-0000-0000-00000A0C0000}"/>
    <cellStyle name="Nuovo 4 5" xfId="1258" xr:uid="{00000000-0005-0000-0000-00000B0C0000}"/>
    <cellStyle name="Nuovo 40" xfId="1259" xr:uid="{00000000-0005-0000-0000-00000C0C0000}"/>
    <cellStyle name="Nuovo 40 2" xfId="1260" xr:uid="{00000000-0005-0000-0000-00000D0C0000}"/>
    <cellStyle name="Nuovo 40 2 2" xfId="2901" xr:uid="{00000000-0005-0000-0000-00000E0C0000}"/>
    <cellStyle name="Nuovo 40 3" xfId="1261" xr:uid="{00000000-0005-0000-0000-00000F0C0000}"/>
    <cellStyle name="Nuovo 40 3 2" xfId="1262" xr:uid="{00000000-0005-0000-0000-0000100C0000}"/>
    <cellStyle name="Nuovo 40 3 2 2" xfId="4107" xr:uid="{00000000-0005-0000-0000-0000110C0000}"/>
    <cellStyle name="Nuovo 40 3 2 3" xfId="4108" xr:uid="{00000000-0005-0000-0000-0000120C0000}"/>
    <cellStyle name="Nuovo 40 3 3" xfId="1263" xr:uid="{00000000-0005-0000-0000-0000130C0000}"/>
    <cellStyle name="Nuovo 40 3 3 2" xfId="2902" xr:uid="{00000000-0005-0000-0000-0000140C0000}"/>
    <cellStyle name="Nuovo 40 3 4" xfId="2903" xr:uid="{00000000-0005-0000-0000-0000150C0000}"/>
    <cellStyle name="Nuovo 40 4" xfId="1264" xr:uid="{00000000-0005-0000-0000-0000160C0000}"/>
    <cellStyle name="Nuovo 40 4 2" xfId="2904" xr:uid="{00000000-0005-0000-0000-0000170C0000}"/>
    <cellStyle name="Nuovo 40 4 2 2" xfId="2905" xr:uid="{00000000-0005-0000-0000-0000180C0000}"/>
    <cellStyle name="Nuovo 40 4 3" xfId="2906" xr:uid="{00000000-0005-0000-0000-0000190C0000}"/>
    <cellStyle name="Nuovo 40 5" xfId="1265" xr:uid="{00000000-0005-0000-0000-00001A0C0000}"/>
    <cellStyle name="Nuovo 41" xfId="1266" xr:uid="{00000000-0005-0000-0000-00001B0C0000}"/>
    <cellStyle name="Nuovo 41 2" xfId="1267" xr:uid="{00000000-0005-0000-0000-00001C0C0000}"/>
    <cellStyle name="Nuovo 41 2 2" xfId="2907" xr:uid="{00000000-0005-0000-0000-00001D0C0000}"/>
    <cellStyle name="Nuovo 41 3" xfId="1268" xr:uid="{00000000-0005-0000-0000-00001E0C0000}"/>
    <cellStyle name="Nuovo 41 3 2" xfId="1269" xr:uid="{00000000-0005-0000-0000-00001F0C0000}"/>
    <cellStyle name="Nuovo 41 3 2 2" xfId="4109" xr:uid="{00000000-0005-0000-0000-0000200C0000}"/>
    <cellStyle name="Nuovo 41 3 2 3" xfId="4110" xr:uid="{00000000-0005-0000-0000-0000210C0000}"/>
    <cellStyle name="Nuovo 41 3 3" xfId="1270" xr:uid="{00000000-0005-0000-0000-0000220C0000}"/>
    <cellStyle name="Nuovo 41 3 3 2" xfId="2908" xr:uid="{00000000-0005-0000-0000-0000230C0000}"/>
    <cellStyle name="Nuovo 41 3 4" xfId="2909" xr:uid="{00000000-0005-0000-0000-0000240C0000}"/>
    <cellStyle name="Nuovo 41 4" xfId="1271" xr:uid="{00000000-0005-0000-0000-0000250C0000}"/>
    <cellStyle name="Nuovo 41 4 2" xfId="2910" xr:uid="{00000000-0005-0000-0000-0000260C0000}"/>
    <cellStyle name="Nuovo 41 4 2 2" xfId="2911" xr:uid="{00000000-0005-0000-0000-0000270C0000}"/>
    <cellStyle name="Nuovo 41 4 3" xfId="2912" xr:uid="{00000000-0005-0000-0000-0000280C0000}"/>
    <cellStyle name="Nuovo 41 5" xfId="1272" xr:uid="{00000000-0005-0000-0000-0000290C0000}"/>
    <cellStyle name="Nuovo 42" xfId="1273" xr:uid="{00000000-0005-0000-0000-00002A0C0000}"/>
    <cellStyle name="Nuovo 42 2" xfId="1274" xr:uid="{00000000-0005-0000-0000-00002B0C0000}"/>
    <cellStyle name="Nuovo 42 2 2" xfId="2913" xr:uid="{00000000-0005-0000-0000-00002C0C0000}"/>
    <cellStyle name="Nuovo 42 3" xfId="1275" xr:uid="{00000000-0005-0000-0000-00002D0C0000}"/>
    <cellStyle name="Nuovo 42 3 2" xfId="1276" xr:uid="{00000000-0005-0000-0000-00002E0C0000}"/>
    <cellStyle name="Nuovo 42 3 2 2" xfId="4111" xr:uid="{00000000-0005-0000-0000-00002F0C0000}"/>
    <cellStyle name="Nuovo 42 3 2 3" xfId="4112" xr:uid="{00000000-0005-0000-0000-0000300C0000}"/>
    <cellStyle name="Nuovo 42 3 3" xfId="1277" xr:uid="{00000000-0005-0000-0000-0000310C0000}"/>
    <cellStyle name="Nuovo 42 3 3 2" xfId="2914" xr:uid="{00000000-0005-0000-0000-0000320C0000}"/>
    <cellStyle name="Nuovo 42 3 4" xfId="2915" xr:uid="{00000000-0005-0000-0000-0000330C0000}"/>
    <cellStyle name="Nuovo 42 4" xfId="1278" xr:uid="{00000000-0005-0000-0000-0000340C0000}"/>
    <cellStyle name="Nuovo 42 4 2" xfId="2916" xr:uid="{00000000-0005-0000-0000-0000350C0000}"/>
    <cellStyle name="Nuovo 42 4 2 2" xfId="2917" xr:uid="{00000000-0005-0000-0000-0000360C0000}"/>
    <cellStyle name="Nuovo 42 4 3" xfId="2918" xr:uid="{00000000-0005-0000-0000-0000370C0000}"/>
    <cellStyle name="Nuovo 42 5" xfId="1279" xr:uid="{00000000-0005-0000-0000-0000380C0000}"/>
    <cellStyle name="Nuovo 43" xfId="1280" xr:uid="{00000000-0005-0000-0000-0000390C0000}"/>
    <cellStyle name="Nuovo 43 2" xfId="1281" xr:uid="{00000000-0005-0000-0000-00003A0C0000}"/>
    <cellStyle name="Nuovo 43 2 2" xfId="2919" xr:uid="{00000000-0005-0000-0000-00003B0C0000}"/>
    <cellStyle name="Nuovo 43 3" xfId="1282" xr:uid="{00000000-0005-0000-0000-00003C0C0000}"/>
    <cellStyle name="Nuovo 43 3 2" xfId="1283" xr:uid="{00000000-0005-0000-0000-00003D0C0000}"/>
    <cellStyle name="Nuovo 43 3 2 2" xfId="4113" xr:uid="{00000000-0005-0000-0000-00003E0C0000}"/>
    <cellStyle name="Nuovo 43 3 2 3" xfId="4114" xr:uid="{00000000-0005-0000-0000-00003F0C0000}"/>
    <cellStyle name="Nuovo 43 3 3" xfId="1284" xr:uid="{00000000-0005-0000-0000-0000400C0000}"/>
    <cellStyle name="Nuovo 43 3 3 2" xfId="2920" xr:uid="{00000000-0005-0000-0000-0000410C0000}"/>
    <cellStyle name="Nuovo 43 3 4" xfId="2921" xr:uid="{00000000-0005-0000-0000-0000420C0000}"/>
    <cellStyle name="Nuovo 43 4" xfId="1285" xr:uid="{00000000-0005-0000-0000-0000430C0000}"/>
    <cellStyle name="Nuovo 43 4 2" xfId="2922" xr:uid="{00000000-0005-0000-0000-0000440C0000}"/>
    <cellStyle name="Nuovo 43 4 2 2" xfId="2923" xr:uid="{00000000-0005-0000-0000-0000450C0000}"/>
    <cellStyle name="Nuovo 43 4 3" xfId="2924" xr:uid="{00000000-0005-0000-0000-0000460C0000}"/>
    <cellStyle name="Nuovo 43 5" xfId="1286" xr:uid="{00000000-0005-0000-0000-0000470C0000}"/>
    <cellStyle name="Nuovo 44" xfId="1287" xr:uid="{00000000-0005-0000-0000-0000480C0000}"/>
    <cellStyle name="Nuovo 44 2" xfId="1288" xr:uid="{00000000-0005-0000-0000-0000490C0000}"/>
    <cellStyle name="Nuovo 44 2 2" xfId="2925" xr:uid="{00000000-0005-0000-0000-00004A0C0000}"/>
    <cellStyle name="Nuovo 44 3" xfId="1289" xr:uid="{00000000-0005-0000-0000-00004B0C0000}"/>
    <cellStyle name="Nuovo 44 3 2" xfId="1290" xr:uid="{00000000-0005-0000-0000-00004C0C0000}"/>
    <cellStyle name="Nuovo 44 3 2 2" xfId="4115" xr:uid="{00000000-0005-0000-0000-00004D0C0000}"/>
    <cellStyle name="Nuovo 44 3 2 3" xfId="4116" xr:uid="{00000000-0005-0000-0000-00004E0C0000}"/>
    <cellStyle name="Nuovo 44 3 3" xfId="1291" xr:uid="{00000000-0005-0000-0000-00004F0C0000}"/>
    <cellStyle name="Nuovo 44 3 3 2" xfId="2926" xr:uid="{00000000-0005-0000-0000-0000500C0000}"/>
    <cellStyle name="Nuovo 44 3 4" xfId="2927" xr:uid="{00000000-0005-0000-0000-0000510C0000}"/>
    <cellStyle name="Nuovo 44 4" xfId="1292" xr:uid="{00000000-0005-0000-0000-0000520C0000}"/>
    <cellStyle name="Nuovo 44 4 2" xfId="2928" xr:uid="{00000000-0005-0000-0000-0000530C0000}"/>
    <cellStyle name="Nuovo 44 4 2 2" xfId="2929" xr:uid="{00000000-0005-0000-0000-0000540C0000}"/>
    <cellStyle name="Nuovo 44 4 3" xfId="2930" xr:uid="{00000000-0005-0000-0000-0000550C0000}"/>
    <cellStyle name="Nuovo 44 5" xfId="1293" xr:uid="{00000000-0005-0000-0000-0000560C0000}"/>
    <cellStyle name="Nuovo 45" xfId="1294" xr:uid="{00000000-0005-0000-0000-0000570C0000}"/>
    <cellStyle name="Nuovo 45 2" xfId="2931" xr:uid="{00000000-0005-0000-0000-0000580C0000}"/>
    <cellStyle name="Nuovo 46" xfId="1295" xr:uid="{00000000-0005-0000-0000-0000590C0000}"/>
    <cellStyle name="Nuovo 46 2" xfId="1296" xr:uid="{00000000-0005-0000-0000-00005A0C0000}"/>
    <cellStyle name="Nuovo 46 2 2" xfId="4117" xr:uid="{00000000-0005-0000-0000-00005B0C0000}"/>
    <cellStyle name="Nuovo 46 2 3" xfId="4118" xr:uid="{00000000-0005-0000-0000-00005C0C0000}"/>
    <cellStyle name="Nuovo 46 3" xfId="1297" xr:uid="{00000000-0005-0000-0000-00005D0C0000}"/>
    <cellStyle name="Nuovo 46 3 2" xfId="2932" xr:uid="{00000000-0005-0000-0000-00005E0C0000}"/>
    <cellStyle name="Nuovo 46 4" xfId="2933" xr:uid="{00000000-0005-0000-0000-00005F0C0000}"/>
    <cellStyle name="Nuovo 47" xfId="1298" xr:uid="{00000000-0005-0000-0000-0000600C0000}"/>
    <cellStyle name="Nuovo 47 2" xfId="2934" xr:uid="{00000000-0005-0000-0000-0000610C0000}"/>
    <cellStyle name="Nuovo 47 2 2" xfId="2935" xr:uid="{00000000-0005-0000-0000-0000620C0000}"/>
    <cellStyle name="Nuovo 47 3" xfId="2936" xr:uid="{00000000-0005-0000-0000-0000630C0000}"/>
    <cellStyle name="Nuovo 48" xfId="1299" xr:uid="{00000000-0005-0000-0000-0000640C0000}"/>
    <cellStyle name="Nuovo 5" xfId="1300" xr:uid="{00000000-0005-0000-0000-0000650C0000}"/>
    <cellStyle name="Nuovo 5 2" xfId="1301" xr:uid="{00000000-0005-0000-0000-0000660C0000}"/>
    <cellStyle name="Nuovo 5 2 2" xfId="2937" xr:uid="{00000000-0005-0000-0000-0000670C0000}"/>
    <cellStyle name="Nuovo 5 3" xfId="1302" xr:uid="{00000000-0005-0000-0000-0000680C0000}"/>
    <cellStyle name="Nuovo 5 3 2" xfId="1303" xr:uid="{00000000-0005-0000-0000-0000690C0000}"/>
    <cellStyle name="Nuovo 5 3 2 2" xfId="4119" xr:uid="{00000000-0005-0000-0000-00006A0C0000}"/>
    <cellStyle name="Nuovo 5 3 2 3" xfId="4120" xr:uid="{00000000-0005-0000-0000-00006B0C0000}"/>
    <cellStyle name="Nuovo 5 3 3" xfId="1304" xr:uid="{00000000-0005-0000-0000-00006C0C0000}"/>
    <cellStyle name="Nuovo 5 3 3 2" xfId="2938" xr:uid="{00000000-0005-0000-0000-00006D0C0000}"/>
    <cellStyle name="Nuovo 5 3 4" xfId="2939" xr:uid="{00000000-0005-0000-0000-00006E0C0000}"/>
    <cellStyle name="Nuovo 5 4" xfId="1305" xr:uid="{00000000-0005-0000-0000-00006F0C0000}"/>
    <cellStyle name="Nuovo 5 4 2" xfId="2940" xr:uid="{00000000-0005-0000-0000-0000700C0000}"/>
    <cellStyle name="Nuovo 5 4 2 2" xfId="2941" xr:uid="{00000000-0005-0000-0000-0000710C0000}"/>
    <cellStyle name="Nuovo 5 4 3" xfId="2942" xr:uid="{00000000-0005-0000-0000-0000720C0000}"/>
    <cellStyle name="Nuovo 5 5" xfId="1306" xr:uid="{00000000-0005-0000-0000-0000730C0000}"/>
    <cellStyle name="Nuovo 6" xfId="1307" xr:uid="{00000000-0005-0000-0000-0000740C0000}"/>
    <cellStyle name="Nuovo 6 2" xfId="1308" xr:uid="{00000000-0005-0000-0000-0000750C0000}"/>
    <cellStyle name="Nuovo 6 2 2" xfId="2943" xr:uid="{00000000-0005-0000-0000-0000760C0000}"/>
    <cellStyle name="Nuovo 6 3" xfId="1309" xr:uid="{00000000-0005-0000-0000-0000770C0000}"/>
    <cellStyle name="Nuovo 6 3 2" xfId="1310" xr:uid="{00000000-0005-0000-0000-0000780C0000}"/>
    <cellStyle name="Nuovo 6 3 2 2" xfId="4121" xr:uid="{00000000-0005-0000-0000-0000790C0000}"/>
    <cellStyle name="Nuovo 6 3 2 3" xfId="4122" xr:uid="{00000000-0005-0000-0000-00007A0C0000}"/>
    <cellStyle name="Nuovo 6 3 3" xfId="1311" xr:uid="{00000000-0005-0000-0000-00007B0C0000}"/>
    <cellStyle name="Nuovo 6 3 3 2" xfId="2944" xr:uid="{00000000-0005-0000-0000-00007C0C0000}"/>
    <cellStyle name="Nuovo 6 3 4" xfId="2945" xr:uid="{00000000-0005-0000-0000-00007D0C0000}"/>
    <cellStyle name="Nuovo 6 4" xfId="1312" xr:uid="{00000000-0005-0000-0000-00007E0C0000}"/>
    <cellStyle name="Nuovo 6 4 2" xfId="2946" xr:uid="{00000000-0005-0000-0000-00007F0C0000}"/>
    <cellStyle name="Nuovo 6 4 2 2" xfId="2947" xr:uid="{00000000-0005-0000-0000-0000800C0000}"/>
    <cellStyle name="Nuovo 6 4 3" xfId="2948" xr:uid="{00000000-0005-0000-0000-0000810C0000}"/>
    <cellStyle name="Nuovo 6 5" xfId="1313" xr:uid="{00000000-0005-0000-0000-0000820C0000}"/>
    <cellStyle name="Nuovo 7" xfId="1314" xr:uid="{00000000-0005-0000-0000-0000830C0000}"/>
    <cellStyle name="Nuovo 7 2" xfId="1315" xr:uid="{00000000-0005-0000-0000-0000840C0000}"/>
    <cellStyle name="Nuovo 7 2 2" xfId="2949" xr:uid="{00000000-0005-0000-0000-0000850C0000}"/>
    <cellStyle name="Nuovo 7 3" xfId="1316" xr:uid="{00000000-0005-0000-0000-0000860C0000}"/>
    <cellStyle name="Nuovo 7 3 2" xfId="1317" xr:uid="{00000000-0005-0000-0000-0000870C0000}"/>
    <cellStyle name="Nuovo 7 3 2 2" xfId="4123" xr:uid="{00000000-0005-0000-0000-0000880C0000}"/>
    <cellStyle name="Nuovo 7 3 2 3" xfId="4124" xr:uid="{00000000-0005-0000-0000-0000890C0000}"/>
    <cellStyle name="Nuovo 7 3 3" xfId="1318" xr:uid="{00000000-0005-0000-0000-00008A0C0000}"/>
    <cellStyle name="Nuovo 7 3 3 2" xfId="2950" xr:uid="{00000000-0005-0000-0000-00008B0C0000}"/>
    <cellStyle name="Nuovo 7 3 4" xfId="2951" xr:uid="{00000000-0005-0000-0000-00008C0C0000}"/>
    <cellStyle name="Nuovo 7 4" xfId="1319" xr:uid="{00000000-0005-0000-0000-00008D0C0000}"/>
    <cellStyle name="Nuovo 7 4 2" xfId="2952" xr:uid="{00000000-0005-0000-0000-00008E0C0000}"/>
    <cellStyle name="Nuovo 7 4 2 2" xfId="2953" xr:uid="{00000000-0005-0000-0000-00008F0C0000}"/>
    <cellStyle name="Nuovo 7 4 3" xfId="2954" xr:uid="{00000000-0005-0000-0000-0000900C0000}"/>
    <cellStyle name="Nuovo 7 5" xfId="1320" xr:uid="{00000000-0005-0000-0000-0000910C0000}"/>
    <cellStyle name="Nuovo 8" xfId="1321" xr:uid="{00000000-0005-0000-0000-0000920C0000}"/>
    <cellStyle name="Nuovo 8 2" xfId="1322" xr:uid="{00000000-0005-0000-0000-0000930C0000}"/>
    <cellStyle name="Nuovo 8 2 2" xfId="2955" xr:uid="{00000000-0005-0000-0000-0000940C0000}"/>
    <cellStyle name="Nuovo 8 3" xfId="1323" xr:uid="{00000000-0005-0000-0000-0000950C0000}"/>
    <cellStyle name="Nuovo 8 3 2" xfId="1324" xr:uid="{00000000-0005-0000-0000-0000960C0000}"/>
    <cellStyle name="Nuovo 8 3 2 2" xfId="4125" xr:uid="{00000000-0005-0000-0000-0000970C0000}"/>
    <cellStyle name="Nuovo 8 3 2 3" xfId="4126" xr:uid="{00000000-0005-0000-0000-0000980C0000}"/>
    <cellStyle name="Nuovo 8 3 3" xfId="1325" xr:uid="{00000000-0005-0000-0000-0000990C0000}"/>
    <cellStyle name="Nuovo 8 3 3 2" xfId="2956" xr:uid="{00000000-0005-0000-0000-00009A0C0000}"/>
    <cellStyle name="Nuovo 8 3 4" xfId="2957" xr:uid="{00000000-0005-0000-0000-00009B0C0000}"/>
    <cellStyle name="Nuovo 8 4" xfId="1326" xr:uid="{00000000-0005-0000-0000-00009C0C0000}"/>
    <cellStyle name="Nuovo 8 4 2" xfId="2958" xr:uid="{00000000-0005-0000-0000-00009D0C0000}"/>
    <cellStyle name="Nuovo 8 4 2 2" xfId="2959" xr:uid="{00000000-0005-0000-0000-00009E0C0000}"/>
    <cellStyle name="Nuovo 8 4 3" xfId="2960" xr:uid="{00000000-0005-0000-0000-00009F0C0000}"/>
    <cellStyle name="Nuovo 8 5" xfId="1327" xr:uid="{00000000-0005-0000-0000-0000A00C0000}"/>
    <cellStyle name="Nuovo 9" xfId="1328" xr:uid="{00000000-0005-0000-0000-0000A10C0000}"/>
    <cellStyle name="Nuovo 9 2" xfId="1329" xr:uid="{00000000-0005-0000-0000-0000A20C0000}"/>
    <cellStyle name="Nuovo 9 2 2" xfId="2961" xr:uid="{00000000-0005-0000-0000-0000A30C0000}"/>
    <cellStyle name="Nuovo 9 3" xfId="1330" xr:uid="{00000000-0005-0000-0000-0000A40C0000}"/>
    <cellStyle name="Nuovo 9 3 2" xfId="1331" xr:uid="{00000000-0005-0000-0000-0000A50C0000}"/>
    <cellStyle name="Nuovo 9 3 2 2" xfId="4127" xr:uid="{00000000-0005-0000-0000-0000A60C0000}"/>
    <cellStyle name="Nuovo 9 3 2 3" xfId="4128" xr:uid="{00000000-0005-0000-0000-0000A70C0000}"/>
    <cellStyle name="Nuovo 9 3 3" xfId="1332" xr:uid="{00000000-0005-0000-0000-0000A80C0000}"/>
    <cellStyle name="Nuovo 9 3 3 2" xfId="2962" xr:uid="{00000000-0005-0000-0000-0000A90C0000}"/>
    <cellStyle name="Nuovo 9 3 4" xfId="2963" xr:uid="{00000000-0005-0000-0000-0000AA0C0000}"/>
    <cellStyle name="Nuovo 9 4" xfId="1333" xr:uid="{00000000-0005-0000-0000-0000AB0C0000}"/>
    <cellStyle name="Nuovo 9 4 2" xfId="2964" xr:uid="{00000000-0005-0000-0000-0000AC0C0000}"/>
    <cellStyle name="Nuovo 9 4 2 2" xfId="2965" xr:uid="{00000000-0005-0000-0000-0000AD0C0000}"/>
    <cellStyle name="Nuovo 9 4 3" xfId="2966" xr:uid="{00000000-0005-0000-0000-0000AE0C0000}"/>
    <cellStyle name="Nuovo 9 5" xfId="1334" xr:uid="{00000000-0005-0000-0000-0000AF0C0000}"/>
    <cellStyle name="Output" xfId="1335" builtinId="21" customBuiltin="1"/>
    <cellStyle name="Output 2" xfId="1336" xr:uid="{00000000-0005-0000-0000-0000B10C0000}"/>
    <cellStyle name="Output 2 2" xfId="1337" xr:uid="{00000000-0005-0000-0000-0000B20C0000}"/>
    <cellStyle name="Output 2 2 2" xfId="4129" xr:uid="{00000000-0005-0000-0000-0000B30C0000}"/>
    <cellStyle name="Output 2 2 3" xfId="4130" xr:uid="{00000000-0005-0000-0000-0000B40C0000}"/>
    <cellStyle name="Output 2 3" xfId="1338" xr:uid="{00000000-0005-0000-0000-0000B50C0000}"/>
    <cellStyle name="Output 2 3 2" xfId="4131" xr:uid="{00000000-0005-0000-0000-0000B60C0000}"/>
    <cellStyle name="Output 2 4" xfId="1339" xr:uid="{00000000-0005-0000-0000-0000B70C0000}"/>
    <cellStyle name="Output 2 5" xfId="1340" xr:uid="{00000000-0005-0000-0000-0000B80C0000}"/>
    <cellStyle name="Output 2 6" xfId="1341" xr:uid="{00000000-0005-0000-0000-0000B90C0000}"/>
    <cellStyle name="Output 2 7" xfId="4132" xr:uid="{00000000-0005-0000-0000-0000BA0C0000}"/>
    <cellStyle name="Output 3" xfId="1342" xr:uid="{00000000-0005-0000-0000-0000BB0C0000}"/>
    <cellStyle name="Output 3 2" xfId="1343" xr:uid="{00000000-0005-0000-0000-0000BC0C0000}"/>
    <cellStyle name="Output 3 2 2" xfId="4133" xr:uid="{00000000-0005-0000-0000-0000BD0C0000}"/>
    <cellStyle name="Output 3 3" xfId="1344" xr:uid="{00000000-0005-0000-0000-0000BE0C0000}"/>
    <cellStyle name="Output 3 4" xfId="1345" xr:uid="{00000000-0005-0000-0000-0000BF0C0000}"/>
    <cellStyle name="Output 3 5" xfId="1346" xr:uid="{00000000-0005-0000-0000-0000C00C0000}"/>
    <cellStyle name="Output 3 6" xfId="4134" xr:uid="{00000000-0005-0000-0000-0000C10C0000}"/>
    <cellStyle name="Output 4" xfId="2967" xr:uid="{00000000-0005-0000-0000-0000C20C0000}"/>
    <cellStyle name="Overskrift 1 2" xfId="2968" xr:uid="{00000000-0005-0000-0000-0000C30C0000}"/>
    <cellStyle name="Overskrift 2 2" xfId="2969" xr:uid="{00000000-0005-0000-0000-0000C40C0000}"/>
    <cellStyle name="Overskrift 3 2" xfId="2970" xr:uid="{00000000-0005-0000-0000-0000C50C0000}"/>
    <cellStyle name="Overskrift 4 2" xfId="2971" xr:uid="{00000000-0005-0000-0000-0000C60C0000}"/>
    <cellStyle name="Percen - Type1" xfId="1347" xr:uid="{00000000-0005-0000-0000-0000C70C0000}"/>
    <cellStyle name="Percent" xfId="1348" builtinId="5"/>
    <cellStyle name="Percent 2" xfId="1349" xr:uid="{00000000-0005-0000-0000-0000C90C0000}"/>
    <cellStyle name="Percent 2 2" xfId="2972" xr:uid="{00000000-0005-0000-0000-0000CA0C0000}"/>
    <cellStyle name="Percent 2 2 2" xfId="4135" xr:uid="{00000000-0005-0000-0000-0000CB0C0000}"/>
    <cellStyle name="Percent 2 2 3" xfId="4136" xr:uid="{00000000-0005-0000-0000-0000CC0C0000}"/>
    <cellStyle name="Percent 2 2 3 2" xfId="4137" xr:uid="{00000000-0005-0000-0000-0000CD0C0000}"/>
    <cellStyle name="Percent 2 2 4" xfId="4138" xr:uid="{00000000-0005-0000-0000-0000CE0C0000}"/>
    <cellStyle name="Percent 2 3" xfId="4139" xr:uid="{00000000-0005-0000-0000-0000CF0C0000}"/>
    <cellStyle name="Percent 2 3 2" xfId="4140" xr:uid="{00000000-0005-0000-0000-0000D00C0000}"/>
    <cellStyle name="Percent 3" xfId="1350" xr:uid="{00000000-0005-0000-0000-0000D10C0000}"/>
    <cellStyle name="Percent 3 2" xfId="1351" xr:uid="{00000000-0005-0000-0000-0000D20C0000}"/>
    <cellStyle name="Percent 3 3" xfId="1352" xr:uid="{00000000-0005-0000-0000-0000D30C0000}"/>
    <cellStyle name="Percent 3 3 2" xfId="1353" xr:uid="{00000000-0005-0000-0000-0000D40C0000}"/>
    <cellStyle name="Percent 3 3 2 2" xfId="4141" xr:uid="{00000000-0005-0000-0000-0000D50C0000}"/>
    <cellStyle name="Percent 3 3 3" xfId="1354" xr:uid="{00000000-0005-0000-0000-0000D60C0000}"/>
    <cellStyle name="Percent 3 3 3 2" xfId="2973" xr:uid="{00000000-0005-0000-0000-0000D70C0000}"/>
    <cellStyle name="Percent 3 3 4" xfId="2974" xr:uid="{00000000-0005-0000-0000-0000D80C0000}"/>
    <cellStyle name="Percent 3 4" xfId="1355" xr:uid="{00000000-0005-0000-0000-0000D90C0000}"/>
    <cellStyle name="Percent 3 4 2" xfId="4142" xr:uid="{00000000-0005-0000-0000-0000DA0C0000}"/>
    <cellStyle name="Percent 3 5" xfId="2975" xr:uid="{00000000-0005-0000-0000-0000DB0C0000}"/>
    <cellStyle name="Percent 3 5 2" xfId="2976" xr:uid="{00000000-0005-0000-0000-0000DC0C0000}"/>
    <cellStyle name="Percent 4" xfId="1356" xr:uid="{00000000-0005-0000-0000-0000DD0C0000}"/>
    <cellStyle name="Percent 4 2" xfId="2977" xr:uid="{00000000-0005-0000-0000-0000DE0C0000}"/>
    <cellStyle name="Percent 4 2 2" xfId="2978" xr:uid="{00000000-0005-0000-0000-0000DF0C0000}"/>
    <cellStyle name="Percent 4 3" xfId="2979" xr:uid="{00000000-0005-0000-0000-0000E00C0000}"/>
    <cellStyle name="Percent 5" xfId="1357" xr:uid="{00000000-0005-0000-0000-0000E10C0000}"/>
    <cellStyle name="Percent 6" xfId="1358" xr:uid="{00000000-0005-0000-0000-0000E20C0000}"/>
    <cellStyle name="Percent 7" xfId="4143" xr:uid="{00000000-0005-0000-0000-0000E30C0000}"/>
    <cellStyle name="Percentuale 10" xfId="1359" xr:uid="{00000000-0005-0000-0000-0000E40C0000}"/>
    <cellStyle name="Percentuale 10 2" xfId="1360" xr:uid="{00000000-0005-0000-0000-0000E50C0000}"/>
    <cellStyle name="Percentuale 10 2 2" xfId="2980" xr:uid="{00000000-0005-0000-0000-0000E60C0000}"/>
    <cellStyle name="Percentuale 10 3" xfId="1361" xr:uid="{00000000-0005-0000-0000-0000E70C0000}"/>
    <cellStyle name="Percentuale 10 3 2" xfId="1362" xr:uid="{00000000-0005-0000-0000-0000E80C0000}"/>
    <cellStyle name="Percentuale 10 3 2 2" xfId="4144" xr:uid="{00000000-0005-0000-0000-0000E90C0000}"/>
    <cellStyle name="Percentuale 10 3 2 3" xfId="4145" xr:uid="{00000000-0005-0000-0000-0000EA0C0000}"/>
    <cellStyle name="Percentuale 10 3 3" xfId="1363" xr:uid="{00000000-0005-0000-0000-0000EB0C0000}"/>
    <cellStyle name="Percentuale 10 3 3 2" xfId="2981" xr:uid="{00000000-0005-0000-0000-0000EC0C0000}"/>
    <cellStyle name="Percentuale 10 3 4" xfId="2982" xr:uid="{00000000-0005-0000-0000-0000ED0C0000}"/>
    <cellStyle name="Percentuale 10 4" xfId="1364" xr:uid="{00000000-0005-0000-0000-0000EE0C0000}"/>
    <cellStyle name="Percentuale 10 4 2" xfId="2983" xr:uid="{00000000-0005-0000-0000-0000EF0C0000}"/>
    <cellStyle name="Percentuale 10 4 2 2" xfId="2984" xr:uid="{00000000-0005-0000-0000-0000F00C0000}"/>
    <cellStyle name="Percentuale 10 4 3" xfId="2985" xr:uid="{00000000-0005-0000-0000-0000F10C0000}"/>
    <cellStyle name="Percentuale 10 5" xfId="1365" xr:uid="{00000000-0005-0000-0000-0000F20C0000}"/>
    <cellStyle name="Percentuale 11" xfId="1366" xr:uid="{00000000-0005-0000-0000-0000F30C0000}"/>
    <cellStyle name="Percentuale 11 2" xfId="1367" xr:uid="{00000000-0005-0000-0000-0000F40C0000}"/>
    <cellStyle name="Percentuale 11 2 2" xfId="2986" xr:uid="{00000000-0005-0000-0000-0000F50C0000}"/>
    <cellStyle name="Percentuale 11 3" xfId="1368" xr:uid="{00000000-0005-0000-0000-0000F60C0000}"/>
    <cellStyle name="Percentuale 11 3 2" xfId="1369" xr:uid="{00000000-0005-0000-0000-0000F70C0000}"/>
    <cellStyle name="Percentuale 11 3 2 2" xfId="4146" xr:uid="{00000000-0005-0000-0000-0000F80C0000}"/>
    <cellStyle name="Percentuale 11 3 2 3" xfId="4147" xr:uid="{00000000-0005-0000-0000-0000F90C0000}"/>
    <cellStyle name="Percentuale 11 3 3" xfId="1370" xr:uid="{00000000-0005-0000-0000-0000FA0C0000}"/>
    <cellStyle name="Percentuale 11 3 3 2" xfId="2987" xr:uid="{00000000-0005-0000-0000-0000FB0C0000}"/>
    <cellStyle name="Percentuale 11 3 4" xfId="2988" xr:uid="{00000000-0005-0000-0000-0000FC0C0000}"/>
    <cellStyle name="Percentuale 11 4" xfId="1371" xr:uid="{00000000-0005-0000-0000-0000FD0C0000}"/>
    <cellStyle name="Percentuale 11 4 2" xfId="2989" xr:uid="{00000000-0005-0000-0000-0000FE0C0000}"/>
    <cellStyle name="Percentuale 11 4 2 2" xfId="2990" xr:uid="{00000000-0005-0000-0000-0000FF0C0000}"/>
    <cellStyle name="Percentuale 11 4 3" xfId="2991" xr:uid="{00000000-0005-0000-0000-0000000D0000}"/>
    <cellStyle name="Percentuale 11 5" xfId="1372" xr:uid="{00000000-0005-0000-0000-0000010D0000}"/>
    <cellStyle name="Percentuale 12" xfId="1373" xr:uid="{00000000-0005-0000-0000-0000020D0000}"/>
    <cellStyle name="Percentuale 12 2" xfId="1374" xr:uid="{00000000-0005-0000-0000-0000030D0000}"/>
    <cellStyle name="Percentuale 12 2 2" xfId="2992" xr:uid="{00000000-0005-0000-0000-0000040D0000}"/>
    <cellStyle name="Percentuale 12 3" xfId="1375" xr:uid="{00000000-0005-0000-0000-0000050D0000}"/>
    <cellStyle name="Percentuale 12 3 2" xfId="1376" xr:uid="{00000000-0005-0000-0000-0000060D0000}"/>
    <cellStyle name="Percentuale 12 3 2 2" xfId="4148" xr:uid="{00000000-0005-0000-0000-0000070D0000}"/>
    <cellStyle name="Percentuale 12 3 2 3" xfId="4149" xr:uid="{00000000-0005-0000-0000-0000080D0000}"/>
    <cellStyle name="Percentuale 12 3 3" xfId="1377" xr:uid="{00000000-0005-0000-0000-0000090D0000}"/>
    <cellStyle name="Percentuale 12 3 3 2" xfId="2993" xr:uid="{00000000-0005-0000-0000-00000A0D0000}"/>
    <cellStyle name="Percentuale 12 3 4" xfId="2994" xr:uid="{00000000-0005-0000-0000-00000B0D0000}"/>
    <cellStyle name="Percentuale 12 4" xfId="1378" xr:uid="{00000000-0005-0000-0000-00000C0D0000}"/>
    <cellStyle name="Percentuale 12 4 2" xfId="2995" xr:uid="{00000000-0005-0000-0000-00000D0D0000}"/>
    <cellStyle name="Percentuale 12 4 2 2" xfId="2996" xr:uid="{00000000-0005-0000-0000-00000E0D0000}"/>
    <cellStyle name="Percentuale 12 4 3" xfId="2997" xr:uid="{00000000-0005-0000-0000-00000F0D0000}"/>
    <cellStyle name="Percentuale 12 5" xfId="1379" xr:uid="{00000000-0005-0000-0000-0000100D0000}"/>
    <cellStyle name="Percentuale 13" xfId="1380" xr:uid="{00000000-0005-0000-0000-0000110D0000}"/>
    <cellStyle name="Percentuale 13 2" xfId="1381" xr:uid="{00000000-0005-0000-0000-0000120D0000}"/>
    <cellStyle name="Percentuale 13 2 2" xfId="2998" xr:uid="{00000000-0005-0000-0000-0000130D0000}"/>
    <cellStyle name="Percentuale 13 3" xfId="1382" xr:uid="{00000000-0005-0000-0000-0000140D0000}"/>
    <cellStyle name="Percentuale 13 3 2" xfId="1383" xr:uid="{00000000-0005-0000-0000-0000150D0000}"/>
    <cellStyle name="Percentuale 13 3 2 2" xfId="4150" xr:uid="{00000000-0005-0000-0000-0000160D0000}"/>
    <cellStyle name="Percentuale 13 3 2 3" xfId="4151" xr:uid="{00000000-0005-0000-0000-0000170D0000}"/>
    <cellStyle name="Percentuale 13 3 3" xfId="1384" xr:uid="{00000000-0005-0000-0000-0000180D0000}"/>
    <cellStyle name="Percentuale 13 3 3 2" xfId="2999" xr:uid="{00000000-0005-0000-0000-0000190D0000}"/>
    <cellStyle name="Percentuale 13 3 4" xfId="3000" xr:uid="{00000000-0005-0000-0000-00001A0D0000}"/>
    <cellStyle name="Percentuale 13 4" xfId="1385" xr:uid="{00000000-0005-0000-0000-00001B0D0000}"/>
    <cellStyle name="Percentuale 13 4 2" xfId="3001" xr:uid="{00000000-0005-0000-0000-00001C0D0000}"/>
    <cellStyle name="Percentuale 13 4 2 2" xfId="3002" xr:uid="{00000000-0005-0000-0000-00001D0D0000}"/>
    <cellStyle name="Percentuale 13 4 3" xfId="3003" xr:uid="{00000000-0005-0000-0000-00001E0D0000}"/>
    <cellStyle name="Percentuale 13 5" xfId="1386" xr:uid="{00000000-0005-0000-0000-00001F0D0000}"/>
    <cellStyle name="Percentuale 14" xfId="1387" xr:uid="{00000000-0005-0000-0000-0000200D0000}"/>
    <cellStyle name="Percentuale 14 2" xfId="1388" xr:uid="{00000000-0005-0000-0000-0000210D0000}"/>
    <cellStyle name="Percentuale 14 2 2" xfId="3004" xr:uid="{00000000-0005-0000-0000-0000220D0000}"/>
    <cellStyle name="Percentuale 14 3" xfId="1389" xr:uid="{00000000-0005-0000-0000-0000230D0000}"/>
    <cellStyle name="Percentuale 14 3 2" xfId="1390" xr:uid="{00000000-0005-0000-0000-0000240D0000}"/>
    <cellStyle name="Percentuale 14 3 2 2" xfId="4152" xr:uid="{00000000-0005-0000-0000-0000250D0000}"/>
    <cellStyle name="Percentuale 14 3 2 3" xfId="4153" xr:uid="{00000000-0005-0000-0000-0000260D0000}"/>
    <cellStyle name="Percentuale 14 3 3" xfId="1391" xr:uid="{00000000-0005-0000-0000-0000270D0000}"/>
    <cellStyle name="Percentuale 14 3 3 2" xfId="3005" xr:uid="{00000000-0005-0000-0000-0000280D0000}"/>
    <cellStyle name="Percentuale 14 3 4" xfId="3006" xr:uid="{00000000-0005-0000-0000-0000290D0000}"/>
    <cellStyle name="Percentuale 14 4" xfId="1392" xr:uid="{00000000-0005-0000-0000-00002A0D0000}"/>
    <cellStyle name="Percentuale 14 4 2" xfId="3007" xr:uid="{00000000-0005-0000-0000-00002B0D0000}"/>
    <cellStyle name="Percentuale 14 4 2 2" xfId="3008" xr:uid="{00000000-0005-0000-0000-00002C0D0000}"/>
    <cellStyle name="Percentuale 14 4 3" xfId="3009" xr:uid="{00000000-0005-0000-0000-00002D0D0000}"/>
    <cellStyle name="Percentuale 14 5" xfId="1393" xr:uid="{00000000-0005-0000-0000-00002E0D0000}"/>
    <cellStyle name="Percentuale 15" xfId="1394" xr:uid="{00000000-0005-0000-0000-00002F0D0000}"/>
    <cellStyle name="Percentuale 15 2" xfId="1395" xr:uid="{00000000-0005-0000-0000-0000300D0000}"/>
    <cellStyle name="Percentuale 15 2 2" xfId="3010" xr:uid="{00000000-0005-0000-0000-0000310D0000}"/>
    <cellStyle name="Percentuale 15 3" xfId="1396" xr:uid="{00000000-0005-0000-0000-0000320D0000}"/>
    <cellStyle name="Percentuale 15 3 2" xfId="1397" xr:uid="{00000000-0005-0000-0000-0000330D0000}"/>
    <cellStyle name="Percentuale 15 3 2 2" xfId="4154" xr:uid="{00000000-0005-0000-0000-0000340D0000}"/>
    <cellStyle name="Percentuale 15 3 2 3" xfId="4155" xr:uid="{00000000-0005-0000-0000-0000350D0000}"/>
    <cellStyle name="Percentuale 15 3 3" xfId="1398" xr:uid="{00000000-0005-0000-0000-0000360D0000}"/>
    <cellStyle name="Percentuale 15 3 3 2" xfId="3011" xr:uid="{00000000-0005-0000-0000-0000370D0000}"/>
    <cellStyle name="Percentuale 15 3 4" xfId="3012" xr:uid="{00000000-0005-0000-0000-0000380D0000}"/>
    <cellStyle name="Percentuale 15 4" xfId="1399" xr:uid="{00000000-0005-0000-0000-0000390D0000}"/>
    <cellStyle name="Percentuale 15 4 2" xfId="3013" xr:uid="{00000000-0005-0000-0000-00003A0D0000}"/>
    <cellStyle name="Percentuale 15 4 2 2" xfId="3014" xr:uid="{00000000-0005-0000-0000-00003B0D0000}"/>
    <cellStyle name="Percentuale 15 4 3" xfId="3015" xr:uid="{00000000-0005-0000-0000-00003C0D0000}"/>
    <cellStyle name="Percentuale 15 5" xfId="1400" xr:uid="{00000000-0005-0000-0000-00003D0D0000}"/>
    <cellStyle name="Percentuale 16" xfId="1401" xr:uid="{00000000-0005-0000-0000-00003E0D0000}"/>
    <cellStyle name="Percentuale 16 2" xfId="1402" xr:uid="{00000000-0005-0000-0000-00003F0D0000}"/>
    <cellStyle name="Percentuale 16 2 2" xfId="3016" xr:uid="{00000000-0005-0000-0000-0000400D0000}"/>
    <cellStyle name="Percentuale 16 3" xfId="1403" xr:uid="{00000000-0005-0000-0000-0000410D0000}"/>
    <cellStyle name="Percentuale 16 3 2" xfId="1404" xr:uid="{00000000-0005-0000-0000-0000420D0000}"/>
    <cellStyle name="Percentuale 16 3 2 2" xfId="4156" xr:uid="{00000000-0005-0000-0000-0000430D0000}"/>
    <cellStyle name="Percentuale 16 3 2 3" xfId="4157" xr:uid="{00000000-0005-0000-0000-0000440D0000}"/>
    <cellStyle name="Percentuale 16 3 3" xfId="1405" xr:uid="{00000000-0005-0000-0000-0000450D0000}"/>
    <cellStyle name="Percentuale 16 3 3 2" xfId="3017" xr:uid="{00000000-0005-0000-0000-0000460D0000}"/>
    <cellStyle name="Percentuale 16 3 4" xfId="3018" xr:uid="{00000000-0005-0000-0000-0000470D0000}"/>
    <cellStyle name="Percentuale 16 4" xfId="1406" xr:uid="{00000000-0005-0000-0000-0000480D0000}"/>
    <cellStyle name="Percentuale 16 4 2" xfId="3019" xr:uid="{00000000-0005-0000-0000-0000490D0000}"/>
    <cellStyle name="Percentuale 16 4 2 2" xfId="3020" xr:uid="{00000000-0005-0000-0000-00004A0D0000}"/>
    <cellStyle name="Percentuale 16 4 3" xfId="3021" xr:uid="{00000000-0005-0000-0000-00004B0D0000}"/>
    <cellStyle name="Percentuale 16 5" xfId="1407" xr:uid="{00000000-0005-0000-0000-00004C0D0000}"/>
    <cellStyle name="Percentuale 17" xfId="1408" xr:uid="{00000000-0005-0000-0000-00004D0D0000}"/>
    <cellStyle name="Percentuale 17 2" xfId="1409" xr:uid="{00000000-0005-0000-0000-00004E0D0000}"/>
    <cellStyle name="Percentuale 17 2 2" xfId="3022" xr:uid="{00000000-0005-0000-0000-00004F0D0000}"/>
    <cellStyle name="Percentuale 17 3" xfId="1410" xr:uid="{00000000-0005-0000-0000-0000500D0000}"/>
    <cellStyle name="Percentuale 17 3 2" xfId="1411" xr:uid="{00000000-0005-0000-0000-0000510D0000}"/>
    <cellStyle name="Percentuale 17 3 2 2" xfId="4158" xr:uid="{00000000-0005-0000-0000-0000520D0000}"/>
    <cellStyle name="Percentuale 17 3 2 3" xfId="4159" xr:uid="{00000000-0005-0000-0000-0000530D0000}"/>
    <cellStyle name="Percentuale 17 3 3" xfId="1412" xr:uid="{00000000-0005-0000-0000-0000540D0000}"/>
    <cellStyle name="Percentuale 17 3 3 2" xfId="3023" xr:uid="{00000000-0005-0000-0000-0000550D0000}"/>
    <cellStyle name="Percentuale 17 3 4" xfId="3024" xr:uid="{00000000-0005-0000-0000-0000560D0000}"/>
    <cellStyle name="Percentuale 17 4" xfId="1413" xr:uid="{00000000-0005-0000-0000-0000570D0000}"/>
    <cellStyle name="Percentuale 17 4 2" xfId="3025" xr:uid="{00000000-0005-0000-0000-0000580D0000}"/>
    <cellStyle name="Percentuale 17 4 2 2" xfId="3026" xr:uid="{00000000-0005-0000-0000-0000590D0000}"/>
    <cellStyle name="Percentuale 17 4 3" xfId="3027" xr:uid="{00000000-0005-0000-0000-00005A0D0000}"/>
    <cellStyle name="Percentuale 17 5" xfId="1414" xr:uid="{00000000-0005-0000-0000-00005B0D0000}"/>
    <cellStyle name="Percentuale 18" xfId="1415" xr:uid="{00000000-0005-0000-0000-00005C0D0000}"/>
    <cellStyle name="Percentuale 18 2" xfId="1416" xr:uid="{00000000-0005-0000-0000-00005D0D0000}"/>
    <cellStyle name="Percentuale 18 2 2" xfId="3028" xr:uid="{00000000-0005-0000-0000-00005E0D0000}"/>
    <cellStyle name="Percentuale 18 3" xfId="1417" xr:uid="{00000000-0005-0000-0000-00005F0D0000}"/>
    <cellStyle name="Percentuale 18 3 2" xfId="1418" xr:uid="{00000000-0005-0000-0000-0000600D0000}"/>
    <cellStyle name="Percentuale 18 3 2 2" xfId="4160" xr:uid="{00000000-0005-0000-0000-0000610D0000}"/>
    <cellStyle name="Percentuale 18 3 2 3" xfId="4161" xr:uid="{00000000-0005-0000-0000-0000620D0000}"/>
    <cellStyle name="Percentuale 18 3 3" xfId="1419" xr:uid="{00000000-0005-0000-0000-0000630D0000}"/>
    <cellStyle name="Percentuale 18 3 3 2" xfId="3029" xr:uid="{00000000-0005-0000-0000-0000640D0000}"/>
    <cellStyle name="Percentuale 18 3 4" xfId="3030" xr:uid="{00000000-0005-0000-0000-0000650D0000}"/>
    <cellStyle name="Percentuale 18 4" xfId="1420" xr:uid="{00000000-0005-0000-0000-0000660D0000}"/>
    <cellStyle name="Percentuale 18 4 2" xfId="3031" xr:uid="{00000000-0005-0000-0000-0000670D0000}"/>
    <cellStyle name="Percentuale 18 4 2 2" xfId="3032" xr:uid="{00000000-0005-0000-0000-0000680D0000}"/>
    <cellStyle name="Percentuale 18 4 3" xfId="3033" xr:uid="{00000000-0005-0000-0000-0000690D0000}"/>
    <cellStyle name="Percentuale 18 5" xfId="1421" xr:uid="{00000000-0005-0000-0000-00006A0D0000}"/>
    <cellStyle name="Percentuale 19" xfId="1422" xr:uid="{00000000-0005-0000-0000-00006B0D0000}"/>
    <cellStyle name="Percentuale 19 2" xfId="1423" xr:uid="{00000000-0005-0000-0000-00006C0D0000}"/>
    <cellStyle name="Percentuale 19 2 2" xfId="3034" xr:uid="{00000000-0005-0000-0000-00006D0D0000}"/>
    <cellStyle name="Percentuale 19 3" xfId="1424" xr:uid="{00000000-0005-0000-0000-00006E0D0000}"/>
    <cellStyle name="Percentuale 19 3 2" xfId="1425" xr:uid="{00000000-0005-0000-0000-00006F0D0000}"/>
    <cellStyle name="Percentuale 19 3 2 2" xfId="4162" xr:uid="{00000000-0005-0000-0000-0000700D0000}"/>
    <cellStyle name="Percentuale 19 3 2 3" xfId="4163" xr:uid="{00000000-0005-0000-0000-0000710D0000}"/>
    <cellStyle name="Percentuale 19 3 3" xfId="1426" xr:uid="{00000000-0005-0000-0000-0000720D0000}"/>
    <cellStyle name="Percentuale 19 3 3 2" xfId="3035" xr:uid="{00000000-0005-0000-0000-0000730D0000}"/>
    <cellStyle name="Percentuale 19 3 4" xfId="3036" xr:uid="{00000000-0005-0000-0000-0000740D0000}"/>
    <cellStyle name="Percentuale 19 4" xfId="1427" xr:uid="{00000000-0005-0000-0000-0000750D0000}"/>
    <cellStyle name="Percentuale 19 4 2" xfId="3037" xr:uid="{00000000-0005-0000-0000-0000760D0000}"/>
    <cellStyle name="Percentuale 19 4 2 2" xfId="3038" xr:uid="{00000000-0005-0000-0000-0000770D0000}"/>
    <cellStyle name="Percentuale 19 4 3" xfId="3039" xr:uid="{00000000-0005-0000-0000-0000780D0000}"/>
    <cellStyle name="Percentuale 19 5" xfId="1428" xr:uid="{00000000-0005-0000-0000-0000790D0000}"/>
    <cellStyle name="Percentuale 2" xfId="1429" xr:uid="{00000000-0005-0000-0000-00007A0D0000}"/>
    <cellStyle name="Percentuale 2 2" xfId="1430" xr:uid="{00000000-0005-0000-0000-00007B0D0000}"/>
    <cellStyle name="Percentuale 2 2 2" xfId="3040" xr:uid="{00000000-0005-0000-0000-00007C0D0000}"/>
    <cellStyle name="Percentuale 2 3" xfId="1431" xr:uid="{00000000-0005-0000-0000-00007D0D0000}"/>
    <cellStyle name="Percentuale 2 3 2" xfId="1432" xr:uid="{00000000-0005-0000-0000-00007E0D0000}"/>
    <cellStyle name="Percentuale 2 3 2 2" xfId="4164" xr:uid="{00000000-0005-0000-0000-00007F0D0000}"/>
    <cellStyle name="Percentuale 2 3 2 3" xfId="4165" xr:uid="{00000000-0005-0000-0000-0000800D0000}"/>
    <cellStyle name="Percentuale 2 3 3" xfId="1433" xr:uid="{00000000-0005-0000-0000-0000810D0000}"/>
    <cellStyle name="Percentuale 2 3 3 2" xfId="3041" xr:uid="{00000000-0005-0000-0000-0000820D0000}"/>
    <cellStyle name="Percentuale 2 3 4" xfId="3042" xr:uid="{00000000-0005-0000-0000-0000830D0000}"/>
    <cellStyle name="Percentuale 2 4" xfId="1434" xr:uid="{00000000-0005-0000-0000-0000840D0000}"/>
    <cellStyle name="Percentuale 2 4 2" xfId="3043" xr:uid="{00000000-0005-0000-0000-0000850D0000}"/>
    <cellStyle name="Percentuale 2 4 2 2" xfId="3044" xr:uid="{00000000-0005-0000-0000-0000860D0000}"/>
    <cellStyle name="Percentuale 2 4 3" xfId="3045" xr:uid="{00000000-0005-0000-0000-0000870D0000}"/>
    <cellStyle name="Percentuale 2 5" xfId="1435" xr:uid="{00000000-0005-0000-0000-0000880D0000}"/>
    <cellStyle name="Percentuale 20" xfId="1436" xr:uid="{00000000-0005-0000-0000-0000890D0000}"/>
    <cellStyle name="Percentuale 20 2" xfId="1437" xr:uid="{00000000-0005-0000-0000-00008A0D0000}"/>
    <cellStyle name="Percentuale 20 2 2" xfId="3046" xr:uid="{00000000-0005-0000-0000-00008B0D0000}"/>
    <cellStyle name="Percentuale 20 3" xfId="1438" xr:uid="{00000000-0005-0000-0000-00008C0D0000}"/>
    <cellStyle name="Percentuale 20 3 2" xfId="1439" xr:uid="{00000000-0005-0000-0000-00008D0D0000}"/>
    <cellStyle name="Percentuale 20 3 2 2" xfId="4166" xr:uid="{00000000-0005-0000-0000-00008E0D0000}"/>
    <cellStyle name="Percentuale 20 3 2 3" xfId="4167" xr:uid="{00000000-0005-0000-0000-00008F0D0000}"/>
    <cellStyle name="Percentuale 20 3 3" xfId="1440" xr:uid="{00000000-0005-0000-0000-0000900D0000}"/>
    <cellStyle name="Percentuale 20 3 3 2" xfId="3047" xr:uid="{00000000-0005-0000-0000-0000910D0000}"/>
    <cellStyle name="Percentuale 20 3 4" xfId="3048" xr:uid="{00000000-0005-0000-0000-0000920D0000}"/>
    <cellStyle name="Percentuale 20 4" xfId="1441" xr:uid="{00000000-0005-0000-0000-0000930D0000}"/>
    <cellStyle name="Percentuale 20 4 2" xfId="3049" xr:uid="{00000000-0005-0000-0000-0000940D0000}"/>
    <cellStyle name="Percentuale 20 4 2 2" xfId="3050" xr:uid="{00000000-0005-0000-0000-0000950D0000}"/>
    <cellStyle name="Percentuale 20 4 3" xfId="3051" xr:uid="{00000000-0005-0000-0000-0000960D0000}"/>
    <cellStyle name="Percentuale 20 5" xfId="1442" xr:uid="{00000000-0005-0000-0000-0000970D0000}"/>
    <cellStyle name="Percentuale 21" xfId="1443" xr:uid="{00000000-0005-0000-0000-0000980D0000}"/>
    <cellStyle name="Percentuale 21 2" xfId="1444" xr:uid="{00000000-0005-0000-0000-0000990D0000}"/>
    <cellStyle name="Percentuale 21 2 2" xfId="3052" xr:uid="{00000000-0005-0000-0000-00009A0D0000}"/>
    <cellStyle name="Percentuale 21 3" xfId="1445" xr:uid="{00000000-0005-0000-0000-00009B0D0000}"/>
    <cellStyle name="Percentuale 21 3 2" xfId="1446" xr:uid="{00000000-0005-0000-0000-00009C0D0000}"/>
    <cellStyle name="Percentuale 21 3 2 2" xfId="4168" xr:uid="{00000000-0005-0000-0000-00009D0D0000}"/>
    <cellStyle name="Percentuale 21 3 2 3" xfId="4169" xr:uid="{00000000-0005-0000-0000-00009E0D0000}"/>
    <cellStyle name="Percentuale 21 3 3" xfId="1447" xr:uid="{00000000-0005-0000-0000-00009F0D0000}"/>
    <cellStyle name="Percentuale 21 3 3 2" xfId="3053" xr:uid="{00000000-0005-0000-0000-0000A00D0000}"/>
    <cellStyle name="Percentuale 21 3 4" xfId="3054" xr:uid="{00000000-0005-0000-0000-0000A10D0000}"/>
    <cellStyle name="Percentuale 21 4" xfId="1448" xr:uid="{00000000-0005-0000-0000-0000A20D0000}"/>
    <cellStyle name="Percentuale 21 4 2" xfId="3055" xr:uid="{00000000-0005-0000-0000-0000A30D0000}"/>
    <cellStyle name="Percentuale 21 4 2 2" xfId="3056" xr:uid="{00000000-0005-0000-0000-0000A40D0000}"/>
    <cellStyle name="Percentuale 21 4 3" xfId="3057" xr:uid="{00000000-0005-0000-0000-0000A50D0000}"/>
    <cellStyle name="Percentuale 21 5" xfId="1449" xr:uid="{00000000-0005-0000-0000-0000A60D0000}"/>
    <cellStyle name="Percentuale 22" xfId="1450" xr:uid="{00000000-0005-0000-0000-0000A70D0000}"/>
    <cellStyle name="Percentuale 22 2" xfId="1451" xr:uid="{00000000-0005-0000-0000-0000A80D0000}"/>
    <cellStyle name="Percentuale 22 2 2" xfId="3058" xr:uid="{00000000-0005-0000-0000-0000A90D0000}"/>
    <cellStyle name="Percentuale 22 3" xfId="1452" xr:uid="{00000000-0005-0000-0000-0000AA0D0000}"/>
    <cellStyle name="Percentuale 22 3 2" xfId="1453" xr:uid="{00000000-0005-0000-0000-0000AB0D0000}"/>
    <cellStyle name="Percentuale 22 3 2 2" xfId="4170" xr:uid="{00000000-0005-0000-0000-0000AC0D0000}"/>
    <cellStyle name="Percentuale 22 3 2 3" xfId="4171" xr:uid="{00000000-0005-0000-0000-0000AD0D0000}"/>
    <cellStyle name="Percentuale 22 3 3" xfId="1454" xr:uid="{00000000-0005-0000-0000-0000AE0D0000}"/>
    <cellStyle name="Percentuale 22 3 3 2" xfId="3059" xr:uid="{00000000-0005-0000-0000-0000AF0D0000}"/>
    <cellStyle name="Percentuale 22 3 4" xfId="3060" xr:uid="{00000000-0005-0000-0000-0000B00D0000}"/>
    <cellStyle name="Percentuale 22 4" xfId="1455" xr:uid="{00000000-0005-0000-0000-0000B10D0000}"/>
    <cellStyle name="Percentuale 22 4 2" xfId="3061" xr:uid="{00000000-0005-0000-0000-0000B20D0000}"/>
    <cellStyle name="Percentuale 22 4 2 2" xfId="3062" xr:uid="{00000000-0005-0000-0000-0000B30D0000}"/>
    <cellStyle name="Percentuale 22 4 3" xfId="3063" xr:uid="{00000000-0005-0000-0000-0000B40D0000}"/>
    <cellStyle name="Percentuale 22 5" xfId="1456" xr:uid="{00000000-0005-0000-0000-0000B50D0000}"/>
    <cellStyle name="Percentuale 23" xfId="1457" xr:uid="{00000000-0005-0000-0000-0000B60D0000}"/>
    <cellStyle name="Percentuale 23 2" xfId="1458" xr:uid="{00000000-0005-0000-0000-0000B70D0000}"/>
    <cellStyle name="Percentuale 23 2 2" xfId="3064" xr:uid="{00000000-0005-0000-0000-0000B80D0000}"/>
    <cellStyle name="Percentuale 23 3" xfId="1459" xr:uid="{00000000-0005-0000-0000-0000B90D0000}"/>
    <cellStyle name="Percentuale 23 3 2" xfId="1460" xr:uid="{00000000-0005-0000-0000-0000BA0D0000}"/>
    <cellStyle name="Percentuale 23 3 2 2" xfId="4172" xr:uid="{00000000-0005-0000-0000-0000BB0D0000}"/>
    <cellStyle name="Percentuale 23 3 2 3" xfId="4173" xr:uid="{00000000-0005-0000-0000-0000BC0D0000}"/>
    <cellStyle name="Percentuale 23 3 3" xfId="1461" xr:uid="{00000000-0005-0000-0000-0000BD0D0000}"/>
    <cellStyle name="Percentuale 23 3 3 2" xfId="3065" xr:uid="{00000000-0005-0000-0000-0000BE0D0000}"/>
    <cellStyle name="Percentuale 23 3 4" xfId="3066" xr:uid="{00000000-0005-0000-0000-0000BF0D0000}"/>
    <cellStyle name="Percentuale 23 4" xfId="1462" xr:uid="{00000000-0005-0000-0000-0000C00D0000}"/>
    <cellStyle name="Percentuale 23 4 2" xfId="3067" xr:uid="{00000000-0005-0000-0000-0000C10D0000}"/>
    <cellStyle name="Percentuale 23 4 2 2" xfId="3068" xr:uid="{00000000-0005-0000-0000-0000C20D0000}"/>
    <cellStyle name="Percentuale 23 4 3" xfId="3069" xr:uid="{00000000-0005-0000-0000-0000C30D0000}"/>
    <cellStyle name="Percentuale 23 5" xfId="1463" xr:uid="{00000000-0005-0000-0000-0000C40D0000}"/>
    <cellStyle name="Percentuale 24" xfId="1464" xr:uid="{00000000-0005-0000-0000-0000C50D0000}"/>
    <cellStyle name="Percentuale 24 2" xfId="1465" xr:uid="{00000000-0005-0000-0000-0000C60D0000}"/>
    <cellStyle name="Percentuale 24 2 2" xfId="3070" xr:uid="{00000000-0005-0000-0000-0000C70D0000}"/>
    <cellStyle name="Percentuale 24 3" xfId="1466" xr:uid="{00000000-0005-0000-0000-0000C80D0000}"/>
    <cellStyle name="Percentuale 24 3 2" xfId="1467" xr:uid="{00000000-0005-0000-0000-0000C90D0000}"/>
    <cellStyle name="Percentuale 24 3 2 2" xfId="4174" xr:uid="{00000000-0005-0000-0000-0000CA0D0000}"/>
    <cellStyle name="Percentuale 24 3 2 3" xfId="4175" xr:uid="{00000000-0005-0000-0000-0000CB0D0000}"/>
    <cellStyle name="Percentuale 24 3 3" xfId="1468" xr:uid="{00000000-0005-0000-0000-0000CC0D0000}"/>
    <cellStyle name="Percentuale 24 3 3 2" xfId="3071" xr:uid="{00000000-0005-0000-0000-0000CD0D0000}"/>
    <cellStyle name="Percentuale 24 3 4" xfId="3072" xr:uid="{00000000-0005-0000-0000-0000CE0D0000}"/>
    <cellStyle name="Percentuale 24 4" xfId="1469" xr:uid="{00000000-0005-0000-0000-0000CF0D0000}"/>
    <cellStyle name="Percentuale 24 4 2" xfId="3073" xr:uid="{00000000-0005-0000-0000-0000D00D0000}"/>
    <cellStyle name="Percentuale 24 4 2 2" xfId="3074" xr:uid="{00000000-0005-0000-0000-0000D10D0000}"/>
    <cellStyle name="Percentuale 24 4 3" xfId="3075" xr:uid="{00000000-0005-0000-0000-0000D20D0000}"/>
    <cellStyle name="Percentuale 24 5" xfId="1470" xr:uid="{00000000-0005-0000-0000-0000D30D0000}"/>
    <cellStyle name="Percentuale 25" xfId="1471" xr:uid="{00000000-0005-0000-0000-0000D40D0000}"/>
    <cellStyle name="Percentuale 25 2" xfId="1472" xr:uid="{00000000-0005-0000-0000-0000D50D0000}"/>
    <cellStyle name="Percentuale 25 2 2" xfId="3076" xr:uid="{00000000-0005-0000-0000-0000D60D0000}"/>
    <cellStyle name="Percentuale 25 3" xfId="1473" xr:uid="{00000000-0005-0000-0000-0000D70D0000}"/>
    <cellStyle name="Percentuale 25 3 2" xfId="1474" xr:uid="{00000000-0005-0000-0000-0000D80D0000}"/>
    <cellStyle name="Percentuale 25 3 2 2" xfId="4176" xr:uid="{00000000-0005-0000-0000-0000D90D0000}"/>
    <cellStyle name="Percentuale 25 3 2 3" xfId="4177" xr:uid="{00000000-0005-0000-0000-0000DA0D0000}"/>
    <cellStyle name="Percentuale 25 3 3" xfId="1475" xr:uid="{00000000-0005-0000-0000-0000DB0D0000}"/>
    <cellStyle name="Percentuale 25 3 3 2" xfId="3077" xr:uid="{00000000-0005-0000-0000-0000DC0D0000}"/>
    <cellStyle name="Percentuale 25 3 4" xfId="3078" xr:uid="{00000000-0005-0000-0000-0000DD0D0000}"/>
    <cellStyle name="Percentuale 25 4" xfId="1476" xr:uid="{00000000-0005-0000-0000-0000DE0D0000}"/>
    <cellStyle name="Percentuale 25 4 2" xfId="3079" xr:uid="{00000000-0005-0000-0000-0000DF0D0000}"/>
    <cellStyle name="Percentuale 25 4 2 2" xfId="3080" xr:uid="{00000000-0005-0000-0000-0000E00D0000}"/>
    <cellStyle name="Percentuale 25 4 3" xfId="3081" xr:uid="{00000000-0005-0000-0000-0000E10D0000}"/>
    <cellStyle name="Percentuale 25 5" xfId="1477" xr:uid="{00000000-0005-0000-0000-0000E20D0000}"/>
    <cellStyle name="Percentuale 26" xfId="1478" xr:uid="{00000000-0005-0000-0000-0000E30D0000}"/>
    <cellStyle name="Percentuale 26 2" xfId="1479" xr:uid="{00000000-0005-0000-0000-0000E40D0000}"/>
    <cellStyle name="Percentuale 26 2 2" xfId="3082" xr:uid="{00000000-0005-0000-0000-0000E50D0000}"/>
    <cellStyle name="Percentuale 26 3" xfId="1480" xr:uid="{00000000-0005-0000-0000-0000E60D0000}"/>
    <cellStyle name="Percentuale 26 3 2" xfId="1481" xr:uid="{00000000-0005-0000-0000-0000E70D0000}"/>
    <cellStyle name="Percentuale 26 3 2 2" xfId="4178" xr:uid="{00000000-0005-0000-0000-0000E80D0000}"/>
    <cellStyle name="Percentuale 26 3 2 3" xfId="4179" xr:uid="{00000000-0005-0000-0000-0000E90D0000}"/>
    <cellStyle name="Percentuale 26 3 3" xfId="1482" xr:uid="{00000000-0005-0000-0000-0000EA0D0000}"/>
    <cellStyle name="Percentuale 26 3 3 2" xfId="3083" xr:uid="{00000000-0005-0000-0000-0000EB0D0000}"/>
    <cellStyle name="Percentuale 26 3 4" xfId="3084" xr:uid="{00000000-0005-0000-0000-0000EC0D0000}"/>
    <cellStyle name="Percentuale 26 4" xfId="1483" xr:uid="{00000000-0005-0000-0000-0000ED0D0000}"/>
    <cellStyle name="Percentuale 26 4 2" xfId="3085" xr:uid="{00000000-0005-0000-0000-0000EE0D0000}"/>
    <cellStyle name="Percentuale 26 4 2 2" xfId="3086" xr:uid="{00000000-0005-0000-0000-0000EF0D0000}"/>
    <cellStyle name="Percentuale 26 4 3" xfId="3087" xr:uid="{00000000-0005-0000-0000-0000F00D0000}"/>
    <cellStyle name="Percentuale 26 5" xfId="1484" xr:uid="{00000000-0005-0000-0000-0000F10D0000}"/>
    <cellStyle name="Percentuale 27" xfId="1485" xr:uid="{00000000-0005-0000-0000-0000F20D0000}"/>
    <cellStyle name="Percentuale 27 2" xfId="1486" xr:uid="{00000000-0005-0000-0000-0000F30D0000}"/>
    <cellStyle name="Percentuale 27 2 2" xfId="3088" xr:uid="{00000000-0005-0000-0000-0000F40D0000}"/>
    <cellStyle name="Percentuale 27 3" xfId="1487" xr:uid="{00000000-0005-0000-0000-0000F50D0000}"/>
    <cellStyle name="Percentuale 27 3 2" xfId="1488" xr:uid="{00000000-0005-0000-0000-0000F60D0000}"/>
    <cellStyle name="Percentuale 27 3 2 2" xfId="4180" xr:uid="{00000000-0005-0000-0000-0000F70D0000}"/>
    <cellStyle name="Percentuale 27 3 2 3" xfId="4181" xr:uid="{00000000-0005-0000-0000-0000F80D0000}"/>
    <cellStyle name="Percentuale 27 3 3" xfId="1489" xr:uid="{00000000-0005-0000-0000-0000F90D0000}"/>
    <cellStyle name="Percentuale 27 3 3 2" xfId="3089" xr:uid="{00000000-0005-0000-0000-0000FA0D0000}"/>
    <cellStyle name="Percentuale 27 3 4" xfId="3090" xr:uid="{00000000-0005-0000-0000-0000FB0D0000}"/>
    <cellStyle name="Percentuale 27 4" xfId="1490" xr:uid="{00000000-0005-0000-0000-0000FC0D0000}"/>
    <cellStyle name="Percentuale 27 4 2" xfId="3091" xr:uid="{00000000-0005-0000-0000-0000FD0D0000}"/>
    <cellStyle name="Percentuale 27 4 2 2" xfId="3092" xr:uid="{00000000-0005-0000-0000-0000FE0D0000}"/>
    <cellStyle name="Percentuale 27 4 3" xfId="3093" xr:uid="{00000000-0005-0000-0000-0000FF0D0000}"/>
    <cellStyle name="Percentuale 27 5" xfId="1491" xr:uid="{00000000-0005-0000-0000-0000000E0000}"/>
    <cellStyle name="Percentuale 28" xfId="1492" xr:uid="{00000000-0005-0000-0000-0000010E0000}"/>
    <cellStyle name="Percentuale 28 2" xfId="1493" xr:uid="{00000000-0005-0000-0000-0000020E0000}"/>
    <cellStyle name="Percentuale 28 2 2" xfId="3094" xr:uid="{00000000-0005-0000-0000-0000030E0000}"/>
    <cellStyle name="Percentuale 28 3" xfId="1494" xr:uid="{00000000-0005-0000-0000-0000040E0000}"/>
    <cellStyle name="Percentuale 28 3 2" xfId="1495" xr:uid="{00000000-0005-0000-0000-0000050E0000}"/>
    <cellStyle name="Percentuale 28 3 2 2" xfId="4182" xr:uid="{00000000-0005-0000-0000-0000060E0000}"/>
    <cellStyle name="Percentuale 28 3 2 3" xfId="4183" xr:uid="{00000000-0005-0000-0000-0000070E0000}"/>
    <cellStyle name="Percentuale 28 3 3" xfId="1496" xr:uid="{00000000-0005-0000-0000-0000080E0000}"/>
    <cellStyle name="Percentuale 28 3 3 2" xfId="3095" xr:uid="{00000000-0005-0000-0000-0000090E0000}"/>
    <cellStyle name="Percentuale 28 3 4" xfId="3096" xr:uid="{00000000-0005-0000-0000-00000A0E0000}"/>
    <cellStyle name="Percentuale 28 4" xfId="1497" xr:uid="{00000000-0005-0000-0000-00000B0E0000}"/>
    <cellStyle name="Percentuale 28 4 2" xfId="3097" xr:uid="{00000000-0005-0000-0000-00000C0E0000}"/>
    <cellStyle name="Percentuale 28 4 2 2" xfId="3098" xr:uid="{00000000-0005-0000-0000-00000D0E0000}"/>
    <cellStyle name="Percentuale 28 4 3" xfId="3099" xr:uid="{00000000-0005-0000-0000-00000E0E0000}"/>
    <cellStyle name="Percentuale 28 5" xfId="1498" xr:uid="{00000000-0005-0000-0000-00000F0E0000}"/>
    <cellStyle name="Percentuale 29" xfId="1499" xr:uid="{00000000-0005-0000-0000-0000100E0000}"/>
    <cellStyle name="Percentuale 29 2" xfId="1500" xr:uid="{00000000-0005-0000-0000-0000110E0000}"/>
    <cellStyle name="Percentuale 29 2 2" xfId="3100" xr:uid="{00000000-0005-0000-0000-0000120E0000}"/>
    <cellStyle name="Percentuale 29 3" xfId="1501" xr:uid="{00000000-0005-0000-0000-0000130E0000}"/>
    <cellStyle name="Percentuale 29 3 2" xfId="1502" xr:uid="{00000000-0005-0000-0000-0000140E0000}"/>
    <cellStyle name="Percentuale 29 3 2 2" xfId="4184" xr:uid="{00000000-0005-0000-0000-0000150E0000}"/>
    <cellStyle name="Percentuale 29 3 2 3" xfId="4185" xr:uid="{00000000-0005-0000-0000-0000160E0000}"/>
    <cellStyle name="Percentuale 29 3 3" xfId="1503" xr:uid="{00000000-0005-0000-0000-0000170E0000}"/>
    <cellStyle name="Percentuale 29 3 3 2" xfId="3101" xr:uid="{00000000-0005-0000-0000-0000180E0000}"/>
    <cellStyle name="Percentuale 29 3 4" xfId="3102" xr:uid="{00000000-0005-0000-0000-0000190E0000}"/>
    <cellStyle name="Percentuale 29 4" xfId="1504" xr:uid="{00000000-0005-0000-0000-00001A0E0000}"/>
    <cellStyle name="Percentuale 29 4 2" xfId="3103" xr:uid="{00000000-0005-0000-0000-00001B0E0000}"/>
    <cellStyle name="Percentuale 29 4 2 2" xfId="3104" xr:uid="{00000000-0005-0000-0000-00001C0E0000}"/>
    <cellStyle name="Percentuale 29 4 3" xfId="3105" xr:uid="{00000000-0005-0000-0000-00001D0E0000}"/>
    <cellStyle name="Percentuale 29 5" xfId="1505" xr:uid="{00000000-0005-0000-0000-00001E0E0000}"/>
    <cellStyle name="Percentuale 3" xfId="1506" xr:uid="{00000000-0005-0000-0000-00001F0E0000}"/>
    <cellStyle name="Percentuale 3 2" xfId="1507" xr:uid="{00000000-0005-0000-0000-0000200E0000}"/>
    <cellStyle name="Percentuale 3 2 2" xfId="3106" xr:uid="{00000000-0005-0000-0000-0000210E0000}"/>
    <cellStyle name="Percentuale 3 3" xfId="1508" xr:uid="{00000000-0005-0000-0000-0000220E0000}"/>
    <cellStyle name="Percentuale 3 3 2" xfId="1509" xr:uid="{00000000-0005-0000-0000-0000230E0000}"/>
    <cellStyle name="Percentuale 3 3 2 2" xfId="4186" xr:uid="{00000000-0005-0000-0000-0000240E0000}"/>
    <cellStyle name="Percentuale 3 3 2 3" xfId="4187" xr:uid="{00000000-0005-0000-0000-0000250E0000}"/>
    <cellStyle name="Percentuale 3 3 3" xfId="1510" xr:uid="{00000000-0005-0000-0000-0000260E0000}"/>
    <cellStyle name="Percentuale 3 3 3 2" xfId="3107" xr:uid="{00000000-0005-0000-0000-0000270E0000}"/>
    <cellStyle name="Percentuale 3 3 4" xfId="3108" xr:uid="{00000000-0005-0000-0000-0000280E0000}"/>
    <cellStyle name="Percentuale 3 4" xfId="1511" xr:uid="{00000000-0005-0000-0000-0000290E0000}"/>
    <cellStyle name="Percentuale 3 4 2" xfId="3109" xr:uid="{00000000-0005-0000-0000-00002A0E0000}"/>
    <cellStyle name="Percentuale 3 4 2 2" xfId="3110" xr:uid="{00000000-0005-0000-0000-00002B0E0000}"/>
    <cellStyle name="Percentuale 3 4 3" xfId="3111" xr:uid="{00000000-0005-0000-0000-00002C0E0000}"/>
    <cellStyle name="Percentuale 3 5" xfId="1512" xr:uid="{00000000-0005-0000-0000-00002D0E0000}"/>
    <cellStyle name="Percentuale 30" xfId="1513" xr:uid="{00000000-0005-0000-0000-00002E0E0000}"/>
    <cellStyle name="Percentuale 30 2" xfId="1514" xr:uid="{00000000-0005-0000-0000-00002F0E0000}"/>
    <cellStyle name="Percentuale 30 2 2" xfId="3112" xr:uid="{00000000-0005-0000-0000-0000300E0000}"/>
    <cellStyle name="Percentuale 30 3" xfId="1515" xr:uid="{00000000-0005-0000-0000-0000310E0000}"/>
    <cellStyle name="Percentuale 30 3 2" xfId="1516" xr:uid="{00000000-0005-0000-0000-0000320E0000}"/>
    <cellStyle name="Percentuale 30 3 2 2" xfId="4188" xr:uid="{00000000-0005-0000-0000-0000330E0000}"/>
    <cellStyle name="Percentuale 30 3 2 3" xfId="4189" xr:uid="{00000000-0005-0000-0000-0000340E0000}"/>
    <cellStyle name="Percentuale 30 3 3" xfId="1517" xr:uid="{00000000-0005-0000-0000-0000350E0000}"/>
    <cellStyle name="Percentuale 30 3 3 2" xfId="3113" xr:uid="{00000000-0005-0000-0000-0000360E0000}"/>
    <cellStyle name="Percentuale 30 3 4" xfId="3114" xr:uid="{00000000-0005-0000-0000-0000370E0000}"/>
    <cellStyle name="Percentuale 30 4" xfId="1518" xr:uid="{00000000-0005-0000-0000-0000380E0000}"/>
    <cellStyle name="Percentuale 30 4 2" xfId="3115" xr:uid="{00000000-0005-0000-0000-0000390E0000}"/>
    <cellStyle name="Percentuale 30 4 2 2" xfId="3116" xr:uid="{00000000-0005-0000-0000-00003A0E0000}"/>
    <cellStyle name="Percentuale 30 4 3" xfId="3117" xr:uid="{00000000-0005-0000-0000-00003B0E0000}"/>
    <cellStyle name="Percentuale 30 5" xfId="1519" xr:uid="{00000000-0005-0000-0000-00003C0E0000}"/>
    <cellStyle name="Percentuale 31" xfId="1520" xr:uid="{00000000-0005-0000-0000-00003D0E0000}"/>
    <cellStyle name="Percentuale 31 2" xfId="1521" xr:uid="{00000000-0005-0000-0000-00003E0E0000}"/>
    <cellStyle name="Percentuale 31 2 2" xfId="3118" xr:uid="{00000000-0005-0000-0000-00003F0E0000}"/>
    <cellStyle name="Percentuale 31 3" xfId="1522" xr:uid="{00000000-0005-0000-0000-0000400E0000}"/>
    <cellStyle name="Percentuale 31 3 2" xfId="1523" xr:uid="{00000000-0005-0000-0000-0000410E0000}"/>
    <cellStyle name="Percentuale 31 3 2 2" xfId="4190" xr:uid="{00000000-0005-0000-0000-0000420E0000}"/>
    <cellStyle name="Percentuale 31 3 2 3" xfId="4191" xr:uid="{00000000-0005-0000-0000-0000430E0000}"/>
    <cellStyle name="Percentuale 31 3 3" xfId="1524" xr:uid="{00000000-0005-0000-0000-0000440E0000}"/>
    <cellStyle name="Percentuale 31 3 3 2" xfId="3119" xr:uid="{00000000-0005-0000-0000-0000450E0000}"/>
    <cellStyle name="Percentuale 31 3 4" xfId="3120" xr:uid="{00000000-0005-0000-0000-0000460E0000}"/>
    <cellStyle name="Percentuale 31 4" xfId="1525" xr:uid="{00000000-0005-0000-0000-0000470E0000}"/>
    <cellStyle name="Percentuale 31 4 2" xfId="3121" xr:uid="{00000000-0005-0000-0000-0000480E0000}"/>
    <cellStyle name="Percentuale 31 4 2 2" xfId="3122" xr:uid="{00000000-0005-0000-0000-0000490E0000}"/>
    <cellStyle name="Percentuale 31 4 3" xfId="3123" xr:uid="{00000000-0005-0000-0000-00004A0E0000}"/>
    <cellStyle name="Percentuale 31 5" xfId="1526" xr:uid="{00000000-0005-0000-0000-00004B0E0000}"/>
    <cellStyle name="Percentuale 32" xfId="1527" xr:uid="{00000000-0005-0000-0000-00004C0E0000}"/>
    <cellStyle name="Percentuale 32 2" xfId="1528" xr:uid="{00000000-0005-0000-0000-00004D0E0000}"/>
    <cellStyle name="Percentuale 32 2 2" xfId="3124" xr:uid="{00000000-0005-0000-0000-00004E0E0000}"/>
    <cellStyle name="Percentuale 32 3" xfId="1529" xr:uid="{00000000-0005-0000-0000-00004F0E0000}"/>
    <cellStyle name="Percentuale 32 3 2" xfId="1530" xr:uid="{00000000-0005-0000-0000-0000500E0000}"/>
    <cellStyle name="Percentuale 32 3 2 2" xfId="4192" xr:uid="{00000000-0005-0000-0000-0000510E0000}"/>
    <cellStyle name="Percentuale 32 3 2 3" xfId="4193" xr:uid="{00000000-0005-0000-0000-0000520E0000}"/>
    <cellStyle name="Percentuale 32 3 3" xfId="1531" xr:uid="{00000000-0005-0000-0000-0000530E0000}"/>
    <cellStyle name="Percentuale 32 3 3 2" xfId="3125" xr:uid="{00000000-0005-0000-0000-0000540E0000}"/>
    <cellStyle name="Percentuale 32 3 4" xfId="3126" xr:uid="{00000000-0005-0000-0000-0000550E0000}"/>
    <cellStyle name="Percentuale 32 4" xfId="1532" xr:uid="{00000000-0005-0000-0000-0000560E0000}"/>
    <cellStyle name="Percentuale 32 4 2" xfId="3127" xr:uid="{00000000-0005-0000-0000-0000570E0000}"/>
    <cellStyle name="Percentuale 32 4 2 2" xfId="3128" xr:uid="{00000000-0005-0000-0000-0000580E0000}"/>
    <cellStyle name="Percentuale 32 4 3" xfId="3129" xr:uid="{00000000-0005-0000-0000-0000590E0000}"/>
    <cellStyle name="Percentuale 32 5" xfId="1533" xr:uid="{00000000-0005-0000-0000-00005A0E0000}"/>
    <cellStyle name="Percentuale 33" xfId="1534" xr:uid="{00000000-0005-0000-0000-00005B0E0000}"/>
    <cellStyle name="Percentuale 33 2" xfId="1535" xr:uid="{00000000-0005-0000-0000-00005C0E0000}"/>
    <cellStyle name="Percentuale 33 2 2" xfId="3130" xr:uid="{00000000-0005-0000-0000-00005D0E0000}"/>
    <cellStyle name="Percentuale 33 3" xfId="1536" xr:uid="{00000000-0005-0000-0000-00005E0E0000}"/>
    <cellStyle name="Percentuale 33 3 2" xfId="1537" xr:uid="{00000000-0005-0000-0000-00005F0E0000}"/>
    <cellStyle name="Percentuale 33 3 2 2" xfId="4194" xr:uid="{00000000-0005-0000-0000-0000600E0000}"/>
    <cellStyle name="Percentuale 33 3 2 3" xfId="4195" xr:uid="{00000000-0005-0000-0000-0000610E0000}"/>
    <cellStyle name="Percentuale 33 3 3" xfId="1538" xr:uid="{00000000-0005-0000-0000-0000620E0000}"/>
    <cellStyle name="Percentuale 33 3 3 2" xfId="3131" xr:uid="{00000000-0005-0000-0000-0000630E0000}"/>
    <cellStyle name="Percentuale 33 3 4" xfId="3132" xr:uid="{00000000-0005-0000-0000-0000640E0000}"/>
    <cellStyle name="Percentuale 33 4" xfId="1539" xr:uid="{00000000-0005-0000-0000-0000650E0000}"/>
    <cellStyle name="Percentuale 33 4 2" xfId="3133" xr:uid="{00000000-0005-0000-0000-0000660E0000}"/>
    <cellStyle name="Percentuale 33 4 2 2" xfId="3134" xr:uid="{00000000-0005-0000-0000-0000670E0000}"/>
    <cellStyle name="Percentuale 33 4 3" xfId="3135" xr:uid="{00000000-0005-0000-0000-0000680E0000}"/>
    <cellStyle name="Percentuale 33 5" xfId="1540" xr:uid="{00000000-0005-0000-0000-0000690E0000}"/>
    <cellStyle name="Percentuale 34" xfId="1541" xr:uid="{00000000-0005-0000-0000-00006A0E0000}"/>
    <cellStyle name="Percentuale 34 2" xfId="1542" xr:uid="{00000000-0005-0000-0000-00006B0E0000}"/>
    <cellStyle name="Percentuale 34 2 2" xfId="3136" xr:uid="{00000000-0005-0000-0000-00006C0E0000}"/>
    <cellStyle name="Percentuale 34 3" xfId="1543" xr:uid="{00000000-0005-0000-0000-00006D0E0000}"/>
    <cellStyle name="Percentuale 34 3 2" xfId="1544" xr:uid="{00000000-0005-0000-0000-00006E0E0000}"/>
    <cellStyle name="Percentuale 34 3 2 2" xfId="4196" xr:uid="{00000000-0005-0000-0000-00006F0E0000}"/>
    <cellStyle name="Percentuale 34 3 2 3" xfId="4197" xr:uid="{00000000-0005-0000-0000-0000700E0000}"/>
    <cellStyle name="Percentuale 34 3 3" xfId="1545" xr:uid="{00000000-0005-0000-0000-0000710E0000}"/>
    <cellStyle name="Percentuale 34 3 3 2" xfId="3137" xr:uid="{00000000-0005-0000-0000-0000720E0000}"/>
    <cellStyle name="Percentuale 34 3 4" xfId="3138" xr:uid="{00000000-0005-0000-0000-0000730E0000}"/>
    <cellStyle name="Percentuale 34 4" xfId="1546" xr:uid="{00000000-0005-0000-0000-0000740E0000}"/>
    <cellStyle name="Percentuale 34 4 2" xfId="3139" xr:uid="{00000000-0005-0000-0000-0000750E0000}"/>
    <cellStyle name="Percentuale 34 4 2 2" xfId="3140" xr:uid="{00000000-0005-0000-0000-0000760E0000}"/>
    <cellStyle name="Percentuale 34 4 3" xfId="3141" xr:uid="{00000000-0005-0000-0000-0000770E0000}"/>
    <cellStyle name="Percentuale 34 5" xfId="1547" xr:uid="{00000000-0005-0000-0000-0000780E0000}"/>
    <cellStyle name="Percentuale 35" xfId="1548" xr:uid="{00000000-0005-0000-0000-0000790E0000}"/>
    <cellStyle name="Percentuale 35 2" xfId="1549" xr:uid="{00000000-0005-0000-0000-00007A0E0000}"/>
    <cellStyle name="Percentuale 35 2 2" xfId="3142" xr:uid="{00000000-0005-0000-0000-00007B0E0000}"/>
    <cellStyle name="Percentuale 35 3" xfId="1550" xr:uid="{00000000-0005-0000-0000-00007C0E0000}"/>
    <cellStyle name="Percentuale 35 3 2" xfId="1551" xr:uid="{00000000-0005-0000-0000-00007D0E0000}"/>
    <cellStyle name="Percentuale 35 3 2 2" xfId="4198" xr:uid="{00000000-0005-0000-0000-00007E0E0000}"/>
    <cellStyle name="Percentuale 35 3 2 3" xfId="4199" xr:uid="{00000000-0005-0000-0000-00007F0E0000}"/>
    <cellStyle name="Percentuale 35 3 3" xfId="1552" xr:uid="{00000000-0005-0000-0000-0000800E0000}"/>
    <cellStyle name="Percentuale 35 3 3 2" xfId="3143" xr:uid="{00000000-0005-0000-0000-0000810E0000}"/>
    <cellStyle name="Percentuale 35 3 4" xfId="3144" xr:uid="{00000000-0005-0000-0000-0000820E0000}"/>
    <cellStyle name="Percentuale 35 4" xfId="1553" xr:uid="{00000000-0005-0000-0000-0000830E0000}"/>
    <cellStyle name="Percentuale 35 4 2" xfId="3145" xr:uid="{00000000-0005-0000-0000-0000840E0000}"/>
    <cellStyle name="Percentuale 35 4 2 2" xfId="3146" xr:uid="{00000000-0005-0000-0000-0000850E0000}"/>
    <cellStyle name="Percentuale 35 4 3" xfId="3147" xr:uid="{00000000-0005-0000-0000-0000860E0000}"/>
    <cellStyle name="Percentuale 35 5" xfId="1554" xr:uid="{00000000-0005-0000-0000-0000870E0000}"/>
    <cellStyle name="Percentuale 36" xfId="1555" xr:uid="{00000000-0005-0000-0000-0000880E0000}"/>
    <cellStyle name="Percentuale 36 2" xfId="1556" xr:uid="{00000000-0005-0000-0000-0000890E0000}"/>
    <cellStyle name="Percentuale 36 2 2" xfId="3148" xr:uid="{00000000-0005-0000-0000-00008A0E0000}"/>
    <cellStyle name="Percentuale 36 3" xfId="1557" xr:uid="{00000000-0005-0000-0000-00008B0E0000}"/>
    <cellStyle name="Percentuale 36 3 2" xfId="1558" xr:uid="{00000000-0005-0000-0000-00008C0E0000}"/>
    <cellStyle name="Percentuale 36 3 2 2" xfId="4200" xr:uid="{00000000-0005-0000-0000-00008D0E0000}"/>
    <cellStyle name="Percentuale 36 3 2 3" xfId="4201" xr:uid="{00000000-0005-0000-0000-00008E0E0000}"/>
    <cellStyle name="Percentuale 36 3 3" xfId="1559" xr:uid="{00000000-0005-0000-0000-00008F0E0000}"/>
    <cellStyle name="Percentuale 36 3 3 2" xfId="3149" xr:uid="{00000000-0005-0000-0000-0000900E0000}"/>
    <cellStyle name="Percentuale 36 3 4" xfId="3150" xr:uid="{00000000-0005-0000-0000-0000910E0000}"/>
    <cellStyle name="Percentuale 36 4" xfId="1560" xr:uid="{00000000-0005-0000-0000-0000920E0000}"/>
    <cellStyle name="Percentuale 36 4 2" xfId="3151" xr:uid="{00000000-0005-0000-0000-0000930E0000}"/>
    <cellStyle name="Percentuale 36 4 2 2" xfId="3152" xr:uid="{00000000-0005-0000-0000-0000940E0000}"/>
    <cellStyle name="Percentuale 36 4 3" xfId="3153" xr:uid="{00000000-0005-0000-0000-0000950E0000}"/>
    <cellStyle name="Percentuale 36 5" xfId="1561" xr:uid="{00000000-0005-0000-0000-0000960E0000}"/>
    <cellStyle name="Percentuale 37" xfId="1562" xr:uid="{00000000-0005-0000-0000-0000970E0000}"/>
    <cellStyle name="Percentuale 37 2" xfId="1563" xr:uid="{00000000-0005-0000-0000-0000980E0000}"/>
    <cellStyle name="Percentuale 37 2 2" xfId="3154" xr:uid="{00000000-0005-0000-0000-0000990E0000}"/>
    <cellStyle name="Percentuale 37 3" xfId="1564" xr:uid="{00000000-0005-0000-0000-00009A0E0000}"/>
    <cellStyle name="Percentuale 37 3 2" xfId="1565" xr:uid="{00000000-0005-0000-0000-00009B0E0000}"/>
    <cellStyle name="Percentuale 37 3 2 2" xfId="4202" xr:uid="{00000000-0005-0000-0000-00009C0E0000}"/>
    <cellStyle name="Percentuale 37 3 2 3" xfId="4203" xr:uid="{00000000-0005-0000-0000-00009D0E0000}"/>
    <cellStyle name="Percentuale 37 3 3" xfId="1566" xr:uid="{00000000-0005-0000-0000-00009E0E0000}"/>
    <cellStyle name="Percentuale 37 3 3 2" xfId="3155" xr:uid="{00000000-0005-0000-0000-00009F0E0000}"/>
    <cellStyle name="Percentuale 37 3 4" xfId="3156" xr:uid="{00000000-0005-0000-0000-0000A00E0000}"/>
    <cellStyle name="Percentuale 37 4" xfId="1567" xr:uid="{00000000-0005-0000-0000-0000A10E0000}"/>
    <cellStyle name="Percentuale 37 4 2" xfId="3157" xr:uid="{00000000-0005-0000-0000-0000A20E0000}"/>
    <cellStyle name="Percentuale 37 4 2 2" xfId="3158" xr:uid="{00000000-0005-0000-0000-0000A30E0000}"/>
    <cellStyle name="Percentuale 37 4 3" xfId="3159" xr:uid="{00000000-0005-0000-0000-0000A40E0000}"/>
    <cellStyle name="Percentuale 37 5" xfId="1568" xr:uid="{00000000-0005-0000-0000-0000A50E0000}"/>
    <cellStyle name="Percentuale 38" xfId="1569" xr:uid="{00000000-0005-0000-0000-0000A60E0000}"/>
    <cellStyle name="Percentuale 38 2" xfId="1570" xr:uid="{00000000-0005-0000-0000-0000A70E0000}"/>
    <cellStyle name="Percentuale 38 2 2" xfId="3160" xr:uid="{00000000-0005-0000-0000-0000A80E0000}"/>
    <cellStyle name="Percentuale 38 3" xfId="1571" xr:uid="{00000000-0005-0000-0000-0000A90E0000}"/>
    <cellStyle name="Percentuale 38 3 2" xfId="1572" xr:uid="{00000000-0005-0000-0000-0000AA0E0000}"/>
    <cellStyle name="Percentuale 38 3 2 2" xfId="4204" xr:uid="{00000000-0005-0000-0000-0000AB0E0000}"/>
    <cellStyle name="Percentuale 38 3 2 3" xfId="4205" xr:uid="{00000000-0005-0000-0000-0000AC0E0000}"/>
    <cellStyle name="Percentuale 38 3 3" xfId="1573" xr:uid="{00000000-0005-0000-0000-0000AD0E0000}"/>
    <cellStyle name="Percentuale 38 3 3 2" xfId="3161" xr:uid="{00000000-0005-0000-0000-0000AE0E0000}"/>
    <cellStyle name="Percentuale 38 3 4" xfId="3162" xr:uid="{00000000-0005-0000-0000-0000AF0E0000}"/>
    <cellStyle name="Percentuale 38 4" xfId="1574" xr:uid="{00000000-0005-0000-0000-0000B00E0000}"/>
    <cellStyle name="Percentuale 38 4 2" xfId="3163" xr:uid="{00000000-0005-0000-0000-0000B10E0000}"/>
    <cellStyle name="Percentuale 38 4 2 2" xfId="3164" xr:uid="{00000000-0005-0000-0000-0000B20E0000}"/>
    <cellStyle name="Percentuale 38 4 3" xfId="3165" xr:uid="{00000000-0005-0000-0000-0000B30E0000}"/>
    <cellStyle name="Percentuale 38 5" xfId="1575" xr:uid="{00000000-0005-0000-0000-0000B40E0000}"/>
    <cellStyle name="Percentuale 39" xfId="1576" xr:uid="{00000000-0005-0000-0000-0000B50E0000}"/>
    <cellStyle name="Percentuale 39 2" xfId="1577" xr:uid="{00000000-0005-0000-0000-0000B60E0000}"/>
    <cellStyle name="Percentuale 39 2 2" xfId="3166" xr:uid="{00000000-0005-0000-0000-0000B70E0000}"/>
    <cellStyle name="Percentuale 39 3" xfId="1578" xr:uid="{00000000-0005-0000-0000-0000B80E0000}"/>
    <cellStyle name="Percentuale 39 3 2" xfId="1579" xr:uid="{00000000-0005-0000-0000-0000B90E0000}"/>
    <cellStyle name="Percentuale 39 3 2 2" xfId="4206" xr:uid="{00000000-0005-0000-0000-0000BA0E0000}"/>
    <cellStyle name="Percentuale 39 3 2 3" xfId="4207" xr:uid="{00000000-0005-0000-0000-0000BB0E0000}"/>
    <cellStyle name="Percentuale 39 3 3" xfId="1580" xr:uid="{00000000-0005-0000-0000-0000BC0E0000}"/>
    <cellStyle name="Percentuale 39 3 3 2" xfId="3167" xr:uid="{00000000-0005-0000-0000-0000BD0E0000}"/>
    <cellStyle name="Percentuale 39 3 4" xfId="3168" xr:uid="{00000000-0005-0000-0000-0000BE0E0000}"/>
    <cellStyle name="Percentuale 39 4" xfId="1581" xr:uid="{00000000-0005-0000-0000-0000BF0E0000}"/>
    <cellStyle name="Percentuale 39 4 2" xfId="3169" xr:uid="{00000000-0005-0000-0000-0000C00E0000}"/>
    <cellStyle name="Percentuale 39 4 2 2" xfId="3170" xr:uid="{00000000-0005-0000-0000-0000C10E0000}"/>
    <cellStyle name="Percentuale 39 4 3" xfId="3171" xr:uid="{00000000-0005-0000-0000-0000C20E0000}"/>
    <cellStyle name="Percentuale 39 5" xfId="1582" xr:uid="{00000000-0005-0000-0000-0000C30E0000}"/>
    <cellStyle name="Percentuale 4" xfId="1583" xr:uid="{00000000-0005-0000-0000-0000C40E0000}"/>
    <cellStyle name="Percentuale 4 2" xfId="1584" xr:uid="{00000000-0005-0000-0000-0000C50E0000}"/>
    <cellStyle name="Percentuale 4 2 2" xfId="3172" xr:uid="{00000000-0005-0000-0000-0000C60E0000}"/>
    <cellStyle name="Percentuale 4 3" xfId="1585" xr:uid="{00000000-0005-0000-0000-0000C70E0000}"/>
    <cellStyle name="Percentuale 4 3 2" xfId="1586" xr:uid="{00000000-0005-0000-0000-0000C80E0000}"/>
    <cellStyle name="Percentuale 4 3 2 2" xfId="4208" xr:uid="{00000000-0005-0000-0000-0000C90E0000}"/>
    <cellStyle name="Percentuale 4 3 2 3" xfId="4209" xr:uid="{00000000-0005-0000-0000-0000CA0E0000}"/>
    <cellStyle name="Percentuale 4 3 3" xfId="1587" xr:uid="{00000000-0005-0000-0000-0000CB0E0000}"/>
    <cellStyle name="Percentuale 4 3 3 2" xfId="3173" xr:uid="{00000000-0005-0000-0000-0000CC0E0000}"/>
    <cellStyle name="Percentuale 4 3 4" xfId="3174" xr:uid="{00000000-0005-0000-0000-0000CD0E0000}"/>
    <cellStyle name="Percentuale 4 4" xfId="1588" xr:uid="{00000000-0005-0000-0000-0000CE0E0000}"/>
    <cellStyle name="Percentuale 4 4 2" xfId="3175" xr:uid="{00000000-0005-0000-0000-0000CF0E0000}"/>
    <cellStyle name="Percentuale 4 4 2 2" xfId="3176" xr:uid="{00000000-0005-0000-0000-0000D00E0000}"/>
    <cellStyle name="Percentuale 4 4 3" xfId="3177" xr:uid="{00000000-0005-0000-0000-0000D10E0000}"/>
    <cellStyle name="Percentuale 4 5" xfId="1589" xr:uid="{00000000-0005-0000-0000-0000D20E0000}"/>
    <cellStyle name="Percentuale 40" xfId="1590" xr:uid="{00000000-0005-0000-0000-0000D30E0000}"/>
    <cellStyle name="Percentuale 40 2" xfId="1591" xr:uid="{00000000-0005-0000-0000-0000D40E0000}"/>
    <cellStyle name="Percentuale 40 2 2" xfId="3178" xr:uid="{00000000-0005-0000-0000-0000D50E0000}"/>
    <cellStyle name="Percentuale 40 3" xfId="1592" xr:uid="{00000000-0005-0000-0000-0000D60E0000}"/>
    <cellStyle name="Percentuale 40 3 2" xfId="1593" xr:uid="{00000000-0005-0000-0000-0000D70E0000}"/>
    <cellStyle name="Percentuale 40 3 2 2" xfId="4210" xr:uid="{00000000-0005-0000-0000-0000D80E0000}"/>
    <cellStyle name="Percentuale 40 3 2 3" xfId="4211" xr:uid="{00000000-0005-0000-0000-0000D90E0000}"/>
    <cellStyle name="Percentuale 40 3 3" xfId="1594" xr:uid="{00000000-0005-0000-0000-0000DA0E0000}"/>
    <cellStyle name="Percentuale 40 3 3 2" xfId="3179" xr:uid="{00000000-0005-0000-0000-0000DB0E0000}"/>
    <cellStyle name="Percentuale 40 3 4" xfId="3180" xr:uid="{00000000-0005-0000-0000-0000DC0E0000}"/>
    <cellStyle name="Percentuale 40 4" xfId="1595" xr:uid="{00000000-0005-0000-0000-0000DD0E0000}"/>
    <cellStyle name="Percentuale 40 4 2" xfId="3181" xr:uid="{00000000-0005-0000-0000-0000DE0E0000}"/>
    <cellStyle name="Percentuale 40 4 2 2" xfId="3182" xr:uid="{00000000-0005-0000-0000-0000DF0E0000}"/>
    <cellStyle name="Percentuale 40 4 3" xfId="3183" xr:uid="{00000000-0005-0000-0000-0000E00E0000}"/>
    <cellStyle name="Percentuale 40 5" xfId="1596" xr:uid="{00000000-0005-0000-0000-0000E10E0000}"/>
    <cellStyle name="Percentuale 41" xfId="1597" xr:uid="{00000000-0005-0000-0000-0000E20E0000}"/>
    <cellStyle name="Percentuale 41 2" xfId="1598" xr:uid="{00000000-0005-0000-0000-0000E30E0000}"/>
    <cellStyle name="Percentuale 41 2 2" xfId="3184" xr:uid="{00000000-0005-0000-0000-0000E40E0000}"/>
    <cellStyle name="Percentuale 41 3" xfId="1599" xr:uid="{00000000-0005-0000-0000-0000E50E0000}"/>
    <cellStyle name="Percentuale 41 3 2" xfId="1600" xr:uid="{00000000-0005-0000-0000-0000E60E0000}"/>
    <cellStyle name="Percentuale 41 3 2 2" xfId="4212" xr:uid="{00000000-0005-0000-0000-0000E70E0000}"/>
    <cellStyle name="Percentuale 41 3 2 3" xfId="4213" xr:uid="{00000000-0005-0000-0000-0000E80E0000}"/>
    <cellStyle name="Percentuale 41 3 3" xfId="1601" xr:uid="{00000000-0005-0000-0000-0000E90E0000}"/>
    <cellStyle name="Percentuale 41 3 3 2" xfId="3185" xr:uid="{00000000-0005-0000-0000-0000EA0E0000}"/>
    <cellStyle name="Percentuale 41 3 4" xfId="3186" xr:uid="{00000000-0005-0000-0000-0000EB0E0000}"/>
    <cellStyle name="Percentuale 41 4" xfId="1602" xr:uid="{00000000-0005-0000-0000-0000EC0E0000}"/>
    <cellStyle name="Percentuale 41 4 2" xfId="3187" xr:uid="{00000000-0005-0000-0000-0000ED0E0000}"/>
    <cellStyle name="Percentuale 41 4 2 2" xfId="3188" xr:uid="{00000000-0005-0000-0000-0000EE0E0000}"/>
    <cellStyle name="Percentuale 41 4 3" xfId="3189" xr:uid="{00000000-0005-0000-0000-0000EF0E0000}"/>
    <cellStyle name="Percentuale 41 5" xfId="1603" xr:uid="{00000000-0005-0000-0000-0000F00E0000}"/>
    <cellStyle name="Percentuale 42" xfId="1604" xr:uid="{00000000-0005-0000-0000-0000F10E0000}"/>
    <cellStyle name="Percentuale 42 2" xfId="1605" xr:uid="{00000000-0005-0000-0000-0000F20E0000}"/>
    <cellStyle name="Percentuale 42 2 2" xfId="3190" xr:uid="{00000000-0005-0000-0000-0000F30E0000}"/>
    <cellStyle name="Percentuale 42 3" xfId="1606" xr:uid="{00000000-0005-0000-0000-0000F40E0000}"/>
    <cellStyle name="Percentuale 42 3 2" xfId="1607" xr:uid="{00000000-0005-0000-0000-0000F50E0000}"/>
    <cellStyle name="Percentuale 42 3 2 2" xfId="4214" xr:uid="{00000000-0005-0000-0000-0000F60E0000}"/>
    <cellStyle name="Percentuale 42 3 2 3" xfId="4215" xr:uid="{00000000-0005-0000-0000-0000F70E0000}"/>
    <cellStyle name="Percentuale 42 3 3" xfId="1608" xr:uid="{00000000-0005-0000-0000-0000F80E0000}"/>
    <cellStyle name="Percentuale 42 3 3 2" xfId="3191" xr:uid="{00000000-0005-0000-0000-0000F90E0000}"/>
    <cellStyle name="Percentuale 42 3 4" xfId="3192" xr:uid="{00000000-0005-0000-0000-0000FA0E0000}"/>
    <cellStyle name="Percentuale 42 4" xfId="1609" xr:uid="{00000000-0005-0000-0000-0000FB0E0000}"/>
    <cellStyle name="Percentuale 42 4 2" xfId="3193" xr:uid="{00000000-0005-0000-0000-0000FC0E0000}"/>
    <cellStyle name="Percentuale 42 4 2 2" xfId="3194" xr:uid="{00000000-0005-0000-0000-0000FD0E0000}"/>
    <cellStyle name="Percentuale 42 4 3" xfId="3195" xr:uid="{00000000-0005-0000-0000-0000FE0E0000}"/>
    <cellStyle name="Percentuale 42 5" xfId="1610" xr:uid="{00000000-0005-0000-0000-0000FF0E0000}"/>
    <cellStyle name="Percentuale 43" xfId="1611" xr:uid="{00000000-0005-0000-0000-0000000F0000}"/>
    <cellStyle name="Percentuale 43 2" xfId="1612" xr:uid="{00000000-0005-0000-0000-0000010F0000}"/>
    <cellStyle name="Percentuale 43 2 2" xfId="3196" xr:uid="{00000000-0005-0000-0000-0000020F0000}"/>
    <cellStyle name="Percentuale 43 3" xfId="1613" xr:uid="{00000000-0005-0000-0000-0000030F0000}"/>
    <cellStyle name="Percentuale 43 3 2" xfId="1614" xr:uid="{00000000-0005-0000-0000-0000040F0000}"/>
    <cellStyle name="Percentuale 43 3 2 2" xfId="4216" xr:uid="{00000000-0005-0000-0000-0000050F0000}"/>
    <cellStyle name="Percentuale 43 3 2 3" xfId="4217" xr:uid="{00000000-0005-0000-0000-0000060F0000}"/>
    <cellStyle name="Percentuale 43 3 3" xfId="1615" xr:uid="{00000000-0005-0000-0000-0000070F0000}"/>
    <cellStyle name="Percentuale 43 3 3 2" xfId="3197" xr:uid="{00000000-0005-0000-0000-0000080F0000}"/>
    <cellStyle name="Percentuale 43 3 4" xfId="3198" xr:uid="{00000000-0005-0000-0000-0000090F0000}"/>
    <cellStyle name="Percentuale 43 4" xfId="1616" xr:uid="{00000000-0005-0000-0000-00000A0F0000}"/>
    <cellStyle name="Percentuale 43 4 2" xfId="3199" xr:uid="{00000000-0005-0000-0000-00000B0F0000}"/>
    <cellStyle name="Percentuale 43 4 2 2" xfId="3200" xr:uid="{00000000-0005-0000-0000-00000C0F0000}"/>
    <cellStyle name="Percentuale 43 4 3" xfId="3201" xr:uid="{00000000-0005-0000-0000-00000D0F0000}"/>
    <cellStyle name="Percentuale 43 5" xfId="1617" xr:uid="{00000000-0005-0000-0000-00000E0F0000}"/>
    <cellStyle name="Percentuale 44" xfId="1618" xr:uid="{00000000-0005-0000-0000-00000F0F0000}"/>
    <cellStyle name="Percentuale 44 2" xfId="1619" xr:uid="{00000000-0005-0000-0000-0000100F0000}"/>
    <cellStyle name="Percentuale 44 2 2" xfId="3202" xr:uid="{00000000-0005-0000-0000-0000110F0000}"/>
    <cellStyle name="Percentuale 44 3" xfId="1620" xr:uid="{00000000-0005-0000-0000-0000120F0000}"/>
    <cellStyle name="Percentuale 44 3 2" xfId="1621" xr:uid="{00000000-0005-0000-0000-0000130F0000}"/>
    <cellStyle name="Percentuale 44 3 2 2" xfId="4218" xr:uid="{00000000-0005-0000-0000-0000140F0000}"/>
    <cellStyle name="Percentuale 44 3 2 3" xfId="4219" xr:uid="{00000000-0005-0000-0000-0000150F0000}"/>
    <cellStyle name="Percentuale 44 3 3" xfId="1622" xr:uid="{00000000-0005-0000-0000-0000160F0000}"/>
    <cellStyle name="Percentuale 44 3 3 2" xfId="3203" xr:uid="{00000000-0005-0000-0000-0000170F0000}"/>
    <cellStyle name="Percentuale 44 3 4" xfId="3204" xr:uid="{00000000-0005-0000-0000-0000180F0000}"/>
    <cellStyle name="Percentuale 44 4" xfId="1623" xr:uid="{00000000-0005-0000-0000-0000190F0000}"/>
    <cellStyle name="Percentuale 44 4 2" xfId="3205" xr:uid="{00000000-0005-0000-0000-00001A0F0000}"/>
    <cellStyle name="Percentuale 44 4 2 2" xfId="3206" xr:uid="{00000000-0005-0000-0000-00001B0F0000}"/>
    <cellStyle name="Percentuale 44 4 3" xfId="3207" xr:uid="{00000000-0005-0000-0000-00001C0F0000}"/>
    <cellStyle name="Percentuale 44 5" xfId="1624" xr:uid="{00000000-0005-0000-0000-00001D0F0000}"/>
    <cellStyle name="Percentuale 45" xfId="1625" xr:uid="{00000000-0005-0000-0000-00001E0F0000}"/>
    <cellStyle name="Percentuale 45 2" xfId="1626" xr:uid="{00000000-0005-0000-0000-00001F0F0000}"/>
    <cellStyle name="Percentuale 45 2 2" xfId="3208" xr:uid="{00000000-0005-0000-0000-0000200F0000}"/>
    <cellStyle name="Percentuale 45 3" xfId="1627" xr:uid="{00000000-0005-0000-0000-0000210F0000}"/>
    <cellStyle name="Percentuale 45 3 2" xfId="1628" xr:uid="{00000000-0005-0000-0000-0000220F0000}"/>
    <cellStyle name="Percentuale 45 3 2 2" xfId="4220" xr:uid="{00000000-0005-0000-0000-0000230F0000}"/>
    <cellStyle name="Percentuale 45 3 2 3" xfId="4221" xr:uid="{00000000-0005-0000-0000-0000240F0000}"/>
    <cellStyle name="Percentuale 45 3 3" xfId="1629" xr:uid="{00000000-0005-0000-0000-0000250F0000}"/>
    <cellStyle name="Percentuale 45 3 3 2" xfId="3209" xr:uid="{00000000-0005-0000-0000-0000260F0000}"/>
    <cellStyle name="Percentuale 45 3 4" xfId="3210" xr:uid="{00000000-0005-0000-0000-0000270F0000}"/>
    <cellStyle name="Percentuale 45 4" xfId="1630" xr:uid="{00000000-0005-0000-0000-0000280F0000}"/>
    <cellStyle name="Percentuale 45 4 2" xfId="3211" xr:uid="{00000000-0005-0000-0000-0000290F0000}"/>
    <cellStyle name="Percentuale 45 4 2 2" xfId="3212" xr:uid="{00000000-0005-0000-0000-00002A0F0000}"/>
    <cellStyle name="Percentuale 45 4 3" xfId="3213" xr:uid="{00000000-0005-0000-0000-00002B0F0000}"/>
    <cellStyle name="Percentuale 45 5" xfId="1631" xr:uid="{00000000-0005-0000-0000-00002C0F0000}"/>
    <cellStyle name="Percentuale 46" xfId="1632" xr:uid="{00000000-0005-0000-0000-00002D0F0000}"/>
    <cellStyle name="Percentuale 46 2" xfId="1633" xr:uid="{00000000-0005-0000-0000-00002E0F0000}"/>
    <cellStyle name="Percentuale 46 2 2" xfId="3214" xr:uid="{00000000-0005-0000-0000-00002F0F0000}"/>
    <cellStyle name="Percentuale 46 3" xfId="1634" xr:uid="{00000000-0005-0000-0000-0000300F0000}"/>
    <cellStyle name="Percentuale 46 3 2" xfId="1635" xr:uid="{00000000-0005-0000-0000-0000310F0000}"/>
    <cellStyle name="Percentuale 46 3 2 2" xfId="4222" xr:uid="{00000000-0005-0000-0000-0000320F0000}"/>
    <cellStyle name="Percentuale 46 3 2 3" xfId="4223" xr:uid="{00000000-0005-0000-0000-0000330F0000}"/>
    <cellStyle name="Percentuale 46 3 3" xfId="1636" xr:uid="{00000000-0005-0000-0000-0000340F0000}"/>
    <cellStyle name="Percentuale 46 3 3 2" xfId="3215" xr:uid="{00000000-0005-0000-0000-0000350F0000}"/>
    <cellStyle name="Percentuale 46 3 4" xfId="3216" xr:uid="{00000000-0005-0000-0000-0000360F0000}"/>
    <cellStyle name="Percentuale 46 4" xfId="1637" xr:uid="{00000000-0005-0000-0000-0000370F0000}"/>
    <cellStyle name="Percentuale 46 4 2" xfId="3217" xr:uid="{00000000-0005-0000-0000-0000380F0000}"/>
    <cellStyle name="Percentuale 46 4 2 2" xfId="3218" xr:uid="{00000000-0005-0000-0000-0000390F0000}"/>
    <cellStyle name="Percentuale 46 4 3" xfId="3219" xr:uid="{00000000-0005-0000-0000-00003A0F0000}"/>
    <cellStyle name="Percentuale 46 5" xfId="1638" xr:uid="{00000000-0005-0000-0000-00003B0F0000}"/>
    <cellStyle name="Percentuale 47" xfId="1639" xr:uid="{00000000-0005-0000-0000-00003C0F0000}"/>
    <cellStyle name="Percentuale 47 2" xfId="1640" xr:uid="{00000000-0005-0000-0000-00003D0F0000}"/>
    <cellStyle name="Percentuale 47 2 2" xfId="3220" xr:uid="{00000000-0005-0000-0000-00003E0F0000}"/>
    <cellStyle name="Percentuale 47 3" xfId="1641" xr:uid="{00000000-0005-0000-0000-00003F0F0000}"/>
    <cellStyle name="Percentuale 47 3 2" xfId="1642" xr:uid="{00000000-0005-0000-0000-0000400F0000}"/>
    <cellStyle name="Percentuale 47 3 2 2" xfId="4224" xr:uid="{00000000-0005-0000-0000-0000410F0000}"/>
    <cellStyle name="Percentuale 47 3 2 3" xfId="4225" xr:uid="{00000000-0005-0000-0000-0000420F0000}"/>
    <cellStyle name="Percentuale 47 3 3" xfId="1643" xr:uid="{00000000-0005-0000-0000-0000430F0000}"/>
    <cellStyle name="Percentuale 47 3 3 2" xfId="3221" xr:uid="{00000000-0005-0000-0000-0000440F0000}"/>
    <cellStyle name="Percentuale 47 3 4" xfId="3222" xr:uid="{00000000-0005-0000-0000-0000450F0000}"/>
    <cellStyle name="Percentuale 47 4" xfId="1644" xr:uid="{00000000-0005-0000-0000-0000460F0000}"/>
    <cellStyle name="Percentuale 47 4 2" xfId="3223" xr:uid="{00000000-0005-0000-0000-0000470F0000}"/>
    <cellStyle name="Percentuale 47 4 2 2" xfId="3224" xr:uid="{00000000-0005-0000-0000-0000480F0000}"/>
    <cellStyle name="Percentuale 47 4 3" xfId="3225" xr:uid="{00000000-0005-0000-0000-0000490F0000}"/>
    <cellStyle name="Percentuale 47 5" xfId="1645" xr:uid="{00000000-0005-0000-0000-00004A0F0000}"/>
    <cellStyle name="Percentuale 48" xfId="1646" xr:uid="{00000000-0005-0000-0000-00004B0F0000}"/>
    <cellStyle name="Percentuale 48 2" xfId="1647" xr:uid="{00000000-0005-0000-0000-00004C0F0000}"/>
    <cellStyle name="Percentuale 48 2 2" xfId="3226" xr:uid="{00000000-0005-0000-0000-00004D0F0000}"/>
    <cellStyle name="Percentuale 48 3" xfId="1648" xr:uid="{00000000-0005-0000-0000-00004E0F0000}"/>
    <cellStyle name="Percentuale 48 3 2" xfId="1649" xr:uid="{00000000-0005-0000-0000-00004F0F0000}"/>
    <cellStyle name="Percentuale 48 3 2 2" xfId="4226" xr:uid="{00000000-0005-0000-0000-0000500F0000}"/>
    <cellStyle name="Percentuale 48 3 2 3" xfId="4227" xr:uid="{00000000-0005-0000-0000-0000510F0000}"/>
    <cellStyle name="Percentuale 48 3 3" xfId="1650" xr:uid="{00000000-0005-0000-0000-0000520F0000}"/>
    <cellStyle name="Percentuale 48 3 3 2" xfId="3227" xr:uid="{00000000-0005-0000-0000-0000530F0000}"/>
    <cellStyle name="Percentuale 48 3 4" xfId="3228" xr:uid="{00000000-0005-0000-0000-0000540F0000}"/>
    <cellStyle name="Percentuale 48 4" xfId="1651" xr:uid="{00000000-0005-0000-0000-0000550F0000}"/>
    <cellStyle name="Percentuale 48 4 2" xfId="3229" xr:uid="{00000000-0005-0000-0000-0000560F0000}"/>
    <cellStyle name="Percentuale 48 4 2 2" xfId="3230" xr:uid="{00000000-0005-0000-0000-0000570F0000}"/>
    <cellStyle name="Percentuale 48 4 3" xfId="3231" xr:uid="{00000000-0005-0000-0000-0000580F0000}"/>
    <cellStyle name="Percentuale 48 5" xfId="1652" xr:uid="{00000000-0005-0000-0000-0000590F0000}"/>
    <cellStyle name="Percentuale 49" xfId="1653" xr:uid="{00000000-0005-0000-0000-00005A0F0000}"/>
    <cellStyle name="Percentuale 49 2" xfId="1654" xr:uid="{00000000-0005-0000-0000-00005B0F0000}"/>
    <cellStyle name="Percentuale 49 2 2" xfId="3232" xr:uid="{00000000-0005-0000-0000-00005C0F0000}"/>
    <cellStyle name="Percentuale 49 3" xfId="1655" xr:uid="{00000000-0005-0000-0000-00005D0F0000}"/>
    <cellStyle name="Percentuale 49 3 2" xfId="1656" xr:uid="{00000000-0005-0000-0000-00005E0F0000}"/>
    <cellStyle name="Percentuale 49 3 2 2" xfId="4228" xr:uid="{00000000-0005-0000-0000-00005F0F0000}"/>
    <cellStyle name="Percentuale 49 3 2 3" xfId="4229" xr:uid="{00000000-0005-0000-0000-0000600F0000}"/>
    <cellStyle name="Percentuale 49 3 3" xfId="1657" xr:uid="{00000000-0005-0000-0000-0000610F0000}"/>
    <cellStyle name="Percentuale 49 3 3 2" xfId="3233" xr:uid="{00000000-0005-0000-0000-0000620F0000}"/>
    <cellStyle name="Percentuale 49 3 4" xfId="3234" xr:uid="{00000000-0005-0000-0000-0000630F0000}"/>
    <cellStyle name="Percentuale 49 4" xfId="1658" xr:uid="{00000000-0005-0000-0000-0000640F0000}"/>
    <cellStyle name="Percentuale 49 4 2" xfId="3235" xr:uid="{00000000-0005-0000-0000-0000650F0000}"/>
    <cellStyle name="Percentuale 49 4 2 2" xfId="3236" xr:uid="{00000000-0005-0000-0000-0000660F0000}"/>
    <cellStyle name="Percentuale 49 4 3" xfId="3237" xr:uid="{00000000-0005-0000-0000-0000670F0000}"/>
    <cellStyle name="Percentuale 49 5" xfId="1659" xr:uid="{00000000-0005-0000-0000-0000680F0000}"/>
    <cellStyle name="Percentuale 5" xfId="1660" xr:uid="{00000000-0005-0000-0000-0000690F0000}"/>
    <cellStyle name="Percentuale 5 2" xfId="1661" xr:uid="{00000000-0005-0000-0000-00006A0F0000}"/>
    <cellStyle name="Percentuale 5 2 2" xfId="3238" xr:uid="{00000000-0005-0000-0000-00006B0F0000}"/>
    <cellStyle name="Percentuale 5 3" xfId="1662" xr:uid="{00000000-0005-0000-0000-00006C0F0000}"/>
    <cellStyle name="Percentuale 5 3 2" xfId="1663" xr:uid="{00000000-0005-0000-0000-00006D0F0000}"/>
    <cellStyle name="Percentuale 5 3 2 2" xfId="4230" xr:uid="{00000000-0005-0000-0000-00006E0F0000}"/>
    <cellStyle name="Percentuale 5 3 2 3" xfId="4231" xr:uid="{00000000-0005-0000-0000-00006F0F0000}"/>
    <cellStyle name="Percentuale 5 3 3" xfId="1664" xr:uid="{00000000-0005-0000-0000-0000700F0000}"/>
    <cellStyle name="Percentuale 5 3 3 2" xfId="3239" xr:uid="{00000000-0005-0000-0000-0000710F0000}"/>
    <cellStyle name="Percentuale 5 3 4" xfId="3240" xr:uid="{00000000-0005-0000-0000-0000720F0000}"/>
    <cellStyle name="Percentuale 5 4" xfId="1665" xr:uid="{00000000-0005-0000-0000-0000730F0000}"/>
    <cellStyle name="Percentuale 5 4 2" xfId="3241" xr:uid="{00000000-0005-0000-0000-0000740F0000}"/>
    <cellStyle name="Percentuale 5 4 2 2" xfId="3242" xr:uid="{00000000-0005-0000-0000-0000750F0000}"/>
    <cellStyle name="Percentuale 5 4 3" xfId="3243" xr:uid="{00000000-0005-0000-0000-0000760F0000}"/>
    <cellStyle name="Percentuale 5 5" xfId="1666" xr:uid="{00000000-0005-0000-0000-0000770F0000}"/>
    <cellStyle name="Percentuale 50" xfId="1667" xr:uid="{00000000-0005-0000-0000-0000780F0000}"/>
    <cellStyle name="Percentuale 50 2" xfId="1668" xr:uid="{00000000-0005-0000-0000-0000790F0000}"/>
    <cellStyle name="Percentuale 50 2 2" xfId="3244" xr:uid="{00000000-0005-0000-0000-00007A0F0000}"/>
    <cellStyle name="Percentuale 50 3" xfId="1669" xr:uid="{00000000-0005-0000-0000-00007B0F0000}"/>
    <cellStyle name="Percentuale 50 3 2" xfId="1670" xr:uid="{00000000-0005-0000-0000-00007C0F0000}"/>
    <cellStyle name="Percentuale 50 3 2 2" xfId="4232" xr:uid="{00000000-0005-0000-0000-00007D0F0000}"/>
    <cellStyle name="Percentuale 50 3 2 3" xfId="4233" xr:uid="{00000000-0005-0000-0000-00007E0F0000}"/>
    <cellStyle name="Percentuale 50 3 3" xfId="1671" xr:uid="{00000000-0005-0000-0000-00007F0F0000}"/>
    <cellStyle name="Percentuale 50 3 3 2" xfId="3245" xr:uid="{00000000-0005-0000-0000-0000800F0000}"/>
    <cellStyle name="Percentuale 50 3 4" xfId="3246" xr:uid="{00000000-0005-0000-0000-0000810F0000}"/>
    <cellStyle name="Percentuale 50 4" xfId="1672" xr:uid="{00000000-0005-0000-0000-0000820F0000}"/>
    <cellStyle name="Percentuale 50 4 2" xfId="3247" xr:uid="{00000000-0005-0000-0000-0000830F0000}"/>
    <cellStyle name="Percentuale 50 4 2 2" xfId="3248" xr:uid="{00000000-0005-0000-0000-0000840F0000}"/>
    <cellStyle name="Percentuale 50 4 3" xfId="3249" xr:uid="{00000000-0005-0000-0000-0000850F0000}"/>
    <cellStyle name="Percentuale 50 5" xfId="1673" xr:uid="{00000000-0005-0000-0000-0000860F0000}"/>
    <cellStyle name="Percentuale 51" xfId="1674" xr:uid="{00000000-0005-0000-0000-0000870F0000}"/>
    <cellStyle name="Percentuale 51 2" xfId="1675" xr:uid="{00000000-0005-0000-0000-0000880F0000}"/>
    <cellStyle name="Percentuale 51 2 2" xfId="3250" xr:uid="{00000000-0005-0000-0000-0000890F0000}"/>
    <cellStyle name="Percentuale 51 3" xfId="1676" xr:uid="{00000000-0005-0000-0000-00008A0F0000}"/>
    <cellStyle name="Percentuale 51 3 2" xfId="1677" xr:uid="{00000000-0005-0000-0000-00008B0F0000}"/>
    <cellStyle name="Percentuale 51 3 2 2" xfId="4234" xr:uid="{00000000-0005-0000-0000-00008C0F0000}"/>
    <cellStyle name="Percentuale 51 3 2 3" xfId="4235" xr:uid="{00000000-0005-0000-0000-00008D0F0000}"/>
    <cellStyle name="Percentuale 51 3 3" xfId="1678" xr:uid="{00000000-0005-0000-0000-00008E0F0000}"/>
    <cellStyle name="Percentuale 51 3 3 2" xfId="3251" xr:uid="{00000000-0005-0000-0000-00008F0F0000}"/>
    <cellStyle name="Percentuale 51 3 4" xfId="3252" xr:uid="{00000000-0005-0000-0000-0000900F0000}"/>
    <cellStyle name="Percentuale 51 4" xfId="1679" xr:uid="{00000000-0005-0000-0000-0000910F0000}"/>
    <cellStyle name="Percentuale 51 4 2" xfId="3253" xr:uid="{00000000-0005-0000-0000-0000920F0000}"/>
    <cellStyle name="Percentuale 51 4 2 2" xfId="3254" xr:uid="{00000000-0005-0000-0000-0000930F0000}"/>
    <cellStyle name="Percentuale 51 4 3" xfId="3255" xr:uid="{00000000-0005-0000-0000-0000940F0000}"/>
    <cellStyle name="Percentuale 51 5" xfId="1680" xr:uid="{00000000-0005-0000-0000-0000950F0000}"/>
    <cellStyle name="Percentuale 52" xfId="1681" xr:uid="{00000000-0005-0000-0000-0000960F0000}"/>
    <cellStyle name="Percentuale 52 2" xfId="1682" xr:uid="{00000000-0005-0000-0000-0000970F0000}"/>
    <cellStyle name="Percentuale 52 2 2" xfId="3256" xr:uid="{00000000-0005-0000-0000-0000980F0000}"/>
    <cellStyle name="Percentuale 52 3" xfId="1683" xr:uid="{00000000-0005-0000-0000-0000990F0000}"/>
    <cellStyle name="Percentuale 52 3 2" xfId="1684" xr:uid="{00000000-0005-0000-0000-00009A0F0000}"/>
    <cellStyle name="Percentuale 52 3 2 2" xfId="4236" xr:uid="{00000000-0005-0000-0000-00009B0F0000}"/>
    <cellStyle name="Percentuale 52 3 2 3" xfId="4237" xr:uid="{00000000-0005-0000-0000-00009C0F0000}"/>
    <cellStyle name="Percentuale 52 3 3" xfId="1685" xr:uid="{00000000-0005-0000-0000-00009D0F0000}"/>
    <cellStyle name="Percentuale 52 3 3 2" xfId="3257" xr:uid="{00000000-0005-0000-0000-00009E0F0000}"/>
    <cellStyle name="Percentuale 52 3 4" xfId="3258" xr:uid="{00000000-0005-0000-0000-00009F0F0000}"/>
    <cellStyle name="Percentuale 52 4" xfId="1686" xr:uid="{00000000-0005-0000-0000-0000A00F0000}"/>
    <cellStyle name="Percentuale 52 4 2" xfId="3259" xr:uid="{00000000-0005-0000-0000-0000A10F0000}"/>
    <cellStyle name="Percentuale 52 4 2 2" xfId="3260" xr:uid="{00000000-0005-0000-0000-0000A20F0000}"/>
    <cellStyle name="Percentuale 52 4 3" xfId="3261" xr:uid="{00000000-0005-0000-0000-0000A30F0000}"/>
    <cellStyle name="Percentuale 52 5" xfId="1687" xr:uid="{00000000-0005-0000-0000-0000A40F0000}"/>
    <cellStyle name="Percentuale 53" xfId="1688" xr:uid="{00000000-0005-0000-0000-0000A50F0000}"/>
    <cellStyle name="Percentuale 53 2" xfId="1689" xr:uid="{00000000-0005-0000-0000-0000A60F0000}"/>
    <cellStyle name="Percentuale 53 2 2" xfId="3262" xr:uid="{00000000-0005-0000-0000-0000A70F0000}"/>
    <cellStyle name="Percentuale 53 3" xfId="1690" xr:uid="{00000000-0005-0000-0000-0000A80F0000}"/>
    <cellStyle name="Percentuale 53 3 2" xfId="1691" xr:uid="{00000000-0005-0000-0000-0000A90F0000}"/>
    <cellStyle name="Percentuale 53 3 2 2" xfId="4238" xr:uid="{00000000-0005-0000-0000-0000AA0F0000}"/>
    <cellStyle name="Percentuale 53 3 2 3" xfId="4239" xr:uid="{00000000-0005-0000-0000-0000AB0F0000}"/>
    <cellStyle name="Percentuale 53 3 3" xfId="1692" xr:uid="{00000000-0005-0000-0000-0000AC0F0000}"/>
    <cellStyle name="Percentuale 53 3 3 2" xfId="3263" xr:uid="{00000000-0005-0000-0000-0000AD0F0000}"/>
    <cellStyle name="Percentuale 53 3 4" xfId="3264" xr:uid="{00000000-0005-0000-0000-0000AE0F0000}"/>
    <cellStyle name="Percentuale 53 4" xfId="1693" xr:uid="{00000000-0005-0000-0000-0000AF0F0000}"/>
    <cellStyle name="Percentuale 53 4 2" xfId="3265" xr:uid="{00000000-0005-0000-0000-0000B00F0000}"/>
    <cellStyle name="Percentuale 53 4 2 2" xfId="3266" xr:uid="{00000000-0005-0000-0000-0000B10F0000}"/>
    <cellStyle name="Percentuale 53 4 3" xfId="3267" xr:uid="{00000000-0005-0000-0000-0000B20F0000}"/>
    <cellStyle name="Percentuale 53 5" xfId="1694" xr:uid="{00000000-0005-0000-0000-0000B30F0000}"/>
    <cellStyle name="Percentuale 54" xfId="1695" xr:uid="{00000000-0005-0000-0000-0000B40F0000}"/>
    <cellStyle name="Percentuale 54 2" xfId="1696" xr:uid="{00000000-0005-0000-0000-0000B50F0000}"/>
    <cellStyle name="Percentuale 54 2 2" xfId="3268" xr:uid="{00000000-0005-0000-0000-0000B60F0000}"/>
    <cellStyle name="Percentuale 54 3" xfId="1697" xr:uid="{00000000-0005-0000-0000-0000B70F0000}"/>
    <cellStyle name="Percentuale 54 3 2" xfId="1698" xr:uid="{00000000-0005-0000-0000-0000B80F0000}"/>
    <cellStyle name="Percentuale 54 3 2 2" xfId="4240" xr:uid="{00000000-0005-0000-0000-0000B90F0000}"/>
    <cellStyle name="Percentuale 54 3 2 3" xfId="4241" xr:uid="{00000000-0005-0000-0000-0000BA0F0000}"/>
    <cellStyle name="Percentuale 54 3 3" xfId="1699" xr:uid="{00000000-0005-0000-0000-0000BB0F0000}"/>
    <cellStyle name="Percentuale 54 3 3 2" xfId="3269" xr:uid="{00000000-0005-0000-0000-0000BC0F0000}"/>
    <cellStyle name="Percentuale 54 3 4" xfId="3270" xr:uid="{00000000-0005-0000-0000-0000BD0F0000}"/>
    <cellStyle name="Percentuale 54 4" xfId="1700" xr:uid="{00000000-0005-0000-0000-0000BE0F0000}"/>
    <cellStyle name="Percentuale 54 4 2" xfId="3271" xr:uid="{00000000-0005-0000-0000-0000BF0F0000}"/>
    <cellStyle name="Percentuale 54 4 2 2" xfId="3272" xr:uid="{00000000-0005-0000-0000-0000C00F0000}"/>
    <cellStyle name="Percentuale 54 4 3" xfId="3273" xr:uid="{00000000-0005-0000-0000-0000C10F0000}"/>
    <cellStyle name="Percentuale 54 5" xfId="1701" xr:uid="{00000000-0005-0000-0000-0000C20F0000}"/>
    <cellStyle name="Percentuale 55" xfId="1702" xr:uid="{00000000-0005-0000-0000-0000C30F0000}"/>
    <cellStyle name="Percentuale 55 2" xfId="1703" xr:uid="{00000000-0005-0000-0000-0000C40F0000}"/>
    <cellStyle name="Percentuale 55 2 2" xfId="3274" xr:uid="{00000000-0005-0000-0000-0000C50F0000}"/>
    <cellStyle name="Percentuale 55 3" xfId="1704" xr:uid="{00000000-0005-0000-0000-0000C60F0000}"/>
    <cellStyle name="Percentuale 55 3 2" xfId="1705" xr:uid="{00000000-0005-0000-0000-0000C70F0000}"/>
    <cellStyle name="Percentuale 55 3 2 2" xfId="4242" xr:uid="{00000000-0005-0000-0000-0000C80F0000}"/>
    <cellStyle name="Percentuale 55 3 2 3" xfId="4243" xr:uid="{00000000-0005-0000-0000-0000C90F0000}"/>
    <cellStyle name="Percentuale 55 3 3" xfId="1706" xr:uid="{00000000-0005-0000-0000-0000CA0F0000}"/>
    <cellStyle name="Percentuale 55 3 3 2" xfId="3275" xr:uid="{00000000-0005-0000-0000-0000CB0F0000}"/>
    <cellStyle name="Percentuale 55 3 4" xfId="3276" xr:uid="{00000000-0005-0000-0000-0000CC0F0000}"/>
    <cellStyle name="Percentuale 55 4" xfId="1707" xr:uid="{00000000-0005-0000-0000-0000CD0F0000}"/>
    <cellStyle name="Percentuale 55 4 2" xfId="3277" xr:uid="{00000000-0005-0000-0000-0000CE0F0000}"/>
    <cellStyle name="Percentuale 55 4 2 2" xfId="3278" xr:uid="{00000000-0005-0000-0000-0000CF0F0000}"/>
    <cellStyle name="Percentuale 55 4 3" xfId="3279" xr:uid="{00000000-0005-0000-0000-0000D00F0000}"/>
    <cellStyle name="Percentuale 55 5" xfId="1708" xr:uid="{00000000-0005-0000-0000-0000D10F0000}"/>
    <cellStyle name="Percentuale 56" xfId="1709" xr:uid="{00000000-0005-0000-0000-0000D20F0000}"/>
    <cellStyle name="Percentuale 56 2" xfId="1710" xr:uid="{00000000-0005-0000-0000-0000D30F0000}"/>
    <cellStyle name="Percentuale 56 2 2" xfId="3280" xr:uid="{00000000-0005-0000-0000-0000D40F0000}"/>
    <cellStyle name="Percentuale 56 3" xfId="1711" xr:uid="{00000000-0005-0000-0000-0000D50F0000}"/>
    <cellStyle name="Percentuale 56 3 2" xfId="1712" xr:uid="{00000000-0005-0000-0000-0000D60F0000}"/>
    <cellStyle name="Percentuale 56 3 2 2" xfId="4244" xr:uid="{00000000-0005-0000-0000-0000D70F0000}"/>
    <cellStyle name="Percentuale 56 3 2 3" xfId="4245" xr:uid="{00000000-0005-0000-0000-0000D80F0000}"/>
    <cellStyle name="Percentuale 56 3 3" xfId="1713" xr:uid="{00000000-0005-0000-0000-0000D90F0000}"/>
    <cellStyle name="Percentuale 56 3 3 2" xfId="3281" xr:uid="{00000000-0005-0000-0000-0000DA0F0000}"/>
    <cellStyle name="Percentuale 56 3 4" xfId="3282" xr:uid="{00000000-0005-0000-0000-0000DB0F0000}"/>
    <cellStyle name="Percentuale 56 4" xfId="1714" xr:uid="{00000000-0005-0000-0000-0000DC0F0000}"/>
    <cellStyle name="Percentuale 56 4 2" xfId="3283" xr:uid="{00000000-0005-0000-0000-0000DD0F0000}"/>
    <cellStyle name="Percentuale 56 4 2 2" xfId="3284" xr:uid="{00000000-0005-0000-0000-0000DE0F0000}"/>
    <cellStyle name="Percentuale 56 4 3" xfId="3285" xr:uid="{00000000-0005-0000-0000-0000DF0F0000}"/>
    <cellStyle name="Percentuale 56 5" xfId="1715" xr:uid="{00000000-0005-0000-0000-0000E00F0000}"/>
    <cellStyle name="Percentuale 57" xfId="1716" xr:uid="{00000000-0005-0000-0000-0000E10F0000}"/>
    <cellStyle name="Percentuale 57 2" xfId="1717" xr:uid="{00000000-0005-0000-0000-0000E20F0000}"/>
    <cellStyle name="Percentuale 57 2 2" xfId="3286" xr:uid="{00000000-0005-0000-0000-0000E30F0000}"/>
    <cellStyle name="Percentuale 57 3" xfId="1718" xr:uid="{00000000-0005-0000-0000-0000E40F0000}"/>
    <cellStyle name="Percentuale 57 3 2" xfId="1719" xr:uid="{00000000-0005-0000-0000-0000E50F0000}"/>
    <cellStyle name="Percentuale 57 3 2 2" xfId="4246" xr:uid="{00000000-0005-0000-0000-0000E60F0000}"/>
    <cellStyle name="Percentuale 57 3 2 3" xfId="4247" xr:uid="{00000000-0005-0000-0000-0000E70F0000}"/>
    <cellStyle name="Percentuale 57 3 3" xfId="1720" xr:uid="{00000000-0005-0000-0000-0000E80F0000}"/>
    <cellStyle name="Percentuale 57 3 3 2" xfId="3287" xr:uid="{00000000-0005-0000-0000-0000E90F0000}"/>
    <cellStyle name="Percentuale 57 3 4" xfId="3288" xr:uid="{00000000-0005-0000-0000-0000EA0F0000}"/>
    <cellStyle name="Percentuale 57 4" xfId="1721" xr:uid="{00000000-0005-0000-0000-0000EB0F0000}"/>
    <cellStyle name="Percentuale 57 4 2" xfId="3289" xr:uid="{00000000-0005-0000-0000-0000EC0F0000}"/>
    <cellStyle name="Percentuale 57 4 2 2" xfId="3290" xr:uid="{00000000-0005-0000-0000-0000ED0F0000}"/>
    <cellStyle name="Percentuale 57 4 3" xfId="3291" xr:uid="{00000000-0005-0000-0000-0000EE0F0000}"/>
    <cellStyle name="Percentuale 57 5" xfId="1722" xr:uid="{00000000-0005-0000-0000-0000EF0F0000}"/>
    <cellStyle name="Percentuale 58" xfId="1723" xr:uid="{00000000-0005-0000-0000-0000F00F0000}"/>
    <cellStyle name="Percentuale 58 2" xfId="1724" xr:uid="{00000000-0005-0000-0000-0000F10F0000}"/>
    <cellStyle name="Percentuale 58 2 2" xfId="3292" xr:uid="{00000000-0005-0000-0000-0000F20F0000}"/>
    <cellStyle name="Percentuale 58 3" xfId="1725" xr:uid="{00000000-0005-0000-0000-0000F30F0000}"/>
    <cellStyle name="Percentuale 58 3 2" xfId="1726" xr:uid="{00000000-0005-0000-0000-0000F40F0000}"/>
    <cellStyle name="Percentuale 58 3 2 2" xfId="4248" xr:uid="{00000000-0005-0000-0000-0000F50F0000}"/>
    <cellStyle name="Percentuale 58 3 2 3" xfId="4249" xr:uid="{00000000-0005-0000-0000-0000F60F0000}"/>
    <cellStyle name="Percentuale 58 3 3" xfId="1727" xr:uid="{00000000-0005-0000-0000-0000F70F0000}"/>
    <cellStyle name="Percentuale 58 3 3 2" xfId="3293" xr:uid="{00000000-0005-0000-0000-0000F80F0000}"/>
    <cellStyle name="Percentuale 58 3 4" xfId="3294" xr:uid="{00000000-0005-0000-0000-0000F90F0000}"/>
    <cellStyle name="Percentuale 58 4" xfId="1728" xr:uid="{00000000-0005-0000-0000-0000FA0F0000}"/>
    <cellStyle name="Percentuale 58 4 2" xfId="3295" xr:uid="{00000000-0005-0000-0000-0000FB0F0000}"/>
    <cellStyle name="Percentuale 58 4 2 2" xfId="3296" xr:uid="{00000000-0005-0000-0000-0000FC0F0000}"/>
    <cellStyle name="Percentuale 58 4 3" xfId="3297" xr:uid="{00000000-0005-0000-0000-0000FD0F0000}"/>
    <cellStyle name="Percentuale 58 5" xfId="1729" xr:uid="{00000000-0005-0000-0000-0000FE0F0000}"/>
    <cellStyle name="Percentuale 59" xfId="1730" xr:uid="{00000000-0005-0000-0000-0000FF0F0000}"/>
    <cellStyle name="Percentuale 59 2" xfId="1731" xr:uid="{00000000-0005-0000-0000-000000100000}"/>
    <cellStyle name="Percentuale 59 2 2" xfId="3298" xr:uid="{00000000-0005-0000-0000-000001100000}"/>
    <cellStyle name="Percentuale 59 3" xfId="1732" xr:uid="{00000000-0005-0000-0000-000002100000}"/>
    <cellStyle name="Percentuale 59 3 2" xfId="1733" xr:uid="{00000000-0005-0000-0000-000003100000}"/>
    <cellStyle name="Percentuale 59 3 2 2" xfId="4250" xr:uid="{00000000-0005-0000-0000-000004100000}"/>
    <cellStyle name="Percentuale 59 3 2 3" xfId="4251" xr:uid="{00000000-0005-0000-0000-000005100000}"/>
    <cellStyle name="Percentuale 59 3 3" xfId="1734" xr:uid="{00000000-0005-0000-0000-000006100000}"/>
    <cellStyle name="Percentuale 59 3 3 2" xfId="3299" xr:uid="{00000000-0005-0000-0000-000007100000}"/>
    <cellStyle name="Percentuale 59 3 4" xfId="3300" xr:uid="{00000000-0005-0000-0000-000008100000}"/>
    <cellStyle name="Percentuale 59 4" xfId="1735" xr:uid="{00000000-0005-0000-0000-000009100000}"/>
    <cellStyle name="Percentuale 59 4 2" xfId="3301" xr:uid="{00000000-0005-0000-0000-00000A100000}"/>
    <cellStyle name="Percentuale 59 4 2 2" xfId="3302" xr:uid="{00000000-0005-0000-0000-00000B100000}"/>
    <cellStyle name="Percentuale 59 4 3" xfId="3303" xr:uid="{00000000-0005-0000-0000-00000C100000}"/>
    <cellStyle name="Percentuale 59 5" xfId="1736" xr:uid="{00000000-0005-0000-0000-00000D100000}"/>
    <cellStyle name="Percentuale 6" xfId="1737" xr:uid="{00000000-0005-0000-0000-00000E100000}"/>
    <cellStyle name="Percentuale 6 2" xfId="1738" xr:uid="{00000000-0005-0000-0000-00000F100000}"/>
    <cellStyle name="Percentuale 6 2 2" xfId="3304" xr:uid="{00000000-0005-0000-0000-000010100000}"/>
    <cellStyle name="Percentuale 6 3" xfId="1739" xr:uid="{00000000-0005-0000-0000-000011100000}"/>
    <cellStyle name="Percentuale 6 3 2" xfId="1740" xr:uid="{00000000-0005-0000-0000-000012100000}"/>
    <cellStyle name="Percentuale 6 3 2 2" xfId="4252" xr:uid="{00000000-0005-0000-0000-000013100000}"/>
    <cellStyle name="Percentuale 6 3 2 3" xfId="4253" xr:uid="{00000000-0005-0000-0000-000014100000}"/>
    <cellStyle name="Percentuale 6 3 3" xfId="1741" xr:uid="{00000000-0005-0000-0000-000015100000}"/>
    <cellStyle name="Percentuale 6 3 3 2" xfId="3305" xr:uid="{00000000-0005-0000-0000-000016100000}"/>
    <cellStyle name="Percentuale 6 3 4" xfId="3306" xr:uid="{00000000-0005-0000-0000-000017100000}"/>
    <cellStyle name="Percentuale 6 4" xfId="1742" xr:uid="{00000000-0005-0000-0000-000018100000}"/>
    <cellStyle name="Percentuale 6 4 2" xfId="3307" xr:uid="{00000000-0005-0000-0000-000019100000}"/>
    <cellStyle name="Percentuale 6 4 2 2" xfId="3308" xr:uid="{00000000-0005-0000-0000-00001A100000}"/>
    <cellStyle name="Percentuale 6 4 3" xfId="3309" xr:uid="{00000000-0005-0000-0000-00001B100000}"/>
    <cellStyle name="Percentuale 6 5" xfId="1743" xr:uid="{00000000-0005-0000-0000-00001C100000}"/>
    <cellStyle name="Percentuale 60" xfId="1744" xr:uid="{00000000-0005-0000-0000-00001D100000}"/>
    <cellStyle name="Percentuale 60 2" xfId="1745" xr:uid="{00000000-0005-0000-0000-00001E100000}"/>
    <cellStyle name="Percentuale 60 2 2" xfId="3310" xr:uid="{00000000-0005-0000-0000-00001F100000}"/>
    <cellStyle name="Percentuale 60 3" xfId="1746" xr:uid="{00000000-0005-0000-0000-000020100000}"/>
    <cellStyle name="Percentuale 60 3 2" xfId="1747" xr:uid="{00000000-0005-0000-0000-000021100000}"/>
    <cellStyle name="Percentuale 60 3 2 2" xfId="4254" xr:uid="{00000000-0005-0000-0000-000022100000}"/>
    <cellStyle name="Percentuale 60 3 2 3" xfId="4255" xr:uid="{00000000-0005-0000-0000-000023100000}"/>
    <cellStyle name="Percentuale 60 3 3" xfId="1748" xr:uid="{00000000-0005-0000-0000-000024100000}"/>
    <cellStyle name="Percentuale 60 3 3 2" xfId="3311" xr:uid="{00000000-0005-0000-0000-000025100000}"/>
    <cellStyle name="Percentuale 60 3 4" xfId="3312" xr:uid="{00000000-0005-0000-0000-000026100000}"/>
    <cellStyle name="Percentuale 60 4" xfId="1749" xr:uid="{00000000-0005-0000-0000-000027100000}"/>
    <cellStyle name="Percentuale 60 4 2" xfId="3313" xr:uid="{00000000-0005-0000-0000-000028100000}"/>
    <cellStyle name="Percentuale 60 4 2 2" xfId="3314" xr:uid="{00000000-0005-0000-0000-000029100000}"/>
    <cellStyle name="Percentuale 60 4 3" xfId="3315" xr:uid="{00000000-0005-0000-0000-00002A100000}"/>
    <cellStyle name="Percentuale 60 5" xfId="1750" xr:uid="{00000000-0005-0000-0000-00002B100000}"/>
    <cellStyle name="Percentuale 61" xfId="1751" xr:uid="{00000000-0005-0000-0000-00002C100000}"/>
    <cellStyle name="Percentuale 61 2" xfId="1752" xr:uid="{00000000-0005-0000-0000-00002D100000}"/>
    <cellStyle name="Percentuale 61 2 2" xfId="3316" xr:uid="{00000000-0005-0000-0000-00002E100000}"/>
    <cellStyle name="Percentuale 61 3" xfId="1753" xr:uid="{00000000-0005-0000-0000-00002F100000}"/>
    <cellStyle name="Percentuale 61 3 2" xfId="1754" xr:uid="{00000000-0005-0000-0000-000030100000}"/>
    <cellStyle name="Percentuale 61 3 2 2" xfId="4256" xr:uid="{00000000-0005-0000-0000-000031100000}"/>
    <cellStyle name="Percentuale 61 3 2 3" xfId="4257" xr:uid="{00000000-0005-0000-0000-000032100000}"/>
    <cellStyle name="Percentuale 61 3 3" xfId="1755" xr:uid="{00000000-0005-0000-0000-000033100000}"/>
    <cellStyle name="Percentuale 61 3 3 2" xfId="3317" xr:uid="{00000000-0005-0000-0000-000034100000}"/>
    <cellStyle name="Percentuale 61 3 4" xfId="3318" xr:uid="{00000000-0005-0000-0000-000035100000}"/>
    <cellStyle name="Percentuale 61 4" xfId="1756" xr:uid="{00000000-0005-0000-0000-000036100000}"/>
    <cellStyle name="Percentuale 61 4 2" xfId="3319" xr:uid="{00000000-0005-0000-0000-000037100000}"/>
    <cellStyle name="Percentuale 61 4 2 2" xfId="3320" xr:uid="{00000000-0005-0000-0000-000038100000}"/>
    <cellStyle name="Percentuale 61 4 3" xfId="3321" xr:uid="{00000000-0005-0000-0000-000039100000}"/>
    <cellStyle name="Percentuale 61 5" xfId="1757" xr:uid="{00000000-0005-0000-0000-00003A100000}"/>
    <cellStyle name="Percentuale 62" xfId="1758" xr:uid="{00000000-0005-0000-0000-00003B100000}"/>
    <cellStyle name="Percentuale 62 2" xfId="3322" xr:uid="{00000000-0005-0000-0000-00003C100000}"/>
    <cellStyle name="Percentuale 63" xfId="1759" xr:uid="{00000000-0005-0000-0000-00003D100000}"/>
    <cellStyle name="Percentuale 63 2" xfId="3323" xr:uid="{00000000-0005-0000-0000-00003E100000}"/>
    <cellStyle name="Percentuale 64" xfId="1760" xr:uid="{00000000-0005-0000-0000-00003F100000}"/>
    <cellStyle name="Percentuale 64 2" xfId="3324" xr:uid="{00000000-0005-0000-0000-000040100000}"/>
    <cellStyle name="Percentuale 65" xfId="1761" xr:uid="{00000000-0005-0000-0000-000041100000}"/>
    <cellStyle name="Percentuale 65 2" xfId="3325" xr:uid="{00000000-0005-0000-0000-000042100000}"/>
    <cellStyle name="Percentuale 66" xfId="1762" xr:uid="{00000000-0005-0000-0000-000043100000}"/>
    <cellStyle name="Percentuale 66 2" xfId="3326" xr:uid="{00000000-0005-0000-0000-000044100000}"/>
    <cellStyle name="Percentuale 67" xfId="1763" xr:uid="{00000000-0005-0000-0000-000045100000}"/>
    <cellStyle name="Percentuale 67 2" xfId="3327" xr:uid="{00000000-0005-0000-0000-000046100000}"/>
    <cellStyle name="Percentuale 68" xfId="1764" xr:uid="{00000000-0005-0000-0000-000047100000}"/>
    <cellStyle name="Percentuale 68 2" xfId="1765" xr:uid="{00000000-0005-0000-0000-000048100000}"/>
    <cellStyle name="Percentuale 68 2 2" xfId="3328" xr:uid="{00000000-0005-0000-0000-000049100000}"/>
    <cellStyle name="Percentuale 68 3" xfId="1766" xr:uid="{00000000-0005-0000-0000-00004A100000}"/>
    <cellStyle name="Percentuale 68 3 2" xfId="1767" xr:uid="{00000000-0005-0000-0000-00004B100000}"/>
    <cellStyle name="Percentuale 68 3 2 2" xfId="4258" xr:uid="{00000000-0005-0000-0000-00004C100000}"/>
    <cellStyle name="Percentuale 68 3 2 3" xfId="4259" xr:uid="{00000000-0005-0000-0000-00004D100000}"/>
    <cellStyle name="Percentuale 68 3 3" xfId="1768" xr:uid="{00000000-0005-0000-0000-00004E100000}"/>
    <cellStyle name="Percentuale 68 3 3 2" xfId="3329" xr:uid="{00000000-0005-0000-0000-00004F100000}"/>
    <cellStyle name="Percentuale 68 3 4" xfId="3330" xr:uid="{00000000-0005-0000-0000-000050100000}"/>
    <cellStyle name="Percentuale 68 4" xfId="1769" xr:uid="{00000000-0005-0000-0000-000051100000}"/>
    <cellStyle name="Percentuale 68 4 2" xfId="3331" xr:uid="{00000000-0005-0000-0000-000052100000}"/>
    <cellStyle name="Percentuale 68 4 2 2" xfId="3332" xr:uid="{00000000-0005-0000-0000-000053100000}"/>
    <cellStyle name="Percentuale 68 4 3" xfId="3333" xr:uid="{00000000-0005-0000-0000-000054100000}"/>
    <cellStyle name="Percentuale 68 5" xfId="1770" xr:uid="{00000000-0005-0000-0000-000055100000}"/>
    <cellStyle name="Percentuale 69" xfId="1771" xr:uid="{00000000-0005-0000-0000-000056100000}"/>
    <cellStyle name="Percentuale 69 2" xfId="1772" xr:uid="{00000000-0005-0000-0000-000057100000}"/>
    <cellStyle name="Percentuale 69 2 2" xfId="3334" xr:uid="{00000000-0005-0000-0000-000058100000}"/>
    <cellStyle name="Percentuale 69 3" xfId="1773" xr:uid="{00000000-0005-0000-0000-000059100000}"/>
    <cellStyle name="Percentuale 69 3 2" xfId="1774" xr:uid="{00000000-0005-0000-0000-00005A100000}"/>
    <cellStyle name="Percentuale 69 3 2 2" xfId="4260" xr:uid="{00000000-0005-0000-0000-00005B100000}"/>
    <cellStyle name="Percentuale 69 3 2 3" xfId="4261" xr:uid="{00000000-0005-0000-0000-00005C100000}"/>
    <cellStyle name="Percentuale 69 3 3" xfId="1775" xr:uid="{00000000-0005-0000-0000-00005D100000}"/>
    <cellStyle name="Percentuale 69 3 3 2" xfId="3335" xr:uid="{00000000-0005-0000-0000-00005E100000}"/>
    <cellStyle name="Percentuale 69 3 4" xfId="3336" xr:uid="{00000000-0005-0000-0000-00005F100000}"/>
    <cellStyle name="Percentuale 69 4" xfId="1776" xr:uid="{00000000-0005-0000-0000-000060100000}"/>
    <cellStyle name="Percentuale 69 4 2" xfId="3337" xr:uid="{00000000-0005-0000-0000-000061100000}"/>
    <cellStyle name="Percentuale 69 4 2 2" xfId="3338" xr:uid="{00000000-0005-0000-0000-000062100000}"/>
    <cellStyle name="Percentuale 69 4 3" xfId="3339" xr:uid="{00000000-0005-0000-0000-000063100000}"/>
    <cellStyle name="Percentuale 69 5" xfId="1777" xr:uid="{00000000-0005-0000-0000-000064100000}"/>
    <cellStyle name="Percentuale 7" xfId="1778" xr:uid="{00000000-0005-0000-0000-000065100000}"/>
    <cellStyle name="Percentuale 7 2" xfId="1779" xr:uid="{00000000-0005-0000-0000-000066100000}"/>
    <cellStyle name="Percentuale 7 2 2" xfId="3340" xr:uid="{00000000-0005-0000-0000-000067100000}"/>
    <cellStyle name="Percentuale 7 3" xfId="1780" xr:uid="{00000000-0005-0000-0000-000068100000}"/>
    <cellStyle name="Percentuale 7 3 2" xfId="1781" xr:uid="{00000000-0005-0000-0000-000069100000}"/>
    <cellStyle name="Percentuale 7 3 2 2" xfId="4262" xr:uid="{00000000-0005-0000-0000-00006A100000}"/>
    <cellStyle name="Percentuale 7 3 2 3" xfId="4263" xr:uid="{00000000-0005-0000-0000-00006B100000}"/>
    <cellStyle name="Percentuale 7 3 3" xfId="1782" xr:uid="{00000000-0005-0000-0000-00006C100000}"/>
    <cellStyle name="Percentuale 7 3 3 2" xfId="3341" xr:uid="{00000000-0005-0000-0000-00006D100000}"/>
    <cellStyle name="Percentuale 7 3 4" xfId="3342" xr:uid="{00000000-0005-0000-0000-00006E100000}"/>
    <cellStyle name="Percentuale 7 4" xfId="1783" xr:uid="{00000000-0005-0000-0000-00006F100000}"/>
    <cellStyle name="Percentuale 7 4 2" xfId="3343" xr:uid="{00000000-0005-0000-0000-000070100000}"/>
    <cellStyle name="Percentuale 7 4 2 2" xfId="3344" xr:uid="{00000000-0005-0000-0000-000071100000}"/>
    <cellStyle name="Percentuale 7 4 3" xfId="3345" xr:uid="{00000000-0005-0000-0000-000072100000}"/>
    <cellStyle name="Percentuale 7 5" xfId="1784" xr:uid="{00000000-0005-0000-0000-000073100000}"/>
    <cellStyle name="Percentuale 8" xfId="1785" xr:uid="{00000000-0005-0000-0000-000074100000}"/>
    <cellStyle name="Percentuale 8 2" xfId="1786" xr:uid="{00000000-0005-0000-0000-000075100000}"/>
    <cellStyle name="Percentuale 8 2 2" xfId="3346" xr:uid="{00000000-0005-0000-0000-000076100000}"/>
    <cellStyle name="Percentuale 8 3" xfId="1787" xr:uid="{00000000-0005-0000-0000-000077100000}"/>
    <cellStyle name="Percentuale 8 3 2" xfId="1788" xr:uid="{00000000-0005-0000-0000-000078100000}"/>
    <cellStyle name="Percentuale 8 3 2 2" xfId="4264" xr:uid="{00000000-0005-0000-0000-000079100000}"/>
    <cellStyle name="Percentuale 8 3 2 3" xfId="4265" xr:uid="{00000000-0005-0000-0000-00007A100000}"/>
    <cellStyle name="Percentuale 8 3 3" xfId="1789" xr:uid="{00000000-0005-0000-0000-00007B100000}"/>
    <cellStyle name="Percentuale 8 3 3 2" xfId="3347" xr:uid="{00000000-0005-0000-0000-00007C100000}"/>
    <cellStyle name="Percentuale 8 3 4" xfId="3348" xr:uid="{00000000-0005-0000-0000-00007D100000}"/>
    <cellStyle name="Percentuale 8 4" xfId="1790" xr:uid="{00000000-0005-0000-0000-00007E100000}"/>
    <cellStyle name="Percentuale 8 4 2" xfId="3349" xr:uid="{00000000-0005-0000-0000-00007F100000}"/>
    <cellStyle name="Percentuale 8 4 2 2" xfId="3350" xr:uid="{00000000-0005-0000-0000-000080100000}"/>
    <cellStyle name="Percentuale 8 4 3" xfId="3351" xr:uid="{00000000-0005-0000-0000-000081100000}"/>
    <cellStyle name="Percentuale 8 5" xfId="1791" xr:uid="{00000000-0005-0000-0000-000082100000}"/>
    <cellStyle name="Percentuale 9" xfId="1792" xr:uid="{00000000-0005-0000-0000-000083100000}"/>
    <cellStyle name="Percentuale 9 2" xfId="1793" xr:uid="{00000000-0005-0000-0000-000084100000}"/>
    <cellStyle name="Percentuale 9 2 2" xfId="3352" xr:uid="{00000000-0005-0000-0000-000085100000}"/>
    <cellStyle name="Percentuale 9 3" xfId="1794" xr:uid="{00000000-0005-0000-0000-000086100000}"/>
    <cellStyle name="Percentuale 9 3 2" xfId="1795" xr:uid="{00000000-0005-0000-0000-000087100000}"/>
    <cellStyle name="Percentuale 9 3 2 2" xfId="4266" xr:uid="{00000000-0005-0000-0000-000088100000}"/>
    <cellStyle name="Percentuale 9 3 2 3" xfId="4267" xr:uid="{00000000-0005-0000-0000-000089100000}"/>
    <cellStyle name="Percentuale 9 3 3" xfId="1796" xr:uid="{00000000-0005-0000-0000-00008A100000}"/>
    <cellStyle name="Percentuale 9 3 3 2" xfId="3353" xr:uid="{00000000-0005-0000-0000-00008B100000}"/>
    <cellStyle name="Percentuale 9 3 4" xfId="3354" xr:uid="{00000000-0005-0000-0000-00008C100000}"/>
    <cellStyle name="Percentuale 9 4" xfId="1797" xr:uid="{00000000-0005-0000-0000-00008D100000}"/>
    <cellStyle name="Percentuale 9 4 2" xfId="3355" xr:uid="{00000000-0005-0000-0000-00008E100000}"/>
    <cellStyle name="Percentuale 9 4 2 2" xfId="3356" xr:uid="{00000000-0005-0000-0000-00008F100000}"/>
    <cellStyle name="Percentuale 9 4 3" xfId="3357" xr:uid="{00000000-0005-0000-0000-000090100000}"/>
    <cellStyle name="Percentuale 9 5" xfId="1798" xr:uid="{00000000-0005-0000-0000-000091100000}"/>
    <cellStyle name="Procent 2" xfId="1799" xr:uid="{00000000-0005-0000-0000-000092100000}"/>
    <cellStyle name="Procent 2 2" xfId="3358" xr:uid="{00000000-0005-0000-0000-000093100000}"/>
    <cellStyle name="Procent 2 2 2" xfId="4268" xr:uid="{00000000-0005-0000-0000-000094100000}"/>
    <cellStyle name="Procent 2 2 3" xfId="4269" xr:uid="{00000000-0005-0000-0000-000095100000}"/>
    <cellStyle name="Procent 3" xfId="3359" xr:uid="{00000000-0005-0000-0000-000096100000}"/>
    <cellStyle name="Procent 3 2" xfId="3360" xr:uid="{00000000-0005-0000-0000-000097100000}"/>
    <cellStyle name="Procent 3 2 2" xfId="4270" xr:uid="{00000000-0005-0000-0000-000098100000}"/>
    <cellStyle name="Procent 3 3" xfId="4271" xr:uid="{00000000-0005-0000-0000-000099100000}"/>
    <cellStyle name="Procent 4" xfId="3361" xr:uid="{00000000-0005-0000-0000-00009A100000}"/>
    <cellStyle name="Procent 4 2" xfId="3362" xr:uid="{00000000-0005-0000-0000-00009B100000}"/>
    <cellStyle name="Standard_Sce_D_Extraction" xfId="1800" xr:uid="{00000000-0005-0000-0000-00009C100000}"/>
    <cellStyle name="Style 155" xfId="4272" xr:uid="{00000000-0005-0000-0000-00009D100000}"/>
    <cellStyle name="Style 156" xfId="4273" xr:uid="{00000000-0005-0000-0000-00009E100000}"/>
    <cellStyle name="Style 157" xfId="4274" xr:uid="{00000000-0005-0000-0000-00009F100000}"/>
    <cellStyle name="Style 158" xfId="4275" xr:uid="{00000000-0005-0000-0000-0000A0100000}"/>
    <cellStyle name="Style 159" xfId="4276" xr:uid="{00000000-0005-0000-0000-0000A1100000}"/>
    <cellStyle name="Style 161" xfId="4277" xr:uid="{00000000-0005-0000-0000-0000A2100000}"/>
    <cellStyle name="Style 162" xfId="4278" xr:uid="{00000000-0005-0000-0000-0000A3100000}"/>
    <cellStyle name="Style 163" xfId="4279" xr:uid="{00000000-0005-0000-0000-0000A4100000}"/>
    <cellStyle name="Style 223" xfId="4280" xr:uid="{00000000-0005-0000-0000-0000A5100000}"/>
    <cellStyle name="Style 224" xfId="4281" xr:uid="{00000000-0005-0000-0000-0000A6100000}"/>
    <cellStyle name="Style 225" xfId="4282" xr:uid="{00000000-0005-0000-0000-0000A7100000}"/>
    <cellStyle name="Style 226" xfId="4283" xr:uid="{00000000-0005-0000-0000-0000A8100000}"/>
    <cellStyle name="Style 227" xfId="4284" xr:uid="{00000000-0005-0000-0000-0000A9100000}"/>
    <cellStyle name="Style 229" xfId="4285" xr:uid="{00000000-0005-0000-0000-0000AA100000}"/>
    <cellStyle name="Style 230" xfId="4286" xr:uid="{00000000-0005-0000-0000-0000AB100000}"/>
    <cellStyle name="Style 231" xfId="4287" xr:uid="{00000000-0005-0000-0000-0000AC100000}"/>
    <cellStyle name="Style 257" xfId="4288" xr:uid="{00000000-0005-0000-0000-0000AD100000}"/>
    <cellStyle name="Style 258" xfId="4289" xr:uid="{00000000-0005-0000-0000-0000AE100000}"/>
    <cellStyle name="Style 259" xfId="4290" xr:uid="{00000000-0005-0000-0000-0000AF100000}"/>
    <cellStyle name="Style 260" xfId="4291" xr:uid="{00000000-0005-0000-0000-0000B0100000}"/>
    <cellStyle name="Style 261" xfId="4292" xr:uid="{00000000-0005-0000-0000-0000B1100000}"/>
    <cellStyle name="Style 263" xfId="4293" xr:uid="{00000000-0005-0000-0000-0000B2100000}"/>
    <cellStyle name="Style 264" xfId="4294" xr:uid="{00000000-0005-0000-0000-0000B3100000}"/>
    <cellStyle name="Style 265" xfId="4295" xr:uid="{00000000-0005-0000-0000-0000B4100000}"/>
    <cellStyle name="Style 461" xfId="4296" xr:uid="{00000000-0005-0000-0000-0000B5100000}"/>
    <cellStyle name="Style 467" xfId="4297" xr:uid="{00000000-0005-0000-0000-0000B6100000}"/>
    <cellStyle name="Style 468" xfId="4298" xr:uid="{00000000-0005-0000-0000-0000B7100000}"/>
    <cellStyle name="Style 469" xfId="4299" xr:uid="{00000000-0005-0000-0000-0000B8100000}"/>
    <cellStyle name="Style 478" xfId="4300" xr:uid="{00000000-0005-0000-0000-0000B9100000}"/>
    <cellStyle name="Style 479" xfId="4301" xr:uid="{00000000-0005-0000-0000-0000BA100000}"/>
    <cellStyle name="Style 480" xfId="4302" xr:uid="{00000000-0005-0000-0000-0000BB100000}"/>
    <cellStyle name="Style 481" xfId="4303" xr:uid="{00000000-0005-0000-0000-0000BC100000}"/>
    <cellStyle name="Style 482" xfId="4304" xr:uid="{00000000-0005-0000-0000-0000BD100000}"/>
    <cellStyle name="Style 484" xfId="4305" xr:uid="{00000000-0005-0000-0000-0000BE100000}"/>
    <cellStyle name="Style 485" xfId="4306" xr:uid="{00000000-0005-0000-0000-0000BF100000}"/>
    <cellStyle name="Style 486" xfId="4307" xr:uid="{00000000-0005-0000-0000-0000C0100000}"/>
    <cellStyle name="Style 495" xfId="4308" xr:uid="{00000000-0005-0000-0000-0000C1100000}"/>
    <cellStyle name="Style 496" xfId="4309" xr:uid="{00000000-0005-0000-0000-0000C2100000}"/>
    <cellStyle name="Style 497" xfId="4310" xr:uid="{00000000-0005-0000-0000-0000C3100000}"/>
    <cellStyle name="Style 498" xfId="4311" xr:uid="{00000000-0005-0000-0000-0000C4100000}"/>
    <cellStyle name="Style 499" xfId="4312" xr:uid="{00000000-0005-0000-0000-0000C5100000}"/>
    <cellStyle name="Style 501" xfId="4313" xr:uid="{00000000-0005-0000-0000-0000C6100000}"/>
    <cellStyle name="Style 502" xfId="4314" xr:uid="{00000000-0005-0000-0000-0000C7100000}"/>
    <cellStyle name="Style 503" xfId="4315" xr:uid="{00000000-0005-0000-0000-0000C8100000}"/>
    <cellStyle name="Style 580" xfId="4316" xr:uid="{00000000-0005-0000-0000-0000C9100000}"/>
    <cellStyle name="Style 581" xfId="4317" xr:uid="{00000000-0005-0000-0000-0000CA100000}"/>
    <cellStyle name="Style 582" xfId="4318" xr:uid="{00000000-0005-0000-0000-0000CB100000}"/>
    <cellStyle name="Style 583" xfId="4319" xr:uid="{00000000-0005-0000-0000-0000CC100000}"/>
    <cellStyle name="Style 584" xfId="4320" xr:uid="{00000000-0005-0000-0000-0000CD100000}"/>
    <cellStyle name="Style 586" xfId="4321" xr:uid="{00000000-0005-0000-0000-0000CE100000}"/>
    <cellStyle name="Style 587" xfId="4322" xr:uid="{00000000-0005-0000-0000-0000CF100000}"/>
    <cellStyle name="Style 588" xfId="4323" xr:uid="{00000000-0005-0000-0000-0000D0100000}"/>
    <cellStyle name="Testo avviso" xfId="1801" xr:uid="{00000000-0005-0000-0000-0000D1100000}"/>
    <cellStyle name="Testo descrittivo" xfId="1802" xr:uid="{00000000-0005-0000-0000-0000D2100000}"/>
    <cellStyle name="Titolo" xfId="1803" xr:uid="{00000000-0005-0000-0000-0000D3100000}"/>
    <cellStyle name="Titolo 1" xfId="1804" xr:uid="{00000000-0005-0000-0000-0000D4100000}"/>
    <cellStyle name="Titolo 1 2" xfId="4324" xr:uid="{00000000-0005-0000-0000-0000D5100000}"/>
    <cellStyle name="Titolo 1 3" xfId="4325" xr:uid="{00000000-0005-0000-0000-0000D6100000}"/>
    <cellStyle name="Titolo 2" xfId="1805" xr:uid="{00000000-0005-0000-0000-0000D7100000}"/>
    <cellStyle name="Titolo 2 2" xfId="4326" xr:uid="{00000000-0005-0000-0000-0000D8100000}"/>
    <cellStyle name="Titolo 2 3" xfId="4327" xr:uid="{00000000-0005-0000-0000-0000D9100000}"/>
    <cellStyle name="Titolo 3" xfId="1806" xr:uid="{00000000-0005-0000-0000-0000DA100000}"/>
    <cellStyle name="Titolo 3 2" xfId="1807" xr:uid="{00000000-0005-0000-0000-0000DB100000}"/>
    <cellStyle name="Titolo 3 2 2" xfId="4328" xr:uid="{00000000-0005-0000-0000-0000DC100000}"/>
    <cellStyle name="Titolo 3 3" xfId="4329" xr:uid="{00000000-0005-0000-0000-0000DD100000}"/>
    <cellStyle name="Titolo 4" xfId="1808" xr:uid="{00000000-0005-0000-0000-0000DE100000}"/>
    <cellStyle name="Total 2" xfId="4330" xr:uid="{00000000-0005-0000-0000-0000DF100000}"/>
    <cellStyle name="Total 2 2" xfId="4331" xr:uid="{00000000-0005-0000-0000-0000E0100000}"/>
    <cellStyle name="Totale" xfId="1809" xr:uid="{00000000-0005-0000-0000-0000E1100000}"/>
    <cellStyle name="Totale 2" xfId="1810" xr:uid="{00000000-0005-0000-0000-0000E2100000}"/>
    <cellStyle name="Totale 2 2" xfId="4332" xr:uid="{00000000-0005-0000-0000-0000E3100000}"/>
    <cellStyle name="Totale 2 3" xfId="4333" xr:uid="{00000000-0005-0000-0000-0000E4100000}"/>
    <cellStyle name="Totale 3" xfId="1811" xr:uid="{00000000-0005-0000-0000-0000E5100000}"/>
    <cellStyle name="Totale 3 2" xfId="4334" xr:uid="{00000000-0005-0000-0000-0000E6100000}"/>
    <cellStyle name="Totale 3 3" xfId="4335" xr:uid="{00000000-0005-0000-0000-0000E7100000}"/>
    <cellStyle name="Totale 4" xfId="1812" xr:uid="{00000000-0005-0000-0000-0000E8100000}"/>
    <cellStyle name="Totale 4 2" xfId="4336" xr:uid="{00000000-0005-0000-0000-0000E9100000}"/>
    <cellStyle name="Totale 5" xfId="1813" xr:uid="{00000000-0005-0000-0000-0000EA100000}"/>
    <cellStyle name="Totale 6" xfId="1814" xr:uid="{00000000-0005-0000-0000-0000EB100000}"/>
    <cellStyle name="Totale 7" xfId="4337" xr:uid="{00000000-0005-0000-0000-0000EC100000}"/>
    <cellStyle name="Uncertain" xfId="3363" xr:uid="{00000000-0005-0000-0000-0000ED100000}"/>
    <cellStyle name="Valore non valido" xfId="1815" xr:uid="{00000000-0005-0000-0000-0000EE100000}"/>
    <cellStyle name="Valore valido" xfId="1816" xr:uid="{00000000-0005-0000-0000-0000EF100000}"/>
    <cellStyle name="Years" xfId="3364" xr:uid="{00000000-0005-0000-0000-0000F0100000}"/>
    <cellStyle name="Обычный_CRF2002 (1)" xfId="1817" xr:uid="{00000000-0005-0000-0000-0000F11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hyperlink" Target="#Hovedmenu!A1"/></Relationships>
</file>

<file path=xl/drawings/_rels/drawing14.xml.rels><?xml version="1.0" encoding="UTF-8" standalone="yes"?>
<Relationships xmlns="http://schemas.openxmlformats.org/package/2006/relationships"><Relationship Id="rId1" Type="http://schemas.openxmlformats.org/officeDocument/2006/relationships/hyperlink" Target="#Hovedmenu!A1"/></Relationships>
</file>

<file path=xl/drawings/drawing1.xml><?xml version="1.0" encoding="utf-8"?>
<xdr:wsDr xmlns:xdr="http://schemas.openxmlformats.org/drawingml/2006/spreadsheetDrawing" xmlns:a="http://schemas.openxmlformats.org/drawingml/2006/main">
  <xdr:twoCellAnchor>
    <xdr:from>
      <xdr:col>18</xdr:col>
      <xdr:colOff>66717</xdr:colOff>
      <xdr:row>2</xdr:row>
      <xdr:rowOff>55976</xdr:rowOff>
    </xdr:from>
    <xdr:to>
      <xdr:col>19</xdr:col>
      <xdr:colOff>28575</xdr:colOff>
      <xdr:row>4</xdr:row>
      <xdr:rowOff>116353</xdr:rowOff>
    </xdr:to>
    <xdr:sp macro="" textlink="">
      <xdr:nvSpPr>
        <xdr:cNvPr id="576" name="TextBox 82">
          <a:extLst>
            <a:ext uri="{FF2B5EF4-FFF2-40B4-BE49-F238E27FC236}">
              <a16:creationId xmlns:a16="http://schemas.microsoft.com/office/drawing/2014/main" id="{00000000-0008-0000-0200-000040020000}"/>
            </a:ext>
          </a:extLst>
        </xdr:cNvPr>
        <xdr:cNvSpPr txBox="1"/>
      </xdr:nvSpPr>
      <xdr:spPr>
        <a:xfrm>
          <a:off x="7440188" y="369741"/>
          <a:ext cx="93676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Boilers</a:t>
          </a:r>
        </a:p>
      </xdr:txBody>
    </xdr:sp>
    <xdr:clientData/>
  </xdr:twoCellAnchor>
  <xdr:twoCellAnchor>
    <xdr:from>
      <xdr:col>32</xdr:col>
      <xdr:colOff>369954</xdr:colOff>
      <xdr:row>2</xdr:row>
      <xdr:rowOff>52241</xdr:rowOff>
    </xdr:from>
    <xdr:to>
      <xdr:col>34</xdr:col>
      <xdr:colOff>183409</xdr:colOff>
      <xdr:row>4</xdr:row>
      <xdr:rowOff>112618</xdr:rowOff>
    </xdr:to>
    <xdr:sp macro="" textlink="">
      <xdr:nvSpPr>
        <xdr:cNvPr id="580" name="TextBox 102">
          <a:extLst>
            <a:ext uri="{FF2B5EF4-FFF2-40B4-BE49-F238E27FC236}">
              <a16:creationId xmlns:a16="http://schemas.microsoft.com/office/drawing/2014/main" id="{00000000-0008-0000-0200-000044020000}"/>
            </a:ext>
          </a:extLst>
        </xdr:cNvPr>
        <xdr:cNvSpPr txBox="1"/>
      </xdr:nvSpPr>
      <xdr:spPr>
        <a:xfrm>
          <a:off x="13032601" y="366006"/>
          <a:ext cx="113574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Buildings</a:t>
          </a:r>
        </a:p>
      </xdr:txBody>
    </xdr:sp>
    <xdr:clientData/>
  </xdr:twoCellAnchor>
  <xdr:twoCellAnchor>
    <xdr:from>
      <xdr:col>37</xdr:col>
      <xdr:colOff>8004</xdr:colOff>
      <xdr:row>2</xdr:row>
      <xdr:rowOff>52241</xdr:rowOff>
    </xdr:from>
    <xdr:to>
      <xdr:col>43</xdr:col>
      <xdr:colOff>200026</xdr:colOff>
      <xdr:row>4</xdr:row>
      <xdr:rowOff>112618</xdr:rowOff>
    </xdr:to>
    <xdr:sp macro="" textlink="">
      <xdr:nvSpPr>
        <xdr:cNvPr id="78" name="TextBox 102">
          <a:extLst>
            <a:ext uri="{FF2B5EF4-FFF2-40B4-BE49-F238E27FC236}">
              <a16:creationId xmlns:a16="http://schemas.microsoft.com/office/drawing/2014/main" id="{00000000-0008-0000-0200-00004E000000}"/>
            </a:ext>
          </a:extLst>
        </xdr:cNvPr>
        <xdr:cNvSpPr txBox="1"/>
      </xdr:nvSpPr>
      <xdr:spPr>
        <a:xfrm>
          <a:off x="15259210" y="366006"/>
          <a:ext cx="1671198"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Energy Services</a:t>
          </a:r>
        </a:p>
      </xdr:txBody>
    </xdr:sp>
    <xdr:clientData/>
  </xdr:twoCellAnchor>
  <xdr:twoCellAnchor>
    <xdr:from>
      <xdr:col>7</xdr:col>
      <xdr:colOff>190542</xdr:colOff>
      <xdr:row>2</xdr:row>
      <xdr:rowOff>27401</xdr:rowOff>
    </xdr:from>
    <xdr:to>
      <xdr:col>12</xdr:col>
      <xdr:colOff>179294</xdr:colOff>
      <xdr:row>4</xdr:row>
      <xdr:rowOff>87778</xdr:rowOff>
    </xdr:to>
    <xdr:sp macro="" textlink="">
      <xdr:nvSpPr>
        <xdr:cNvPr id="21" name="TextBox 82">
          <a:extLst>
            <a:ext uri="{FF2B5EF4-FFF2-40B4-BE49-F238E27FC236}">
              <a16:creationId xmlns:a16="http://schemas.microsoft.com/office/drawing/2014/main" id="{00000000-0008-0000-0200-000015000000}"/>
            </a:ext>
          </a:extLst>
        </xdr:cNvPr>
        <xdr:cNvSpPr txBox="1"/>
      </xdr:nvSpPr>
      <xdr:spPr>
        <a:xfrm>
          <a:off x="3081660" y="341166"/>
          <a:ext cx="1893752"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Fuel</a:t>
          </a:r>
          <a:r>
            <a:rPr lang="en-GB" baseline="0">
              <a:solidFill>
                <a:srgbClr val="FF0000"/>
              </a:solidFill>
            </a:rPr>
            <a:t> technology</a:t>
          </a:r>
          <a:endParaRPr lang="en-GB">
            <a:solidFill>
              <a:srgbClr val="FF0000"/>
            </a:solidFill>
          </a:endParaRPr>
        </a:p>
      </xdr:txBody>
    </xdr:sp>
    <xdr:clientData/>
  </xdr:twoCellAnchor>
  <xdr:twoCellAnchor>
    <xdr:from>
      <xdr:col>23</xdr:col>
      <xdr:colOff>119971</xdr:colOff>
      <xdr:row>2</xdr:row>
      <xdr:rowOff>66061</xdr:rowOff>
    </xdr:from>
    <xdr:to>
      <xdr:col>29</xdr:col>
      <xdr:colOff>56029</xdr:colOff>
      <xdr:row>4</xdr:row>
      <xdr:rowOff>126438</xdr:rowOff>
    </xdr:to>
    <xdr:sp macro="" textlink="">
      <xdr:nvSpPr>
        <xdr:cNvPr id="6" name="TextBox 82">
          <a:extLst>
            <a:ext uri="{FF2B5EF4-FFF2-40B4-BE49-F238E27FC236}">
              <a16:creationId xmlns:a16="http://schemas.microsoft.com/office/drawing/2014/main" id="{00000000-0008-0000-0200-000006000000}"/>
            </a:ext>
          </a:extLst>
        </xdr:cNvPr>
        <xdr:cNvSpPr txBox="1"/>
      </xdr:nvSpPr>
      <xdr:spPr>
        <a:xfrm>
          <a:off x="9958736" y="379826"/>
          <a:ext cx="1818646"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Heat produced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79375</xdr:colOff>
      <xdr:row>18</xdr:row>
      <xdr:rowOff>190499</xdr:rowOff>
    </xdr:from>
    <xdr:to>
      <xdr:col>8</xdr:col>
      <xdr:colOff>285750</xdr:colOff>
      <xdr:row>37</xdr:row>
      <xdr:rowOff>23813</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7423150" y="3524249"/>
          <a:ext cx="5216525" cy="34623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0" i="0" u="none" strike="noStrike">
              <a:solidFill>
                <a:schemeClr val="dk1"/>
              </a:solidFill>
              <a:effectLst/>
              <a:latin typeface="Times New Roman" panose="02020603050405020304" pitchFamily="18" charset="0"/>
              <a:ea typeface="+mn-ea"/>
              <a:cs typeface="Times New Roman" panose="02020603050405020304" pitchFamily="18" charset="0"/>
            </a:rPr>
            <a:t>Heated areas copied from the Sheet "Average areas - pivot" of "Heat demand" tool.</a:t>
          </a:r>
          <a:r>
            <a:rPr lang="da-DK" sz="1200">
              <a:latin typeface="Times New Roman" panose="02020603050405020304" pitchFamily="18" charset="0"/>
              <a:cs typeface="Times New Roman" panose="02020603050405020304" pitchFamily="18" charset="0"/>
            </a:rPr>
            <a:t>  These values</a:t>
          </a:r>
          <a:r>
            <a:rPr lang="da-DK" sz="1200" baseline="0">
              <a:latin typeface="Times New Roman" panose="02020603050405020304" pitchFamily="18" charset="0"/>
              <a:cs typeface="Times New Roman" panose="02020603050405020304" pitchFamily="18" charset="0"/>
            </a:rPr>
            <a:t> originate from DTU energy atlas based on the BBR dataset.</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"Sum of FREQUENCY" : the number of buildings.</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 average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heated area is</a:t>
          </a:r>
          <a:r>
            <a:rPr lang="da-DK" sz="1200" baseline="0">
              <a:latin typeface="Times New Roman" panose="02020603050405020304" pitchFamily="18" charset="0"/>
              <a:cs typeface="Times New Roman" panose="02020603050405020304" pitchFamily="18" charset="0"/>
            </a:rPr>
            <a:t> used to calclulate the heating demand in residential buildings built between Base Year and 2020. </a:t>
          </a:r>
        </a:p>
        <a:p>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Energy demand in</a:t>
          </a:r>
          <a:r>
            <a:rPr lang="da-DK" sz="1100" b="1" baseline="0">
              <a:solidFill>
                <a:schemeClr val="dk1"/>
              </a:solidFill>
              <a:effectLst/>
              <a:latin typeface="+mn-lt"/>
              <a:ea typeface="+mn-ea"/>
              <a:cs typeface="+mn-cs"/>
            </a:rPr>
            <a:t> new buildings (dwellings, hotels, collegiums) :  </a:t>
          </a:r>
        </a:p>
        <a:p>
          <a:endParaRPr lang="da-DK" sz="1200">
            <a:effectLst/>
          </a:endParaRPr>
        </a:p>
        <a:p>
          <a:r>
            <a:rPr lang="da-DK" sz="1100" b="1" baseline="0">
              <a:solidFill>
                <a:schemeClr val="dk1"/>
              </a:solidFill>
              <a:effectLst/>
              <a:latin typeface="+mn-lt"/>
              <a:ea typeface="+mn-ea"/>
              <a:cs typeface="+mn-cs"/>
            </a:rPr>
            <a:t>before 2020: </a:t>
          </a:r>
          <a:r>
            <a:rPr lang="da-DK" sz="1100" baseline="0">
              <a:solidFill>
                <a:schemeClr val="dk1"/>
              </a:solidFill>
              <a:effectLst/>
              <a:latin typeface="+mn-lt"/>
              <a:ea typeface="+mn-ea"/>
              <a:cs typeface="+mn-cs"/>
            </a:rPr>
            <a:t>(52.5+1650/A) kWh/m2  per year  </a:t>
          </a:r>
        </a:p>
        <a:p>
          <a:r>
            <a:rPr lang="da-DK" sz="1100" baseline="0">
              <a:solidFill>
                <a:schemeClr val="dk1"/>
              </a:solidFill>
              <a:effectLst/>
              <a:latin typeface="+mn-lt"/>
              <a:ea typeface="+mn-ea"/>
              <a:cs typeface="+mn-cs"/>
            </a:rPr>
            <a:t>(source:  http://bygningsreglementet.dk/br10_03_id108/0/42)</a:t>
          </a:r>
        </a:p>
        <a:p>
          <a:r>
            <a:rPr lang="da-DK" sz="1100" baseline="0">
              <a:solidFill>
                <a:schemeClr val="dk1"/>
              </a:solidFill>
              <a:effectLst/>
              <a:latin typeface="+mn-lt"/>
              <a:ea typeface="+mn-ea"/>
              <a:cs typeface="+mn-cs"/>
            </a:rPr>
            <a:t>copied to G3:G14</a:t>
          </a:r>
          <a:endParaRPr lang="da-DK" sz="1200">
            <a:effectLst/>
          </a:endParaRPr>
        </a:p>
        <a:p>
          <a:pPr eaLnBrk="1" fontAlgn="auto" latinLnBrk="0" hangingPunct="1"/>
          <a:endParaRPr lang="da-DK"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after 2020: </a:t>
          </a:r>
          <a:r>
            <a:rPr lang="da-DK" sz="1100" baseline="0">
              <a:solidFill>
                <a:schemeClr val="dk1"/>
              </a:solidFill>
              <a:effectLst/>
              <a:latin typeface="+mn-lt"/>
              <a:ea typeface="+mn-ea"/>
              <a:cs typeface="+mn-cs"/>
            </a:rPr>
            <a:t>20 kWh/m2=0.072 PJ/Mm2  per year  copied to I3:I14  </a:t>
          </a:r>
          <a:endParaRPr lang="en-US">
            <a:effectLst/>
          </a:endParaRPr>
        </a:p>
        <a:p>
          <a:pPr eaLnBrk="1" fontAlgn="auto" latinLnBrk="0" hangingPunct="1"/>
          <a:r>
            <a:rPr lang="da-DK" sz="1100" baseline="0">
              <a:solidFill>
                <a:schemeClr val="dk1"/>
              </a:solidFill>
              <a:effectLst/>
              <a:latin typeface="+mn-lt"/>
              <a:ea typeface="+mn-ea"/>
              <a:cs typeface="+mn-cs"/>
            </a:rPr>
            <a:t>(source:  http://bygningsreglementet.dk/br10_03_id5182/0/42,  att. the  screen shot below)  </a:t>
          </a:r>
          <a:endParaRPr lang="da-DK" sz="1200">
            <a:effectLst/>
          </a:endParaRP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369094</xdr:colOff>
      <xdr:row>43</xdr:row>
      <xdr:rowOff>95250</xdr:rowOff>
    </xdr:from>
    <xdr:to>
      <xdr:col>6</xdr:col>
      <xdr:colOff>1108653</xdr:colOff>
      <xdr:row>88</xdr:row>
      <xdr:rowOff>3796</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369094" y="8162925"/>
          <a:ext cx="8083334" cy="7595221"/>
        </a:xfrm>
        <a:prstGeom prst="rect">
          <a:avLst/>
        </a:prstGeom>
      </xdr:spPr>
    </xdr:pic>
    <xdr:clientData/>
  </xdr:twoCellAnchor>
  <xdr:twoCellAnchor editAs="oneCell">
    <xdr:from>
      <xdr:col>6</xdr:col>
      <xdr:colOff>1762125</xdr:colOff>
      <xdr:row>42</xdr:row>
      <xdr:rowOff>107156</xdr:rowOff>
    </xdr:from>
    <xdr:to>
      <xdr:col>9</xdr:col>
      <xdr:colOff>940594</xdr:colOff>
      <xdr:row>93</xdr:row>
      <xdr:rowOff>15570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9105900" y="8012906"/>
          <a:ext cx="6665119" cy="8623789"/>
        </a:xfrm>
        <a:prstGeom prst="rect">
          <a:avLst/>
        </a:prstGeom>
      </xdr:spPr>
    </xdr:pic>
    <xdr:clientData/>
  </xdr:twoCellAnchor>
  <xdr:twoCellAnchor editAs="oneCell">
    <xdr:from>
      <xdr:col>9</xdr:col>
      <xdr:colOff>1238249</xdr:colOff>
      <xdr:row>43</xdr:row>
      <xdr:rowOff>0</xdr:rowOff>
    </xdr:from>
    <xdr:to>
      <xdr:col>12</xdr:col>
      <xdr:colOff>861170</xdr:colOff>
      <xdr:row>84</xdr:row>
      <xdr:rowOff>130969</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16068674" y="8067675"/>
          <a:ext cx="6747621" cy="7112794"/>
        </a:xfrm>
        <a:prstGeom prst="rect">
          <a:avLst/>
        </a:prstGeom>
      </xdr:spPr>
    </xdr:pic>
    <xdr:clientData/>
  </xdr:twoCellAnchor>
  <xdr:twoCellAnchor editAs="oneCell">
    <xdr:from>
      <xdr:col>6</xdr:col>
      <xdr:colOff>2226469</xdr:colOff>
      <xdr:row>95</xdr:row>
      <xdr:rowOff>95250</xdr:rowOff>
    </xdr:from>
    <xdr:to>
      <xdr:col>9</xdr:col>
      <xdr:colOff>916781</xdr:colOff>
      <xdr:row>142</xdr:row>
      <xdr:rowOff>89510</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9570244" y="17040225"/>
          <a:ext cx="6176962" cy="7604735"/>
        </a:xfrm>
        <a:prstGeom prst="rect">
          <a:avLst/>
        </a:prstGeom>
      </xdr:spPr>
    </xdr:pic>
    <xdr:clientData/>
  </xdr:twoCellAnchor>
  <xdr:twoCellAnchor editAs="oneCell">
    <xdr:from>
      <xdr:col>1</xdr:col>
      <xdr:colOff>0</xdr:colOff>
      <xdr:row>92</xdr:row>
      <xdr:rowOff>0</xdr:rowOff>
    </xdr:from>
    <xdr:to>
      <xdr:col>6</xdr:col>
      <xdr:colOff>482481</xdr:colOff>
      <xdr:row>137</xdr:row>
      <xdr:rowOff>108586</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523875" y="16459200"/>
          <a:ext cx="7302381" cy="7395211"/>
        </a:xfrm>
        <a:prstGeom prst="rect">
          <a:avLst/>
        </a:prstGeom>
      </xdr:spPr>
    </xdr:pic>
    <xdr:clientData/>
  </xdr:twoCellAnchor>
  <xdr:twoCellAnchor editAs="oneCell">
    <xdr:from>
      <xdr:col>9</xdr:col>
      <xdr:colOff>1631155</xdr:colOff>
      <xdr:row>25</xdr:row>
      <xdr:rowOff>45246</xdr:rowOff>
    </xdr:from>
    <xdr:to>
      <xdr:col>11</xdr:col>
      <xdr:colOff>2024062</xdr:colOff>
      <xdr:row>40</xdr:row>
      <xdr:rowOff>149474</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16461580" y="4722021"/>
          <a:ext cx="5193507" cy="2961728"/>
        </a:xfrm>
        <a:prstGeom prst="rect">
          <a:avLst/>
        </a:prstGeom>
      </xdr:spPr>
    </xdr:pic>
    <xdr:clientData/>
  </xdr:twoCellAnchor>
  <xdr:twoCellAnchor editAs="oneCell">
    <xdr:from>
      <xdr:col>9</xdr:col>
      <xdr:colOff>1095374</xdr:colOff>
      <xdr:row>20</xdr:row>
      <xdr:rowOff>37653</xdr:rowOff>
    </xdr:from>
    <xdr:to>
      <xdr:col>11</xdr:col>
      <xdr:colOff>1322905</xdr:colOff>
      <xdr:row>25</xdr:row>
      <xdr:rowOff>35517</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7"/>
        <a:stretch>
          <a:fillRect/>
        </a:stretch>
      </xdr:blipFill>
      <xdr:spPr>
        <a:xfrm>
          <a:off x="15925799" y="3761928"/>
          <a:ext cx="5028131" cy="950364"/>
        </a:xfrm>
        <a:prstGeom prst="rect">
          <a:avLst/>
        </a:prstGeom>
      </xdr:spPr>
    </xdr:pic>
    <xdr:clientData/>
  </xdr:twoCellAnchor>
  <xdr:twoCellAnchor>
    <xdr:from>
      <xdr:col>8</xdr:col>
      <xdr:colOff>309562</xdr:colOff>
      <xdr:row>14</xdr:row>
      <xdr:rowOff>119062</xdr:rowOff>
    </xdr:from>
    <xdr:to>
      <xdr:col>11</xdr:col>
      <xdr:colOff>2155032</xdr:colOff>
      <xdr:row>25</xdr:row>
      <xdr:rowOff>95249</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12663487" y="2747962"/>
          <a:ext cx="9122570" cy="2024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Energi  frame   from the building regulation  (BR) is </a:t>
          </a:r>
          <a:r>
            <a:rPr lang="en-US" sz="1100" baseline="0">
              <a:solidFill>
                <a:schemeClr val="dk1"/>
              </a:solidFill>
              <a:effectLst/>
              <a:latin typeface="+mn-lt"/>
              <a:ea typeface="+mn-ea"/>
              <a:cs typeface="+mn-cs"/>
            </a:rPr>
            <a:t> setting the upper limits  for  the final energy consumption ,. If  these thresholds  is  used  </a:t>
          </a:r>
          <a:r>
            <a:rPr lang="en-US" sz="1100">
              <a:solidFill>
                <a:schemeClr val="dk1"/>
              </a:solidFill>
              <a:effectLst/>
              <a:latin typeface="+mn-lt"/>
              <a:ea typeface="+mn-ea"/>
              <a:cs typeface="+mn-cs"/>
            </a:rPr>
            <a:t>to  determine  the net heat demand , the  efficiency</a:t>
          </a:r>
          <a:r>
            <a:rPr lang="en-US" sz="1100" baseline="0">
              <a:solidFill>
                <a:schemeClr val="dk1"/>
              </a:solidFill>
              <a:effectLst/>
              <a:latin typeface="+mn-lt"/>
              <a:ea typeface="+mn-ea"/>
              <a:cs typeface="+mn-cs"/>
            </a:rPr>
            <a:t> of the boiler should be taking into  acount .  In addition the BR  includes  a  "primary energy factor"(PEF)   for  certain  energy carriers .  As a default PEM  is 1   and in  al l BR the PEM for  eletricity has been set to 2,5., but after 2020 it is set to 1.8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the  BR15 that</a:t>
          </a:r>
          <a:r>
            <a:rPr lang="en-US" sz="1100" baseline="0">
              <a:solidFill>
                <a:schemeClr val="dk1"/>
              </a:solidFill>
              <a:effectLst/>
              <a:latin typeface="+mn-lt"/>
              <a:ea typeface="+mn-ea"/>
              <a:cs typeface="+mn-cs"/>
            </a:rPr>
            <a:t> came </a:t>
          </a:r>
          <a:r>
            <a:rPr lang="en-US" sz="1100">
              <a:solidFill>
                <a:schemeClr val="dk1"/>
              </a:solidFill>
              <a:effectLst/>
              <a:latin typeface="+mn-lt"/>
              <a:ea typeface="+mn-ea"/>
              <a:cs typeface="+mn-cs"/>
            </a:rPr>
            <a:t> into force in 2016 PEF for district heating have been introduced  </a:t>
          </a:r>
          <a:r>
            <a:rPr lang="en-US" sz="1100"/>
            <a:t>- </a:t>
          </a:r>
          <a:r>
            <a:rPr lang="en-US" sz="1100" baseline="0"/>
            <a:t> It is set to  0.8 for BR 2015 and  0.6  for 2020 </a:t>
          </a:r>
          <a:r>
            <a:rPr lang="en-US" sz="1100"/>
            <a:t>meansing  that the  frame for  final</a:t>
          </a:r>
          <a:r>
            <a:rPr lang="en-US" sz="1100" baseline="0"/>
            <a:t> </a:t>
          </a:r>
          <a:r>
            <a:rPr lang="en-US" sz="1100"/>
            <a:t>energy consumption</a:t>
          </a:r>
          <a:r>
            <a:rPr lang="en-US" sz="1100" baseline="0"/>
            <a:t>  in fact is higher for  buildings which is  heated using DH .  And lower for  Buildings  heated  using  direct  eletricity  but higher if  installing HP with a COP higher than  2,5 .  And  for all  the  fuels  having PEF = 1  the  heat demand should be lover than the BR thresshold if the technology efficiency is lover than 100% .    - The Energi demands for  (2010-2015 maybe we should just use the statistic) </a:t>
          </a:r>
        </a:p>
        <a:p>
          <a:endParaRPr lang="en-US" sz="1100" baseline="0"/>
        </a:p>
        <a:p>
          <a:r>
            <a:rPr lang="en-US" sz="1100"/>
            <a:t>To asses</a:t>
          </a:r>
          <a:r>
            <a:rPr lang="en-US" sz="1100" baseline="0"/>
            <a:t>  the  </a:t>
          </a:r>
          <a:r>
            <a:rPr lang="en-US" sz="1100" baseline="0">
              <a:solidFill>
                <a:schemeClr val="dk1"/>
              </a:solidFill>
              <a:effectLst/>
              <a:latin typeface="+mn-lt"/>
              <a:ea typeface="+mn-ea"/>
              <a:cs typeface="+mn-cs"/>
            </a:rPr>
            <a:t>net heat demands  (</a:t>
          </a:r>
          <a:r>
            <a:rPr lang="en-US" sz="1100" baseline="0"/>
            <a:t>Energy demands ) in the table above , an assesment of which  technologies will  be installed in the new buildings  should be made . And an assesment of how many buildings will .</a:t>
          </a:r>
          <a:endParaRPr lang="en-US" sz="1100"/>
        </a:p>
      </xdr:txBody>
    </xdr:sp>
    <xdr:clientData/>
  </xdr:twoCellAnchor>
  <xdr:twoCellAnchor>
    <xdr:from>
      <xdr:col>8</xdr:col>
      <xdr:colOff>547687</xdr:colOff>
      <xdr:row>26</xdr:row>
      <xdr:rowOff>71438</xdr:rowOff>
    </xdr:from>
    <xdr:to>
      <xdr:col>10</xdr:col>
      <xdr:colOff>428625</xdr:colOff>
      <xdr:row>33</xdr:row>
      <xdr:rowOff>166688</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2901612" y="4938713"/>
          <a:ext cx="4681538"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600"/>
            <a:t>x= fuel</a:t>
          </a:r>
          <a:r>
            <a:rPr lang="en-US" sz="1600" baseline="0"/>
            <a:t> and technology </a:t>
          </a:r>
        </a:p>
        <a:p>
          <a:r>
            <a:rPr lang="en-US" sz="1600" baseline="0"/>
            <a:t>n : BR -Year  </a:t>
          </a:r>
          <a:endParaRPr lang="en-US" sz="1600"/>
        </a:p>
      </xdr:txBody>
    </xdr:sp>
    <xdr:clientData/>
  </xdr:twoCellAnchor>
  <xdr:twoCellAnchor>
    <xdr:from>
      <xdr:col>6</xdr:col>
      <xdr:colOff>107158</xdr:colOff>
      <xdr:row>142</xdr:row>
      <xdr:rowOff>154783</xdr:rowOff>
    </xdr:from>
    <xdr:to>
      <xdr:col>7</xdr:col>
      <xdr:colOff>2190751</xdr:colOff>
      <xdr:row>153</xdr:row>
      <xdr:rowOff>95250</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7450933" y="24710233"/>
          <a:ext cx="4674393" cy="1721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,n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400"/>
            <a:t>x= fuel</a:t>
          </a:r>
          <a:r>
            <a:rPr lang="en-US" sz="1400" baseline="0"/>
            <a:t> and technology </a:t>
          </a:r>
        </a:p>
        <a:p>
          <a:r>
            <a:rPr lang="en-US" sz="1400" baseline="0"/>
            <a:t>n : BR -Year  </a:t>
          </a:r>
          <a:endParaRPr lang="en-US" sz="14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122463</xdr:colOff>
      <xdr:row>0</xdr:row>
      <xdr:rowOff>81643</xdr:rowOff>
    </xdr:from>
    <xdr:to>
      <xdr:col>9</xdr:col>
      <xdr:colOff>557893</xdr:colOff>
      <xdr:row>9</xdr:row>
      <xdr:rowOff>54430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735284" y="81643"/>
          <a:ext cx="2993573" cy="170089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DKW</a:t>
          </a:r>
          <a:r>
            <a:rPr lang="da-DK" sz="1200" baseline="0">
              <a:latin typeface="Times New Roman" panose="02020603050405020304" pitchFamily="18" charset="0"/>
              <a:cs typeface="Times New Roman" panose="02020603050405020304" pitchFamily="18" charset="0"/>
            </a:rPr>
            <a:t> (West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125187</xdr:colOff>
      <xdr:row>29</xdr:row>
      <xdr:rowOff>97915</xdr:rowOff>
    </xdr:from>
    <xdr:to>
      <xdr:col>9</xdr:col>
      <xdr:colOff>544286</xdr:colOff>
      <xdr:row>38</xdr:row>
      <xdr:rowOff>27214</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4738008" y="5636022"/>
          <a:ext cx="2977242" cy="16846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DKE</a:t>
          </a:r>
          <a:r>
            <a:rPr lang="da-DK" sz="1200" baseline="0">
              <a:latin typeface="Times New Roman" panose="02020603050405020304" pitchFamily="18" charset="0"/>
              <a:cs typeface="Times New Roman" panose="02020603050405020304" pitchFamily="18" charset="0"/>
            </a:rPr>
            <a:t> (East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78924</xdr:colOff>
      <xdr:row>38</xdr:row>
      <xdr:rowOff>97972</xdr:rowOff>
    </xdr:from>
    <xdr:to>
      <xdr:col>9</xdr:col>
      <xdr:colOff>498023</xdr:colOff>
      <xdr:row>47</xdr:row>
      <xdr:rowOff>176894</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4691745" y="7391401"/>
          <a:ext cx="2977242" cy="187506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122466</xdr:colOff>
      <xdr:row>9</xdr:row>
      <xdr:rowOff>100694</xdr:rowOff>
    </xdr:from>
    <xdr:to>
      <xdr:col>9</xdr:col>
      <xdr:colOff>541565</xdr:colOff>
      <xdr:row>19</xdr:row>
      <xdr:rowOff>68036</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4735287" y="1828801"/>
          <a:ext cx="2977242" cy="18723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97968</xdr:colOff>
      <xdr:row>20</xdr:row>
      <xdr:rowOff>13606</xdr:rowOff>
    </xdr:from>
    <xdr:to>
      <xdr:col>10</xdr:col>
      <xdr:colOff>2081893</xdr:colOff>
      <xdr:row>27</xdr:row>
      <xdr:rowOff>27214</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5350325" y="3837213"/>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87082</xdr:colOff>
      <xdr:row>49</xdr:row>
      <xdr:rowOff>84350</xdr:rowOff>
    </xdr:from>
    <xdr:to>
      <xdr:col>10</xdr:col>
      <xdr:colOff>2071007</xdr:colOff>
      <xdr:row>56</xdr:row>
      <xdr:rowOff>70744</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5339439" y="9582136"/>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19046</xdr:colOff>
      <xdr:row>0</xdr:row>
      <xdr:rowOff>57190</xdr:rowOff>
    </xdr:from>
    <xdr:to>
      <xdr:col>20</xdr:col>
      <xdr:colOff>70757</xdr:colOff>
      <xdr:row>3</xdr:row>
      <xdr:rowOff>36</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14374582" y="57190"/>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AD31:AM41)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810984</xdr:colOff>
      <xdr:row>28</xdr:row>
      <xdr:rowOff>46212</xdr:rowOff>
    </xdr:from>
    <xdr:to>
      <xdr:col>20</xdr:col>
      <xdr:colOff>46266</xdr:colOff>
      <xdr:row>30</xdr:row>
      <xdr:rowOff>179558</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14350091" y="5393819"/>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D31:M41)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102</xdr:row>
      <xdr:rowOff>171449</xdr:rowOff>
    </xdr:from>
    <xdr:to>
      <xdr:col>8</xdr:col>
      <xdr:colOff>0</xdr:colOff>
      <xdr:row>112</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28927425" y="29317949"/>
          <a:ext cx="3676650" cy="174307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Building</a:t>
          </a:r>
          <a:r>
            <a:rPr lang="da-DK" sz="1200" baseline="0"/>
            <a:t> group 5101 represents occupied summer houses while 5102 represents non-occupied summer houses. These "building groups" have been derived from building group 510 (summer cottages). </a:t>
          </a:r>
        </a:p>
        <a:p>
          <a:endParaRPr lang="da-DK" sz="1200" baseline="0"/>
        </a:p>
        <a:p>
          <a:r>
            <a:rPr lang="da-DK" sz="1200" baseline="0"/>
            <a:t>In the calculation, occupied summer cottages are represented within group 510 and non-occupied are not represented at all. </a:t>
          </a:r>
          <a:endParaRPr lang="da-DK"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228600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bwMode="auto">
        <a:xfrm>
          <a:off x="0" y="190500"/>
          <a:ext cx="609600" cy="1905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2019300</xdr:colOff>
      <xdr:row>1</xdr:row>
      <xdr:rowOff>241300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bwMode="auto">
        <a:xfrm>
          <a:off x="0" y="304800"/>
          <a:ext cx="2019300" cy="2413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7325</xdr:colOff>
      <xdr:row>1</xdr:row>
      <xdr:rowOff>153865</xdr:rowOff>
    </xdr:from>
    <xdr:to>
      <xdr:col>10</xdr:col>
      <xdr:colOff>73268</xdr:colOff>
      <xdr:row>25</xdr:row>
      <xdr:rowOff>153865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689229" y="315057"/>
          <a:ext cx="3993174" cy="3868616"/>
        </a:xfrm>
        <a:prstGeom prst="rect">
          <a:avLst/>
        </a:prstGeom>
        <a:ln>
          <a:solidFill>
            <a:srgbClr val="0070C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Residential buildings</a:t>
          </a:r>
          <a:r>
            <a:rPr lang="da-DK" sz="1200" baseline="0">
              <a:latin typeface="Times New Roman" panose="02020603050405020304" pitchFamily="18" charset="0"/>
              <a:cs typeface="Times New Roman" panose="02020603050405020304" pitchFamily="18" charset="0"/>
            </a:rPr>
            <a:t> are aggregated according to:</a:t>
          </a:r>
        </a:p>
        <a:p>
          <a:endParaRPr lang="da-DK" sz="1200" baseline="0">
            <a:latin typeface="Times New Roman" panose="02020603050405020304" pitchFamily="18" charset="0"/>
            <a:cs typeface="Times New Roman" panose="02020603050405020304" pitchFamily="18" charset="0"/>
          </a:endParaRPr>
        </a:p>
        <a:p>
          <a:r>
            <a:rPr lang="da-DK" sz="1200" b="1" baseline="0">
              <a:latin typeface="Times New Roman" panose="02020603050405020304" pitchFamily="18" charset="0"/>
              <a:cs typeface="Times New Roman" panose="02020603050405020304" pitchFamily="18" charset="0"/>
            </a:rPr>
            <a:t>Construction period </a:t>
          </a:r>
          <a:r>
            <a:rPr lang="da-DK" sz="1200" baseline="0">
              <a:latin typeface="Times New Roman" panose="02020603050405020304" pitchFamily="18" charset="0"/>
              <a:cs typeface="Times New Roman" panose="02020603050405020304" pitchFamily="18" charset="0"/>
            </a:rPr>
            <a:t>- built before, after 1972 and new buildings (built after 2010).</a:t>
          </a:r>
        </a:p>
        <a:p>
          <a:r>
            <a:rPr lang="da-DK" sz="1200" b="1" baseline="0">
              <a:latin typeface="Times New Roman" panose="02020603050405020304" pitchFamily="18" charset="0"/>
              <a:cs typeface="Times New Roman" panose="02020603050405020304" pitchFamily="18" charset="0"/>
            </a:rPr>
            <a:t>Region</a:t>
          </a:r>
          <a:r>
            <a:rPr lang="da-DK" sz="1200" baseline="0">
              <a:latin typeface="Times New Roman" panose="02020603050405020304" pitchFamily="18" charset="0"/>
              <a:cs typeface="Times New Roman" panose="02020603050405020304" pitchFamily="18" charset="0"/>
            </a:rPr>
            <a:t> - East (DKE) and West (DKW) Denmark.</a:t>
          </a:r>
        </a:p>
        <a:p>
          <a:r>
            <a:rPr lang="da-DK" sz="1200" b="1" baseline="0">
              <a:latin typeface="Times New Roman" panose="02020603050405020304" pitchFamily="18" charset="0"/>
              <a:cs typeface="Times New Roman" panose="02020603050405020304" pitchFamily="18" charset="0"/>
            </a:rPr>
            <a:t>Type of building </a:t>
          </a:r>
          <a:r>
            <a:rPr lang="da-DK" sz="1200" baseline="0">
              <a:latin typeface="Times New Roman" panose="02020603050405020304" pitchFamily="18" charset="0"/>
              <a:cs typeface="Times New Roman" panose="02020603050405020304" pitchFamily="18" charset="0"/>
            </a:rPr>
            <a:t>- Single-family (old name "Detached") and Multi-family (old name (Multistorey) buildings. Single-family buildings are aggregation of farmhouses (BBR "anv" code 110), detached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120)</a:t>
          </a:r>
          <a:r>
            <a:rPr lang="da-DK" sz="1200" baseline="0">
              <a:latin typeface="Times New Roman" panose="02020603050405020304" pitchFamily="18" charset="0"/>
              <a:cs typeface="Times New Roman" panose="02020603050405020304" pitchFamily="18" charset="0"/>
            </a:rPr>
            <a:t>, terrace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130)</a:t>
          </a:r>
          <a:r>
            <a:rPr lang="da-DK" sz="1200" baseline="0">
              <a:latin typeface="Times New Roman" panose="02020603050405020304" pitchFamily="18" charset="0"/>
              <a:cs typeface="Times New Roman" panose="02020603050405020304" pitchFamily="18" charset="0"/>
            </a:rPr>
            <a:t> and occupied summer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510; summer houses non-occupied over whole year are not included). Multi-family buildings are aggregation of blocks of flats (BBR "anv" code 140), student residences (BBR "anv" code 150), residential institutions (BBR "anv" code 160) and other dwelligs  (BBR "anv" code 190). </a:t>
          </a:r>
        </a:p>
        <a:p>
          <a:r>
            <a:rPr lang="da-DK" sz="1200" b="1" baseline="0">
              <a:solidFill>
                <a:schemeClr val="dk1"/>
              </a:solidFill>
              <a:effectLst/>
              <a:latin typeface="Times New Roman" panose="02020603050405020304" pitchFamily="18" charset="0"/>
              <a:ea typeface="+mn-ea"/>
              <a:cs typeface="Times New Roman" panose="02020603050405020304" pitchFamily="18" charset="0"/>
            </a:rPr>
            <a:t>Location relative to existing district heating areas </a:t>
          </a:r>
          <a:r>
            <a:rPr lang="da-DK" sz="1200" b="0" baseline="0">
              <a:solidFill>
                <a:schemeClr val="dk1"/>
              </a:solidFill>
              <a:effectLst/>
              <a:latin typeface="Times New Roman" panose="02020603050405020304" pitchFamily="18" charset="0"/>
              <a:ea typeface="+mn-ea"/>
              <a:cs typeface="Times New Roman" panose="02020603050405020304" pitchFamily="18" charset="0"/>
            </a:rPr>
            <a:t>- Central, decentral and Individual areas. Central areas are supplied from Central DH grids (as defined in Energy Producers Count) or share a border with these areas. Decentral areas are supplied from other grids than Central (as defined in Energy Producers Count) or share a border with these areas. Individual areas do not share border with DH areas and are supplied from individual heating sources.    </a:t>
          </a: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1563</xdr:colOff>
      <xdr:row>6</xdr:row>
      <xdr:rowOff>26988</xdr:rowOff>
    </xdr:from>
    <xdr:to>
      <xdr:col>15</xdr:col>
      <xdr:colOff>1563</xdr:colOff>
      <xdr:row>7</xdr:row>
      <xdr:rowOff>133351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14</xdr:col>
      <xdr:colOff>398439</xdr:colOff>
      <xdr:row>9</xdr:row>
      <xdr:rowOff>24813</xdr:rowOff>
    </xdr:from>
    <xdr:to>
      <xdr:col>16</xdr:col>
      <xdr:colOff>201589</xdr:colOff>
      <xdr:row>10</xdr:row>
      <xdr:rowOff>105363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1353439" y="1588501"/>
          <a:ext cx="1025525"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Central</a:t>
          </a:r>
          <a:r>
            <a:rPr lang="da-DK" sz="1100" baseline="0"/>
            <a:t> Heat</a:t>
          </a:r>
        </a:p>
      </xdr:txBody>
    </xdr:sp>
    <xdr:clientData/>
  </xdr:twoCellAnchor>
  <xdr:twoCellAnchor>
    <xdr:from>
      <xdr:col>17</xdr:col>
      <xdr:colOff>309537</xdr:colOff>
      <xdr:row>9</xdr:row>
      <xdr:rowOff>24813</xdr:rowOff>
    </xdr:from>
    <xdr:to>
      <xdr:col>20</xdr:col>
      <xdr:colOff>233339</xdr:colOff>
      <xdr:row>10</xdr:row>
      <xdr:rowOff>105363</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23098100" y="1588501"/>
          <a:ext cx="1757364"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Heat from pipeline</a:t>
          </a:r>
        </a:p>
      </xdr:txBody>
    </xdr:sp>
    <xdr:clientData/>
  </xdr:twoCellAnchor>
  <xdr:twoCellAnchor>
    <xdr:from>
      <xdr:col>25</xdr:col>
      <xdr:colOff>430188</xdr:colOff>
      <xdr:row>8</xdr:row>
      <xdr:rowOff>87312</xdr:rowOff>
    </xdr:from>
    <xdr:to>
      <xdr:col>28</xdr:col>
      <xdr:colOff>39664</xdr:colOff>
      <xdr:row>11</xdr:row>
      <xdr:rowOff>55563</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13</xdr:col>
      <xdr:colOff>603226</xdr:colOff>
      <xdr:row>8</xdr:row>
      <xdr:rowOff>52388</xdr:rowOff>
    </xdr:from>
    <xdr:to>
      <xdr:col>13</xdr:col>
      <xdr:colOff>603226</xdr:colOff>
      <xdr:row>12</xdr:row>
      <xdr:rowOff>58738</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522263</xdr:colOff>
      <xdr:row>5</xdr:row>
      <xdr:rowOff>76199</xdr:rowOff>
    </xdr:from>
    <xdr:to>
      <xdr:col>18</xdr:col>
      <xdr:colOff>122214</xdr:colOff>
      <xdr:row>8</xdr:row>
      <xdr:rowOff>46037</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17</xdr:col>
      <xdr:colOff>7913</xdr:colOff>
      <xdr:row>8</xdr:row>
      <xdr:rowOff>33338</xdr:rowOff>
    </xdr:from>
    <xdr:to>
      <xdr:col>17</xdr:col>
      <xdr:colOff>7913</xdr:colOff>
      <xdr:row>12</xdr:row>
      <xdr:rowOff>46038</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506388</xdr:colOff>
      <xdr:row>6</xdr:row>
      <xdr:rowOff>82554</xdr:rowOff>
    </xdr:from>
    <xdr:to>
      <xdr:col>22</xdr:col>
      <xdr:colOff>106339</xdr:colOff>
      <xdr:row>8</xdr:row>
      <xdr:rowOff>46042</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20</xdr:col>
      <xdr:colOff>603226</xdr:colOff>
      <xdr:row>8</xdr:row>
      <xdr:rowOff>52388</xdr:rowOff>
    </xdr:from>
    <xdr:to>
      <xdr:col>20</xdr:col>
      <xdr:colOff>603226</xdr:colOff>
      <xdr:row>12</xdr:row>
      <xdr:rowOff>58738</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25400</xdr:colOff>
      <xdr:row>55</xdr:row>
      <xdr:rowOff>38099</xdr:rowOff>
    </xdr:from>
    <xdr:to>
      <xdr:col>10</xdr:col>
      <xdr:colOff>2000250</xdr:colOff>
      <xdr:row>67</xdr:row>
      <xdr:rowOff>142874</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7312025" y="7118349"/>
          <a:ext cx="3625850" cy="20097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solidFill>
                <a:schemeClr val="dk1"/>
              </a:solidFill>
              <a:effectLst/>
              <a:latin typeface="+mn-lt"/>
              <a:ea typeface="+mn-ea"/>
              <a:cs typeface="+mn-cs"/>
            </a:rPr>
            <a:t>DAYNITE</a:t>
          </a:r>
          <a:r>
            <a:rPr lang="da-DK" sz="1200">
              <a:solidFill>
                <a:schemeClr val="dk1"/>
              </a:solidFill>
              <a:effectLst/>
              <a:latin typeface="+mn-lt"/>
              <a:ea typeface="+mn-ea"/>
              <a:cs typeface="+mn-cs"/>
            </a:rPr>
            <a:t> means that specific commodity is tracked on the most detailed possible level (in our case this is "4 critical situations for the Danish power system"</a:t>
          </a:r>
          <a:r>
            <a:rPr lang="da-DK" sz="1200" baseline="0">
              <a:solidFill>
                <a:schemeClr val="dk1"/>
              </a:solidFill>
              <a:effectLst/>
              <a:latin typeface="+mn-lt"/>
              <a:ea typeface="+mn-ea"/>
              <a:cs typeface="+mn-cs"/>
            </a:rPr>
            <a:t>: 1. high power, low demand, 2. high demand, low power, 3. High PV, low demand, 4. Remaining combinations)</a:t>
          </a:r>
          <a:endParaRPr lang="da-DK" sz="1200">
            <a:effectLst/>
          </a:endParaRPr>
        </a:p>
        <a:p>
          <a:endParaRPr lang="da-DK" sz="1200">
            <a:solidFill>
              <a:schemeClr val="dk1"/>
            </a:solidFill>
            <a:effectLst/>
            <a:latin typeface="+mn-lt"/>
            <a:ea typeface="+mn-ea"/>
            <a:cs typeface="+mn-cs"/>
          </a:endParaRPr>
        </a:p>
        <a:p>
          <a:r>
            <a:rPr lang="da-DK" sz="1200">
              <a:solidFill>
                <a:schemeClr val="dk1"/>
              </a:solidFill>
              <a:effectLst/>
              <a:latin typeface="+mn-lt"/>
              <a:ea typeface="+mn-ea"/>
              <a:cs typeface="+mn-cs"/>
            </a:rPr>
            <a:t>Other possibilities for tracking the commodities include</a:t>
          </a:r>
          <a:r>
            <a:rPr lang="da-DK" sz="1200" baseline="0">
              <a:solidFill>
                <a:schemeClr val="dk1"/>
              </a:solidFill>
              <a:effectLst/>
              <a:latin typeface="+mn-lt"/>
              <a:ea typeface="+mn-ea"/>
              <a:cs typeface="+mn-cs"/>
            </a:rPr>
            <a:t> </a:t>
          </a:r>
          <a:r>
            <a:rPr lang="da-DK" sz="1200">
              <a:solidFill>
                <a:schemeClr val="dk1"/>
              </a:solidFill>
              <a:effectLst/>
              <a:latin typeface="+mn-lt"/>
              <a:ea typeface="+mn-ea"/>
              <a:cs typeface="+mn-cs"/>
            </a:rPr>
            <a:t>annual, seasonal (correspond</a:t>
          </a:r>
          <a:r>
            <a:rPr lang="da-DK" sz="1200" baseline="0">
              <a:solidFill>
                <a:schemeClr val="dk1"/>
              </a:solidFill>
              <a:effectLst/>
              <a:latin typeface="+mn-lt"/>
              <a:ea typeface="+mn-ea"/>
              <a:cs typeface="+mn-cs"/>
            </a:rPr>
            <a:t> to seasons in TIMES-DK)</a:t>
          </a:r>
          <a:r>
            <a:rPr lang="da-DK" sz="1200">
              <a:solidFill>
                <a:schemeClr val="dk1"/>
              </a:solidFill>
              <a:effectLst/>
              <a:latin typeface="+mn-lt"/>
              <a:ea typeface="+mn-ea"/>
              <a:cs typeface="+mn-cs"/>
            </a:rPr>
            <a:t>, and weekly level (correspond to Workday/Non Workday division in TIMES-DK).</a:t>
          </a:r>
          <a:endParaRPr lang="da-DK" sz="1200">
            <a:effectLst/>
          </a:endParaRPr>
        </a:p>
      </xdr:txBody>
    </xdr:sp>
    <xdr:clientData/>
  </xdr:twoCellAnchor>
  <xdr:twoCellAnchor>
    <xdr:from>
      <xdr:col>21</xdr:col>
      <xdr:colOff>465113</xdr:colOff>
      <xdr:row>8</xdr:row>
      <xdr:rowOff>80963</xdr:rowOff>
    </xdr:from>
    <xdr:to>
      <xdr:col>24</xdr:col>
      <xdr:colOff>182539</xdr:colOff>
      <xdr:row>11</xdr:row>
      <xdr:rowOff>49213</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22</xdr:col>
      <xdr:colOff>195239</xdr:colOff>
      <xdr:row>5</xdr:row>
      <xdr:rowOff>14283</xdr:rowOff>
    </xdr:from>
    <xdr:to>
      <xdr:col>27</xdr:col>
      <xdr:colOff>398438</xdr:colOff>
      <xdr:row>7</xdr:row>
      <xdr:rowOff>155571</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24</xdr:col>
      <xdr:colOff>600052</xdr:colOff>
      <xdr:row>8</xdr:row>
      <xdr:rowOff>26989</xdr:rowOff>
    </xdr:from>
    <xdr:to>
      <xdr:col>24</xdr:col>
      <xdr:colOff>600052</xdr:colOff>
      <xdr:row>12</xdr:row>
      <xdr:rowOff>39689</xdr:rowOff>
    </xdr:to>
    <xdr:cxnSp macro="">
      <xdr:nvCxnSpPr>
        <xdr:cNvPr id="19" name="Straight Connector 18">
          <a:extLst>
            <a:ext uri="{FF2B5EF4-FFF2-40B4-BE49-F238E27FC236}">
              <a16:creationId xmlns:a16="http://schemas.microsoft.com/office/drawing/2014/main" id="{00000000-0008-0000-0400-000013000000}"/>
            </a:ext>
          </a:extLst>
        </xdr:cNvPr>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611163</xdr:colOff>
      <xdr:row>9</xdr:row>
      <xdr:rowOff>142875</xdr:rowOff>
    </xdr:from>
    <xdr:to>
      <xdr:col>14</xdr:col>
      <xdr:colOff>398439</xdr:colOff>
      <xdr:row>9</xdr:row>
      <xdr:rowOff>144463</xdr:rowOff>
    </xdr:to>
    <xdr:cxnSp macro="">
      <xdr:nvCxnSpPr>
        <xdr:cNvPr id="29" name="Straight Connector 28">
          <a:extLst>
            <a:ext uri="{FF2B5EF4-FFF2-40B4-BE49-F238E27FC236}">
              <a16:creationId xmlns:a16="http://schemas.microsoft.com/office/drawing/2014/main" id="{00000000-0008-0000-0400-00001D000000}"/>
            </a:ext>
          </a:extLst>
        </xdr:cNvPr>
        <xdr:cNvCxnSpPr>
          <a:endCxn id="4" idx="1"/>
        </xdr:cNvCxnSpPr>
      </xdr:nvCxnSpPr>
      <xdr:spPr bwMode="auto">
        <a:xfrm>
          <a:off x="20954976" y="1706563"/>
          <a:ext cx="398463"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201589</xdr:colOff>
      <xdr:row>9</xdr:row>
      <xdr:rowOff>144463</xdr:rowOff>
    </xdr:from>
    <xdr:to>
      <xdr:col>17</xdr:col>
      <xdr:colOff>23788</xdr:colOff>
      <xdr:row>9</xdr:row>
      <xdr:rowOff>150813</xdr:rowOff>
    </xdr:to>
    <xdr:cxnSp macro="">
      <xdr:nvCxnSpPr>
        <xdr:cNvPr id="34" name="Straight Connector 33">
          <a:extLst>
            <a:ext uri="{FF2B5EF4-FFF2-40B4-BE49-F238E27FC236}">
              <a16:creationId xmlns:a16="http://schemas.microsoft.com/office/drawing/2014/main" id="{00000000-0008-0000-0400-000022000000}"/>
            </a:ext>
          </a:extLst>
        </xdr:cNvPr>
        <xdr:cNvCxnSpPr>
          <a:stCxn id="4" idx="3"/>
        </xdr:cNvCxnSpPr>
      </xdr:nvCxnSpPr>
      <xdr:spPr bwMode="auto">
        <a:xfrm>
          <a:off x="22378964" y="1708151"/>
          <a:ext cx="433387" cy="6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15851</xdr:colOff>
      <xdr:row>9</xdr:row>
      <xdr:rowOff>142875</xdr:rowOff>
    </xdr:from>
    <xdr:to>
      <xdr:col>17</xdr:col>
      <xdr:colOff>309537</xdr:colOff>
      <xdr:row>9</xdr:row>
      <xdr:rowOff>144463</xdr:rowOff>
    </xdr:to>
    <xdr:cxnSp macro="">
      <xdr:nvCxnSpPr>
        <xdr:cNvPr id="35" name="Straight Connector 34">
          <a:extLst>
            <a:ext uri="{FF2B5EF4-FFF2-40B4-BE49-F238E27FC236}">
              <a16:creationId xmlns:a16="http://schemas.microsoft.com/office/drawing/2014/main" id="{00000000-0008-0000-0400-000023000000}"/>
            </a:ext>
          </a:extLst>
        </xdr:cNvPr>
        <xdr:cNvCxnSpPr>
          <a:endCxn id="6" idx="1"/>
        </xdr:cNvCxnSpPr>
      </xdr:nvCxnSpPr>
      <xdr:spPr bwMode="auto">
        <a:xfrm>
          <a:off x="22804414" y="1706563"/>
          <a:ext cx="29368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223836</xdr:colOff>
      <xdr:row>9</xdr:row>
      <xdr:rowOff>134938</xdr:rowOff>
    </xdr:from>
    <xdr:to>
      <xdr:col>21</xdr:col>
      <xdr:colOff>7913</xdr:colOff>
      <xdr:row>9</xdr:row>
      <xdr:rowOff>136525</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bwMode="auto">
        <a:xfrm flipV="1">
          <a:off x="24845961" y="1698626"/>
          <a:ext cx="395265" cy="15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598486</xdr:colOff>
      <xdr:row>9</xdr:row>
      <xdr:rowOff>138112</xdr:rowOff>
    </xdr:from>
    <xdr:to>
      <xdr:col>21</xdr:col>
      <xdr:colOff>465113</xdr:colOff>
      <xdr:row>9</xdr:row>
      <xdr:rowOff>144463</xdr:rowOff>
    </xdr:to>
    <xdr:cxnSp macro="">
      <xdr:nvCxnSpPr>
        <xdr:cNvPr id="43" name="Straight Connector 42">
          <a:extLst>
            <a:ext uri="{FF2B5EF4-FFF2-40B4-BE49-F238E27FC236}">
              <a16:creationId xmlns:a16="http://schemas.microsoft.com/office/drawing/2014/main" id="{00000000-0008-0000-0400-00002B000000}"/>
            </a:ext>
          </a:extLst>
        </xdr:cNvPr>
        <xdr:cNvCxnSpPr>
          <a:endCxn id="17" idx="1"/>
        </xdr:cNvCxnSpPr>
      </xdr:nvCxnSpPr>
      <xdr:spPr bwMode="auto">
        <a:xfrm>
          <a:off x="25220611" y="1701800"/>
          <a:ext cx="477815" cy="635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179386</xdr:colOff>
      <xdr:row>9</xdr:row>
      <xdr:rowOff>142876</xdr:rowOff>
    </xdr:from>
    <xdr:to>
      <xdr:col>24</xdr:col>
      <xdr:colOff>587351</xdr:colOff>
      <xdr:row>9</xdr:row>
      <xdr:rowOff>147637</xdr:rowOff>
    </xdr:to>
    <xdr:cxnSp macro="">
      <xdr:nvCxnSpPr>
        <xdr:cNvPr id="45" name="Straight Connector 44">
          <a:extLst>
            <a:ext uri="{FF2B5EF4-FFF2-40B4-BE49-F238E27FC236}">
              <a16:creationId xmlns:a16="http://schemas.microsoft.com/office/drawing/2014/main" id="{00000000-0008-0000-0400-00002D000000}"/>
            </a:ext>
          </a:extLst>
        </xdr:cNvPr>
        <xdr:cNvCxnSpPr/>
      </xdr:nvCxnSpPr>
      <xdr:spPr bwMode="auto">
        <a:xfrm flipV="1">
          <a:off x="27246261" y="1706564"/>
          <a:ext cx="407965" cy="47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593724</xdr:colOff>
      <xdr:row>9</xdr:row>
      <xdr:rowOff>141286</xdr:rowOff>
    </xdr:from>
    <xdr:to>
      <xdr:col>25</xdr:col>
      <xdr:colOff>430189</xdr:colOff>
      <xdr:row>9</xdr:row>
      <xdr:rowOff>144462</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bwMode="auto">
        <a:xfrm>
          <a:off x="27660599" y="170497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447642</xdr:colOff>
      <xdr:row>12</xdr:row>
      <xdr:rowOff>128620</xdr:rowOff>
    </xdr:from>
    <xdr:to>
      <xdr:col>28</xdr:col>
      <xdr:colOff>57118</xdr:colOff>
      <xdr:row>16</xdr:row>
      <xdr:rowOff>96871</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24</xdr:col>
      <xdr:colOff>611178</xdr:colOff>
      <xdr:row>15</xdr:row>
      <xdr:rowOff>23844</xdr:rowOff>
    </xdr:from>
    <xdr:to>
      <xdr:col>25</xdr:col>
      <xdr:colOff>447643</xdr:colOff>
      <xdr:row>15</xdr:row>
      <xdr:rowOff>27020</xdr:rowOff>
    </xdr:to>
    <xdr:cxnSp macro="">
      <xdr:nvCxnSpPr>
        <xdr:cNvPr id="57" name="Straight Connector 56">
          <a:extLst>
            <a:ext uri="{FF2B5EF4-FFF2-40B4-BE49-F238E27FC236}">
              <a16:creationId xmlns:a16="http://schemas.microsoft.com/office/drawing/2014/main" id="{00000000-0008-0000-0400-000039000000}"/>
            </a:ext>
          </a:extLst>
        </xdr:cNvPr>
        <xdr:cNvCxnSpPr/>
      </xdr:nvCxnSpPr>
      <xdr:spPr bwMode="auto">
        <a:xfrm>
          <a:off x="27678053" y="2381282"/>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457158</xdr:colOff>
      <xdr:row>17</xdr:row>
      <xdr:rowOff>0</xdr:rowOff>
    </xdr:from>
    <xdr:to>
      <xdr:col>28</xdr:col>
      <xdr:colOff>66634</xdr:colOff>
      <xdr:row>20</xdr:row>
      <xdr:rowOff>50863</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28135221" y="278930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from individual boilers</a:t>
          </a:r>
        </a:p>
      </xdr:txBody>
    </xdr:sp>
    <xdr:clientData/>
  </xdr:twoCellAnchor>
  <xdr:twoCellAnchor>
    <xdr:from>
      <xdr:col>25</xdr:col>
      <xdr:colOff>9506</xdr:colOff>
      <xdr:row>18</xdr:row>
      <xdr:rowOff>152461</xdr:rowOff>
    </xdr:from>
    <xdr:to>
      <xdr:col>25</xdr:col>
      <xdr:colOff>457159</xdr:colOff>
      <xdr:row>18</xdr:row>
      <xdr:rowOff>155637</xdr:rowOff>
    </xdr:to>
    <xdr:cxnSp macro="">
      <xdr:nvCxnSpPr>
        <xdr:cNvPr id="59" name="Straight Connector 58">
          <a:extLst>
            <a:ext uri="{FF2B5EF4-FFF2-40B4-BE49-F238E27FC236}">
              <a16:creationId xmlns:a16="http://schemas.microsoft.com/office/drawing/2014/main" id="{00000000-0008-0000-0400-00003B000000}"/>
            </a:ext>
          </a:extLst>
        </xdr:cNvPr>
        <xdr:cNvCxnSpPr/>
      </xdr:nvCxnSpPr>
      <xdr:spPr bwMode="auto">
        <a:xfrm>
          <a:off x="27687569" y="300202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609577</xdr:colOff>
      <xdr:row>9</xdr:row>
      <xdr:rowOff>4764</xdr:rowOff>
    </xdr:from>
    <xdr:to>
      <xdr:col>29</xdr:col>
      <xdr:colOff>0</xdr:colOff>
      <xdr:row>19</xdr:row>
      <xdr:rowOff>166687</xdr:rowOff>
    </xdr:to>
    <xdr:cxnSp macro="">
      <xdr:nvCxnSpPr>
        <xdr:cNvPr id="60" name="Straight Connector 59">
          <a:extLst>
            <a:ext uri="{FF2B5EF4-FFF2-40B4-BE49-F238E27FC236}">
              <a16:creationId xmlns:a16="http://schemas.microsoft.com/office/drawing/2014/main" id="{00000000-0008-0000-0400-00003C000000}"/>
            </a:ext>
          </a:extLst>
        </xdr:cNvPr>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603249</xdr:colOff>
      <xdr:row>13</xdr:row>
      <xdr:rowOff>158749</xdr:rowOff>
    </xdr:from>
    <xdr:to>
      <xdr:col>29</xdr:col>
      <xdr:colOff>441436</xdr:colOff>
      <xdr:row>15</xdr:row>
      <xdr:rowOff>11135</xdr:rowOff>
    </xdr:to>
    <xdr:cxnSp macro="">
      <xdr:nvCxnSpPr>
        <xdr:cNvPr id="61" name="Straight Connector 60">
          <a:extLst>
            <a:ext uri="{FF2B5EF4-FFF2-40B4-BE49-F238E27FC236}">
              <a16:creationId xmlns:a16="http://schemas.microsoft.com/office/drawing/2014/main" id="{00000000-0008-0000-0400-00003D000000}"/>
            </a:ext>
          </a:extLst>
        </xdr:cNvPr>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29</xdr:col>
      <xdr:colOff>441436</xdr:colOff>
      <xdr:row>12</xdr:row>
      <xdr:rowOff>106384</xdr:rowOff>
    </xdr:from>
    <xdr:to>
      <xdr:col>32</xdr:col>
      <xdr:colOff>50912</xdr:colOff>
      <xdr:row>16</xdr:row>
      <xdr:rowOff>74635</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27</xdr:col>
      <xdr:colOff>579428</xdr:colOff>
      <xdr:row>7</xdr:row>
      <xdr:rowOff>20642</xdr:rowOff>
    </xdr:from>
    <xdr:to>
      <xdr:col>30</xdr:col>
      <xdr:colOff>55554</xdr:colOff>
      <xdr:row>8</xdr:row>
      <xdr:rowOff>142880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29479866" y="1266830"/>
          <a:ext cx="1309688"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Residential heating</a:t>
          </a:r>
        </a:p>
      </xdr:txBody>
    </xdr:sp>
    <xdr:clientData/>
  </xdr:twoCellAnchor>
  <xdr:twoCellAnchor>
    <xdr:from>
      <xdr:col>28</xdr:col>
      <xdr:colOff>39664</xdr:colOff>
      <xdr:row>9</xdr:row>
      <xdr:rowOff>150812</xdr:rowOff>
    </xdr:from>
    <xdr:to>
      <xdr:col>29</xdr:col>
      <xdr:colOff>15875</xdr:colOff>
      <xdr:row>9</xdr:row>
      <xdr:rowOff>150813</xdr:rowOff>
    </xdr:to>
    <xdr:cxnSp macro="">
      <xdr:nvCxnSpPr>
        <xdr:cNvPr id="71" name="Straight Connector 70">
          <a:extLst>
            <a:ext uri="{FF2B5EF4-FFF2-40B4-BE49-F238E27FC236}">
              <a16:creationId xmlns:a16="http://schemas.microsoft.com/office/drawing/2014/main" id="{00000000-0008-0000-0400-000047000000}"/>
            </a:ext>
          </a:extLst>
        </xdr:cNvPr>
        <xdr:cNvCxnSpPr>
          <a:stCxn id="8" idx="3"/>
        </xdr:cNvCxnSpPr>
      </xdr:nvCxnSpPr>
      <xdr:spPr bwMode="auto">
        <a:xfrm flipV="1">
          <a:off x="29551289" y="1714500"/>
          <a:ext cx="587399"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57118</xdr:colOff>
      <xdr:row>15</xdr:row>
      <xdr:rowOff>31751</xdr:rowOff>
    </xdr:from>
    <xdr:to>
      <xdr:col>28</xdr:col>
      <xdr:colOff>603250</xdr:colOff>
      <xdr:row>15</xdr:row>
      <xdr:rowOff>33371</xdr:rowOff>
    </xdr:to>
    <xdr:cxnSp macro="">
      <xdr:nvCxnSpPr>
        <xdr:cNvPr id="72" name="Straight Connector 71">
          <a:extLst>
            <a:ext uri="{FF2B5EF4-FFF2-40B4-BE49-F238E27FC236}">
              <a16:creationId xmlns:a16="http://schemas.microsoft.com/office/drawing/2014/main" id="{00000000-0008-0000-0400-000048000000}"/>
            </a:ext>
          </a:extLst>
        </xdr:cNvPr>
        <xdr:cNvCxnSpPr>
          <a:stCxn id="56" idx="3"/>
        </xdr:cNvCxnSpPr>
      </xdr:nvCxnSpPr>
      <xdr:spPr bwMode="auto">
        <a:xfrm flipV="1">
          <a:off x="29568743" y="2389189"/>
          <a:ext cx="546132" cy="162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66634</xdr:colOff>
      <xdr:row>18</xdr:row>
      <xdr:rowOff>150812</xdr:rowOff>
    </xdr:from>
    <xdr:to>
      <xdr:col>29</xdr:col>
      <xdr:colOff>31750</xdr:colOff>
      <xdr:row>19</xdr:row>
      <xdr:rowOff>3238</xdr:rowOff>
    </xdr:to>
    <xdr:cxnSp macro="">
      <xdr:nvCxnSpPr>
        <xdr:cNvPr id="73" name="Straight Connector 72">
          <a:extLst>
            <a:ext uri="{FF2B5EF4-FFF2-40B4-BE49-F238E27FC236}">
              <a16:creationId xmlns:a16="http://schemas.microsoft.com/office/drawing/2014/main" id="{00000000-0008-0000-0400-000049000000}"/>
            </a:ext>
          </a:extLst>
        </xdr:cNvPr>
        <xdr:cNvCxnSpPr>
          <a:stCxn id="58" idx="3"/>
        </xdr:cNvCxnSpPr>
      </xdr:nvCxnSpPr>
      <xdr:spPr bwMode="auto">
        <a:xfrm flipV="1">
          <a:off x="29578259" y="3000375"/>
          <a:ext cx="576304" cy="11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539750</xdr:colOff>
      <xdr:row>4</xdr:row>
      <xdr:rowOff>269875</xdr:rowOff>
    </xdr:from>
    <xdr:to>
      <xdr:col>32</xdr:col>
      <xdr:colOff>134938</xdr:colOff>
      <xdr:row>26</xdr:row>
      <xdr:rowOff>7937</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bwMode="auto">
        <a:xfrm>
          <a:off x="20272375" y="904875"/>
          <a:ext cx="11818938" cy="2936875"/>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1052512</xdr:colOff>
      <xdr:row>60</xdr:row>
      <xdr:rowOff>46037</xdr:rowOff>
    </xdr:from>
    <xdr:to>
      <xdr:col>4</xdr:col>
      <xdr:colOff>4500562</xdr:colOff>
      <xdr:row>68</xdr:row>
      <xdr:rowOff>7937</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925762" y="9705975"/>
          <a:ext cx="4559300" cy="12319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12700</xdr:colOff>
      <xdr:row>25</xdr:row>
      <xdr:rowOff>152400</xdr:rowOff>
    </xdr:from>
    <xdr:to>
      <xdr:col>10</xdr:col>
      <xdr:colOff>6553200</xdr:colOff>
      <xdr:row>34</xdr:row>
      <xdr:rowOff>12700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442700" y="4406900"/>
          <a:ext cx="6540500" cy="11811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1202531</xdr:colOff>
      <xdr:row>56</xdr:row>
      <xdr:rowOff>23813</xdr:rowOff>
    </xdr:from>
    <xdr:to>
      <xdr:col>25</xdr:col>
      <xdr:colOff>11906</xdr:colOff>
      <xdr:row>66</xdr:row>
      <xdr:rowOff>178594</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5574625" y="10417969"/>
          <a:ext cx="3286125" cy="2095500"/>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Efficiecnies</a:t>
          </a:r>
          <a:r>
            <a:rPr lang="da-DK" sz="1200" baseline="0"/>
            <a:t> are calculated as a ratio between net space heating (table AE31:AF38) and final energy consumption (</a:t>
          </a:r>
          <a:r>
            <a:rPr lang="da-DK" sz="1100" baseline="0">
              <a:solidFill>
                <a:schemeClr val="dk1"/>
              </a:solidFill>
              <a:effectLst/>
              <a:latin typeface="+mn-lt"/>
              <a:ea typeface="+mn-ea"/>
              <a:cs typeface="+mn-cs"/>
            </a:rPr>
            <a:t>table W31:X38).</a:t>
          </a:r>
        </a:p>
        <a:p>
          <a:endParaRPr lang="da-DK" sz="1200"/>
        </a:p>
        <a:p>
          <a:r>
            <a:rPr lang="da-DK" sz="1200"/>
            <a:t>Efficiency</a:t>
          </a:r>
          <a:r>
            <a:rPr lang="da-DK" sz="1200" baseline="0"/>
            <a:t> of heat pumps is assumed to be 1 because the heat from the ground is counted as an input heat.  Since the division of ASHPs and GSHPs is unknown as well as their geographical distribution (DKE and DKW)  average efficiency of 2.8 is assumed for existing heat pumps.</a:t>
          </a:r>
          <a:endParaRPr lang="da-DK" sz="1200"/>
        </a:p>
      </xdr:txBody>
    </xdr:sp>
    <xdr:clientData/>
  </xdr:twoCellAnchor>
  <xdr:twoCellAnchor>
    <xdr:from>
      <xdr:col>16</xdr:col>
      <xdr:colOff>624416</xdr:colOff>
      <xdr:row>53</xdr:row>
      <xdr:rowOff>0</xdr:rowOff>
    </xdr:from>
    <xdr:to>
      <xdr:col>19</xdr:col>
      <xdr:colOff>61117</xdr:colOff>
      <xdr:row>68</xdr:row>
      <xdr:rowOff>95250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2309666" y="10932583"/>
          <a:ext cx="1913201" cy="3069167"/>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numer is the amount of ambient heat used.</a:t>
          </a:r>
        </a:p>
        <a:p>
          <a:r>
            <a:rPr lang="da-DK" sz="1200">
              <a:latin typeface="Times New Roman" panose="02020603050405020304" pitchFamily="18" charset="0"/>
              <a:cs typeface="Times New Roman" panose="02020603050405020304" pitchFamily="18" charset="0"/>
            </a:rPr>
            <a:t>Thus</a:t>
          </a:r>
          <a:r>
            <a:rPr lang="da-DK" sz="1200" baseline="0">
              <a:latin typeface="Times New Roman" panose="02020603050405020304" pitchFamily="18" charset="0"/>
              <a:cs typeface="Times New Roman" panose="02020603050405020304" pitchFamily="18" charset="0"/>
            </a:rPr>
            <a:t> to calculate the electricity use the formula:</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cop * elc = elc + amb &lt;=&gt;</a:t>
          </a:r>
        </a:p>
        <a:p>
          <a:r>
            <a:rPr lang="da-DK" sz="1200">
              <a:latin typeface="Times New Roman" panose="02020603050405020304" pitchFamily="18" charset="0"/>
              <a:cs typeface="Times New Roman" panose="02020603050405020304" pitchFamily="18" charset="0"/>
            </a:rPr>
            <a:t>elc =</a:t>
          </a:r>
          <a:r>
            <a:rPr lang="da-DK" sz="1200" baseline="0">
              <a:latin typeface="Times New Roman" panose="02020603050405020304" pitchFamily="18" charset="0"/>
              <a:cs typeface="Times New Roman" panose="02020603050405020304" pitchFamily="18" charset="0"/>
            </a:rPr>
            <a:t> amb / (cop - 1)</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Assume the cop is 2.8</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In addition electricity is both use in direct elc heat and heat pump. Then electric heating is residually calculated</a:t>
          </a: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18</xdr:col>
      <xdr:colOff>232833</xdr:colOff>
      <xdr:row>49</xdr:row>
      <xdr:rowOff>35720</xdr:rowOff>
    </xdr:from>
    <xdr:to>
      <xdr:col>20</xdr:col>
      <xdr:colOff>11905</xdr:colOff>
      <xdr:row>52</xdr:row>
      <xdr:rowOff>201083</xdr:rowOff>
    </xdr:to>
    <xdr:cxnSp macro="">
      <xdr:nvCxnSpPr>
        <xdr:cNvPr id="13" name="Elbow Connector 12">
          <a:extLst>
            <a:ext uri="{FF2B5EF4-FFF2-40B4-BE49-F238E27FC236}">
              <a16:creationId xmlns:a16="http://schemas.microsoft.com/office/drawing/2014/main" id="{00000000-0008-0000-0600-00000D000000}"/>
            </a:ext>
          </a:extLst>
        </xdr:cNvPr>
        <xdr:cNvCxnSpPr/>
      </xdr:nvCxnSpPr>
      <xdr:spPr bwMode="auto">
        <a:xfrm flipV="1">
          <a:off x="23537333" y="10174553"/>
          <a:ext cx="2117989" cy="747447"/>
        </a:xfrm>
        <a:prstGeom prst="bentConnector3">
          <a:avLst>
            <a:gd name="adj1" fmla="val 531"/>
          </a:avLst>
        </a:prstGeom>
        <a:ln>
          <a:headEnd type="none" w="med" len="med"/>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793750</xdr:colOff>
      <xdr:row>32</xdr:row>
      <xdr:rowOff>137583</xdr:rowOff>
    </xdr:from>
    <xdr:to>
      <xdr:col>17</xdr:col>
      <xdr:colOff>381000</xdr:colOff>
      <xdr:row>48</xdr:row>
      <xdr:rowOff>153457</xdr:rowOff>
    </xdr:to>
    <xdr:sp macro="" textlink="">
      <xdr:nvSpPr>
        <xdr:cNvPr id="2" name="Right Brace 1">
          <a:extLst>
            <a:ext uri="{FF2B5EF4-FFF2-40B4-BE49-F238E27FC236}">
              <a16:creationId xmlns:a16="http://schemas.microsoft.com/office/drawing/2014/main" id="{00000000-0008-0000-0600-000002000000}"/>
            </a:ext>
          </a:extLst>
        </xdr:cNvPr>
        <xdr:cNvSpPr/>
      </xdr:nvSpPr>
      <xdr:spPr bwMode="auto">
        <a:xfrm>
          <a:off x="22479000" y="6900333"/>
          <a:ext cx="391583" cy="3190874"/>
        </a:xfrm>
        <a:prstGeom prst="rightBrac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twoCellAnchor>
    <xdr:from>
      <xdr:col>17</xdr:col>
      <xdr:colOff>317500</xdr:colOff>
      <xdr:row>32</xdr:row>
      <xdr:rowOff>127001</xdr:rowOff>
    </xdr:from>
    <xdr:to>
      <xdr:col>18</xdr:col>
      <xdr:colOff>591911</xdr:colOff>
      <xdr:row>47</xdr:row>
      <xdr:rowOff>133804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2807083" y="6889751"/>
          <a:ext cx="1089328" cy="29807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net space heating data used to calculate the stock of residential heating technologies (originating from Heating Model) </a:t>
          </a:r>
          <a:r>
            <a:rPr lang="da-DK" sz="1100">
              <a:latin typeface="Times New Roman" panose="02020603050405020304" pitchFamily="18" charset="0"/>
              <a:cs typeface="Times New Roman" panose="02020603050405020304" pitchFamily="18" charset="0"/>
            </a:rPr>
            <a:t>with the Danish energy Statistics.</a:t>
          </a:r>
        </a:p>
      </xdr:txBody>
    </xdr:sp>
    <xdr:clientData/>
  </xdr:twoCellAnchor>
  <xdr:twoCellAnchor>
    <xdr:from>
      <xdr:col>12</xdr:col>
      <xdr:colOff>291798</xdr:colOff>
      <xdr:row>63</xdr:row>
      <xdr:rowOff>169333</xdr:rowOff>
    </xdr:from>
    <xdr:to>
      <xdr:col>13</xdr:col>
      <xdr:colOff>684138</xdr:colOff>
      <xdr:row>73</xdr:row>
      <xdr:rowOff>19655</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6304381" y="11948583"/>
          <a:ext cx="2011590" cy="16177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final energy consumption </a:t>
          </a:r>
          <a:r>
            <a:rPr lang="da-DK" sz="1100">
              <a:latin typeface="Times New Roman" panose="02020603050405020304" pitchFamily="18" charset="0"/>
              <a:cs typeface="Times New Roman" panose="02020603050405020304" pitchFamily="18" charset="0"/>
            </a:rPr>
            <a:t>with the Danish Energy Statistics.</a:t>
          </a:r>
        </a:p>
        <a:p>
          <a:r>
            <a:rPr lang="da-DK" sz="1100">
              <a:latin typeface="Times New Roman" panose="02020603050405020304" pitchFamily="18" charset="0"/>
              <a:cs typeface="Times New Roman" panose="02020603050405020304" pitchFamily="18" charset="0"/>
            </a:rPr>
            <a:t>Fuel consumption is calculated as:</a:t>
          </a:r>
        </a:p>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Times New Roman" panose="02020603050405020304" pitchFamily="18" charset="0"/>
              <a:ea typeface="+mn-ea"/>
              <a:cs typeface="Times New Roman" panose="02020603050405020304" pitchFamily="18" charset="0"/>
            </a:rPr>
            <a:t>CONS=ACT/EFF</a:t>
          </a:r>
          <a:endParaRPr lang="da-DK">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ACT=Activity</a:t>
          </a:r>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EFF=efficency</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1013733</xdr:colOff>
      <xdr:row>64</xdr:row>
      <xdr:rowOff>78919</xdr:rowOff>
    </xdr:from>
    <xdr:to>
      <xdr:col>3</xdr:col>
      <xdr:colOff>1238250</xdr:colOff>
      <xdr:row>92</xdr:row>
      <xdr:rowOff>111124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172608" y="12143919"/>
          <a:ext cx="5177517" cy="463595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Due to small mismatches between Danish</a:t>
          </a:r>
          <a:r>
            <a:rPr lang="da-DK" sz="1200" baseline="0">
              <a:latin typeface="Times New Roman" panose="02020603050405020304" pitchFamily="18" charset="0"/>
              <a:cs typeface="Times New Roman" panose="02020603050405020304" pitchFamily="18" charset="0"/>
            </a:rPr>
            <a:t> Energy Statistics and net heat demand calculated in the Heating Model, heat demand is "manually moved" from one fuel group to another (cells D34:F34, H34:K34, D37:E37, H37:J37,D38, F38, J38). As a result, boilers in the Base Year produce the same amount of heat as in the Danish Energy Statistics, i.e. TIMES-DK is calibrated with Danish Energy Statistics.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To calibrate the model with the Danish Energy Statistics these changes have been made:</a:t>
          </a:r>
        </a:p>
        <a:p>
          <a:r>
            <a:rPr lang="da-DK" sz="1200" baseline="0">
              <a:latin typeface="Times New Roman" panose="02020603050405020304" pitchFamily="18" charset="0"/>
              <a:cs typeface="Times New Roman" panose="02020603050405020304" pitchFamily="18" charset="0"/>
            </a:rPr>
            <a:t>* </a:t>
          </a:r>
          <a:r>
            <a:rPr lang="da-DK" sz="1200" b="1" u="sng" baseline="0">
              <a:latin typeface="Times New Roman" panose="02020603050405020304" pitchFamily="18" charset="0"/>
              <a:cs typeface="Times New Roman" panose="02020603050405020304" pitchFamily="18" charset="0"/>
            </a:rPr>
            <a:t>Detached buildngs EAST</a:t>
          </a:r>
          <a:r>
            <a:rPr lang="da-DK" sz="1200" baseline="0">
              <a:latin typeface="Times New Roman" panose="02020603050405020304" pitchFamily="18" charset="0"/>
              <a:cs typeface="Times New Roman" panose="02020603050405020304" pitchFamily="18" charset="0"/>
            </a:rPr>
            <a:t>: </a:t>
          </a:r>
        </a:p>
        <a:p>
          <a:r>
            <a:rPr lang="da-DK" sz="1200" baseline="0">
              <a:latin typeface="Times New Roman" panose="02020603050405020304" pitchFamily="18" charset="0"/>
              <a:cs typeface="Times New Roman" panose="02020603050405020304" pitchFamily="18" charset="0"/>
            </a:rPr>
            <a:t>   1.86 PJ is moved from wood (0.85 to straw, 0.01 to coal and 1 to heat pumps)</a:t>
          </a:r>
        </a:p>
        <a:p>
          <a:r>
            <a:rPr lang="da-DK" sz="1200" baseline="0">
              <a:latin typeface="Times New Roman" panose="02020603050405020304" pitchFamily="18" charset="0"/>
              <a:cs typeface="Times New Roman" panose="02020603050405020304" pitchFamily="18" charset="0"/>
            </a:rPr>
            <a:t>   0.35 PJ from Natural gas (0.05 PJ to heat pumps and 0.3 to oil)</a:t>
          </a:r>
        </a:p>
        <a:p>
          <a:r>
            <a:rPr lang="da-DK" sz="1200" baseline="0">
              <a:latin typeface="Times New Roman" panose="02020603050405020304" pitchFamily="18" charset="0"/>
              <a:cs typeface="Times New Roman" panose="02020603050405020304" pitchFamily="18" charset="0"/>
            </a:rPr>
            <a:t>   3.75*(1-0.494)=1.9 PJ from electricity to heat pumps</a:t>
          </a:r>
        </a:p>
        <a:p>
          <a:r>
            <a:rPr lang="da-DK" sz="1200" baseline="0">
              <a:latin typeface="Times New Roman" panose="02020603050405020304" pitchFamily="18" charset="0"/>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EAST</a:t>
          </a:r>
          <a:r>
            <a:rPr lang="da-DK" sz="1200" baseline="0">
              <a:solidFill>
                <a:schemeClr val="dk1"/>
              </a:solidFill>
              <a:effectLst/>
              <a:latin typeface="Times New Roman" panose="02020603050405020304" pitchFamily="18" charset="0"/>
              <a:ea typeface="+mn-ea"/>
              <a:cs typeface="Times New Roman" panose="02020603050405020304" pitchFamily="18" charset="0"/>
            </a:rPr>
            <a:t>: No changes are made</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Detached buildngs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1.75 PJ is moved from wood (0.84 to straw, 0.01 PJ to coal and 0.9 PJ to heat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pumps)</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3.75*0.494=1.85 PJ from electricity to heat pumps</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0.05 PJ is moved from wood  to electricity</a:t>
          </a:r>
        </a:p>
        <a:p>
          <a:pPr marL="0" marR="0" indent="0" defTabSz="914400" eaLnBrk="1" fontAlgn="auto" latinLnBrk="0" hangingPunct="1">
            <a:lnSpc>
              <a:spcPct val="100000"/>
            </a:lnSpc>
            <a:spcBef>
              <a:spcPts val="0"/>
            </a:spcBef>
            <a:spcAft>
              <a:spcPts val="0"/>
            </a:spcAft>
            <a:buClrTx/>
            <a:buSzTx/>
            <a:buFontTx/>
            <a:buNone/>
            <a:tabLst/>
            <a:defRPr/>
          </a:pP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In the Heating Model summary heat demand of heat pumps and direct electric heating was matched with the Danish Energy Statistics. For that reason, they needed to be separated in cells D37:E37 and D39:E39. 0.494 is the the share of electricity and  heat pumps demand in detached buildings in DKW.</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xdr:col>
      <xdr:colOff>312965</xdr:colOff>
      <xdr:row>35</xdr:row>
      <xdr:rowOff>176893</xdr:rowOff>
    </xdr:from>
    <xdr:to>
      <xdr:col>3</xdr:col>
      <xdr:colOff>27215</xdr:colOff>
      <xdr:row>36</xdr:row>
      <xdr:rowOff>0</xdr:rowOff>
    </xdr:to>
    <xdr:cxnSp macro="">
      <xdr:nvCxnSpPr>
        <xdr:cNvPr id="11" name="Straight Connector 10">
          <a:extLst>
            <a:ext uri="{FF2B5EF4-FFF2-40B4-BE49-F238E27FC236}">
              <a16:creationId xmlns:a16="http://schemas.microsoft.com/office/drawing/2014/main" id="{00000000-0008-0000-0600-00000B000000}"/>
            </a:ext>
          </a:extLst>
        </xdr:cNvPr>
        <xdr:cNvCxnSpPr/>
      </xdr:nvCxnSpPr>
      <xdr:spPr bwMode="auto">
        <a:xfrm flipV="1">
          <a:off x="449036" y="6436179"/>
          <a:ext cx="5701393" cy="13607"/>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299358</xdr:colOff>
      <xdr:row>36</xdr:row>
      <xdr:rowOff>2723</xdr:rowOff>
    </xdr:from>
    <xdr:to>
      <xdr:col>1</xdr:col>
      <xdr:colOff>315686</xdr:colOff>
      <xdr:row>71</xdr:row>
      <xdr:rowOff>149678</xdr:rowOff>
    </xdr:to>
    <xdr:cxnSp macro="">
      <xdr:nvCxnSpPr>
        <xdr:cNvPr id="15" name="Straight Connector 14">
          <a:extLst>
            <a:ext uri="{FF2B5EF4-FFF2-40B4-BE49-F238E27FC236}">
              <a16:creationId xmlns:a16="http://schemas.microsoft.com/office/drawing/2014/main" id="{00000000-0008-0000-0600-00000F000000}"/>
            </a:ext>
          </a:extLst>
        </xdr:cNvPr>
        <xdr:cNvCxnSpPr/>
      </xdr:nvCxnSpPr>
      <xdr:spPr bwMode="auto">
        <a:xfrm flipH="1">
          <a:off x="435429" y="6452509"/>
          <a:ext cx="16328" cy="7018562"/>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312965</xdr:colOff>
      <xdr:row>71</xdr:row>
      <xdr:rowOff>149678</xdr:rowOff>
    </xdr:from>
    <xdr:to>
      <xdr:col>2</xdr:col>
      <xdr:colOff>1020536</xdr:colOff>
      <xdr:row>72</xdr:row>
      <xdr:rowOff>0</xdr:rowOff>
    </xdr:to>
    <xdr:cxnSp macro="">
      <xdr:nvCxnSpPr>
        <xdr:cNvPr id="22" name="Straight Arrow Connector 21">
          <a:extLst>
            <a:ext uri="{FF2B5EF4-FFF2-40B4-BE49-F238E27FC236}">
              <a16:creationId xmlns:a16="http://schemas.microsoft.com/office/drawing/2014/main" id="{00000000-0008-0000-0600-000016000000}"/>
            </a:ext>
          </a:extLst>
        </xdr:cNvPr>
        <xdr:cNvCxnSpPr/>
      </xdr:nvCxnSpPr>
      <xdr:spPr bwMode="auto">
        <a:xfrm>
          <a:off x="449036" y="13471071"/>
          <a:ext cx="1741714" cy="13608"/>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108857</xdr:colOff>
      <xdr:row>6</xdr:row>
      <xdr:rowOff>0</xdr:rowOff>
    </xdr:from>
    <xdr:to>
      <xdr:col>14</xdr:col>
      <xdr:colOff>603250</xdr:colOff>
      <xdr:row>25</xdr:row>
      <xdr:rowOff>158750</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17550190" y="1058333"/>
          <a:ext cx="2113643" cy="37782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Equations used for calibration: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ACT=STOCK*CAP2ACT*AF</a:t>
          </a:r>
        </a:p>
        <a:p>
          <a:r>
            <a:rPr lang="da-DK" sz="1200">
              <a:latin typeface="Times New Roman" panose="02020603050405020304" pitchFamily="18" charset="0"/>
              <a:cs typeface="Times New Roman" panose="02020603050405020304" pitchFamily="18" charset="0"/>
            </a:rPr>
            <a:t>CONS=ACT/EFF</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ACT=Activity</a:t>
          </a:r>
        </a:p>
        <a:p>
          <a:r>
            <a:rPr lang="da-DK" sz="1200">
              <a:latin typeface="Times New Roman" panose="02020603050405020304" pitchFamily="18" charset="0"/>
              <a:cs typeface="Times New Roman" panose="02020603050405020304" pitchFamily="18" charset="0"/>
            </a:rPr>
            <a:t>STOCK=Stock</a:t>
          </a:r>
        </a:p>
        <a:p>
          <a:r>
            <a:rPr lang="da-DK" sz="1200">
              <a:latin typeface="Times New Roman" panose="02020603050405020304" pitchFamily="18" charset="0"/>
              <a:cs typeface="Times New Roman" panose="02020603050405020304" pitchFamily="18" charset="0"/>
            </a:rPr>
            <a:t>CAP2ACT=Constant</a:t>
          </a:r>
          <a:r>
            <a:rPr lang="da-DK" sz="1200" baseline="0">
              <a:latin typeface="Times New Roman" panose="02020603050405020304" pitchFamily="18" charset="0"/>
              <a:cs typeface="Times New Roman" panose="02020603050405020304" pitchFamily="18" charset="0"/>
            </a:rPr>
            <a:t> which is converting from capacity to activity</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AF=Availability</a:t>
          </a:r>
          <a:r>
            <a:rPr lang="da-DK" sz="1200" baseline="0">
              <a:latin typeface="Times New Roman" panose="02020603050405020304" pitchFamily="18" charset="0"/>
              <a:cs typeface="Times New Roman" panose="02020603050405020304" pitchFamily="18" charset="0"/>
            </a:rPr>
            <a:t> factor</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CONS=Fuel consumption</a:t>
          </a:r>
        </a:p>
        <a:p>
          <a:r>
            <a:rPr lang="da-DK" sz="1200">
              <a:latin typeface="Times New Roman" panose="02020603050405020304" pitchFamily="18" charset="0"/>
              <a:cs typeface="Times New Roman" panose="02020603050405020304" pitchFamily="18" charset="0"/>
            </a:rPr>
            <a:t>EFF=efficency</a:t>
          </a: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13</xdr:col>
      <xdr:colOff>684138</xdr:colOff>
      <xdr:row>67</xdr:row>
      <xdr:rowOff>190500</xdr:rowOff>
    </xdr:from>
    <xdr:to>
      <xdr:col>14</xdr:col>
      <xdr:colOff>492125</xdr:colOff>
      <xdr:row>67</xdr:row>
      <xdr:rowOff>205619</xdr:rowOff>
    </xdr:to>
    <xdr:cxnSp macro="">
      <xdr:nvCxnSpPr>
        <xdr:cNvPr id="7" name="Straight Connector 6">
          <a:extLst>
            <a:ext uri="{FF2B5EF4-FFF2-40B4-BE49-F238E27FC236}">
              <a16:creationId xmlns:a16="http://schemas.microsoft.com/office/drawing/2014/main" id="{00000000-0008-0000-0600-000007000000}"/>
            </a:ext>
          </a:extLst>
        </xdr:cNvPr>
        <xdr:cNvCxnSpPr>
          <a:stCxn id="8" idx="3"/>
        </xdr:cNvCxnSpPr>
      </xdr:nvCxnSpPr>
      <xdr:spPr bwMode="auto">
        <a:xfrm flipV="1">
          <a:off x="18321263" y="12842875"/>
          <a:ext cx="823987" cy="15119"/>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492881</xdr:colOff>
      <xdr:row>62</xdr:row>
      <xdr:rowOff>179917</xdr:rowOff>
    </xdr:from>
    <xdr:to>
      <xdr:col>14</xdr:col>
      <xdr:colOff>492881</xdr:colOff>
      <xdr:row>67</xdr:row>
      <xdr:rowOff>193525</xdr:rowOff>
    </xdr:to>
    <xdr:cxnSp macro="">
      <xdr:nvCxnSpPr>
        <xdr:cNvPr id="23" name="Straight Arrow Connector 22">
          <a:extLst>
            <a:ext uri="{FF2B5EF4-FFF2-40B4-BE49-F238E27FC236}">
              <a16:creationId xmlns:a16="http://schemas.microsoft.com/office/drawing/2014/main" id="{00000000-0008-0000-0600-000017000000}"/>
            </a:ext>
          </a:extLst>
        </xdr:cNvPr>
        <xdr:cNvCxnSpPr/>
      </xdr:nvCxnSpPr>
      <xdr:spPr bwMode="auto">
        <a:xfrm flipV="1">
          <a:off x="19130131" y="11758084"/>
          <a:ext cx="0" cy="987274"/>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296332</xdr:colOff>
      <xdr:row>26</xdr:row>
      <xdr:rowOff>95250</xdr:rowOff>
    </xdr:from>
    <xdr:to>
      <xdr:col>16</xdr:col>
      <xdr:colOff>74083</xdr:colOff>
      <xdr:row>31</xdr:row>
      <xdr:rowOff>116415</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7928165" y="4773083"/>
          <a:ext cx="2402418"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split between</a:t>
          </a:r>
          <a:r>
            <a:rPr lang="da-DK" sz="1200" baseline="0">
              <a:latin typeface="Times New Roman" panose="02020603050405020304" pitchFamily="18" charset="0"/>
              <a:cs typeface="Times New Roman" panose="02020603050405020304" pitchFamily="18" charset="0"/>
            </a:rPr>
            <a:t> DKE and DKW is </a:t>
          </a:r>
          <a:r>
            <a:rPr lang="da-DK" sz="1200">
              <a:latin typeface="Times New Roman" panose="02020603050405020304" pitchFamily="18" charset="0"/>
              <a:cs typeface="Times New Roman" panose="02020603050405020304" pitchFamily="18" charset="0"/>
            </a:rPr>
            <a:t>based on the share of heated area </a:t>
          </a:r>
          <a:r>
            <a:rPr lang="da-DK" sz="1200" baseline="0">
              <a:latin typeface="Times New Roman" panose="02020603050405020304" pitchFamily="18" charset="0"/>
              <a:cs typeface="Times New Roman" panose="02020603050405020304" pitchFamily="18" charset="0"/>
            </a:rPr>
            <a:t>which has solar heating as supplementary heating.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328083</xdr:colOff>
      <xdr:row>25</xdr:row>
      <xdr:rowOff>95250</xdr:rowOff>
    </xdr:from>
    <xdr:to>
      <xdr:col>22</xdr:col>
      <xdr:colOff>1132417</xdr:colOff>
      <xdr:row>27</xdr:row>
      <xdr:rowOff>105834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2013333" y="4582583"/>
          <a:ext cx="6593417" cy="359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Why do we calculate the fuel from the Not</a:t>
          </a:r>
          <a:r>
            <a:rPr lang="en-US" sz="1100" baseline="0">
              <a:solidFill>
                <a:srgbClr val="FF0000"/>
              </a:solidFill>
            </a:rPr>
            <a:t> Adjusted Output boiler  but in the RES_Fuel we uses the adjusted ?</a:t>
          </a:r>
          <a:r>
            <a:rPr lang="en-US" sz="1100">
              <a:solidFill>
                <a:srgbClr val="FF0000"/>
              </a:solidFill>
            </a:rPr>
            <a:t> It looks as</a:t>
          </a:r>
          <a:r>
            <a:rPr lang="en-US" sz="1100" baseline="0">
              <a:solidFill>
                <a:srgbClr val="FF0000"/>
              </a:solidFill>
            </a:rPr>
            <a:t> the fuel calculation here is not used ? </a:t>
          </a:r>
          <a:endParaRPr lang="en-US" sz="1100">
            <a:solidFill>
              <a:srgbClr val="FF0000"/>
            </a:solidFill>
          </a:endParaRPr>
        </a:p>
      </xdr:txBody>
    </xdr:sp>
    <xdr:clientData/>
  </xdr:twoCellAnchor>
  <xdr:twoCellAnchor>
    <xdr:from>
      <xdr:col>7</xdr:col>
      <xdr:colOff>42333</xdr:colOff>
      <xdr:row>25</xdr:row>
      <xdr:rowOff>74084</xdr:rowOff>
    </xdr:from>
    <xdr:to>
      <xdr:col>12</xdr:col>
      <xdr:colOff>1354667</xdr:colOff>
      <xdr:row>28</xdr:row>
      <xdr:rowOff>105834</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2668250" y="4561417"/>
          <a:ext cx="61277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[EFF]: all values but solar and HP is calculated from the statistic the values for the mulit B DHEXC are is adjusted assuming that the efficiency is higher for MB, the Eff for HP is set to 2.8 no source refered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319086</xdr:colOff>
      <xdr:row>43</xdr:row>
      <xdr:rowOff>19049</xdr:rowOff>
    </xdr:from>
    <xdr:to>
      <xdr:col>29</xdr:col>
      <xdr:colOff>204787</xdr:colOff>
      <xdr:row>71</xdr:row>
      <xdr:rowOff>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0283486" y="7010399"/>
          <a:ext cx="4152901" cy="468630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 and I)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219075</xdr:colOff>
      <xdr:row>12</xdr:row>
      <xdr:rowOff>19050</xdr:rowOff>
    </xdr:from>
    <xdr:to>
      <xdr:col>22</xdr:col>
      <xdr:colOff>342900</xdr:colOff>
      <xdr:row>31</xdr:row>
      <xdr:rowOff>123825</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5592425" y="1990725"/>
          <a:ext cx="4105275" cy="31813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ACT=STOCK*CAP2ACT*AF</a:t>
          </a:r>
        </a:p>
        <a:p>
          <a:r>
            <a:rPr lang="da-DK" sz="1100">
              <a:latin typeface="Times New Roman" panose="02020603050405020304" pitchFamily="18" charset="0"/>
              <a:cs typeface="Times New Roman" panose="02020603050405020304" pitchFamily="18" charset="0"/>
            </a:rPr>
            <a:t>CONS=ACT/EFF</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ACT=Activity</a:t>
          </a:r>
        </a:p>
        <a:p>
          <a:r>
            <a:rPr lang="da-DK" sz="1100">
              <a:latin typeface="Times New Roman" panose="02020603050405020304" pitchFamily="18" charset="0"/>
              <a:cs typeface="Times New Roman" panose="02020603050405020304" pitchFamily="18" charset="0"/>
            </a:rPr>
            <a:t>STOCK=Stock</a:t>
          </a:r>
        </a:p>
        <a:p>
          <a:r>
            <a:rPr lang="da-DK" sz="1100">
              <a:latin typeface="Times New Roman" panose="02020603050405020304" pitchFamily="18" charset="0"/>
              <a:cs typeface="Times New Roman" panose="02020603050405020304" pitchFamily="18" charset="0"/>
            </a:rPr>
            <a:t>CAP2ACT=Constant</a:t>
          </a:r>
          <a:r>
            <a:rPr lang="da-DK" sz="1100" baseline="0">
              <a:latin typeface="Times New Roman" panose="02020603050405020304" pitchFamily="18" charset="0"/>
              <a:cs typeface="Times New Roman" panose="02020603050405020304" pitchFamily="18" charset="0"/>
            </a:rPr>
            <a:t> which is converting from capacity to activity</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AF=Availability</a:t>
          </a:r>
          <a:r>
            <a:rPr lang="da-DK" sz="1100" baseline="0">
              <a:latin typeface="Times New Roman" panose="02020603050405020304" pitchFamily="18" charset="0"/>
              <a:cs typeface="Times New Roman" panose="02020603050405020304" pitchFamily="18" charset="0"/>
            </a:rPr>
            <a:t> factor</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CONS=consumption</a:t>
          </a:r>
        </a:p>
        <a:p>
          <a:r>
            <a:rPr lang="da-DK" sz="1100">
              <a:latin typeface="Times New Roman" panose="02020603050405020304" pitchFamily="18" charset="0"/>
              <a:cs typeface="Times New Roman" panose="02020603050405020304" pitchFamily="18" charset="0"/>
            </a:rPr>
            <a:t>EFF=efficency</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466725</xdr:colOff>
      <xdr:row>10</xdr:row>
      <xdr:rowOff>142874</xdr:rowOff>
    </xdr:from>
    <xdr:to>
      <xdr:col>3</xdr:col>
      <xdr:colOff>19050</xdr:colOff>
      <xdr:row>22</xdr:row>
      <xdr:rowOff>152400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371600" y="1924049"/>
          <a:ext cx="3152775" cy="195262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2010 is presented in columns DEMAND~DKE and DEMAND~DKW.</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266699</xdr:colOff>
      <xdr:row>29</xdr:row>
      <xdr:rowOff>133349</xdr:rowOff>
    </xdr:from>
    <xdr:to>
      <xdr:col>6</xdr:col>
      <xdr:colOff>28574</xdr:colOff>
      <xdr:row>41</xdr:row>
      <xdr:rowOff>38100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666874" y="4543424"/>
          <a:ext cx="4943475" cy="18478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114300</xdr:colOff>
      <xdr:row>25</xdr:row>
      <xdr:rowOff>57150</xdr:rowOff>
    </xdr:from>
    <xdr:to>
      <xdr:col>13</xdr:col>
      <xdr:colOff>161925</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696075" y="4143375"/>
          <a:ext cx="41529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 wonder what the PASTI are used for  - </a:t>
          </a:r>
        </a:p>
        <a:p>
          <a:r>
            <a:rPr lang="en-US" sz="1100">
              <a:solidFill>
                <a:srgbClr val="FF0000"/>
              </a:solidFill>
            </a:rPr>
            <a:t>As I understand it, it  is the  calculated energi-demand from the heat ing model</a:t>
          </a:r>
          <a:r>
            <a:rPr lang="en-US" sz="1100" baseline="0">
              <a:solidFill>
                <a:srgbClr val="FF0000"/>
              </a:solidFill>
            </a:rPr>
            <a:t> adjusted by the </a:t>
          </a:r>
          <a:r>
            <a:rPr lang="en-US" sz="1100">
              <a:solidFill>
                <a:srgbClr val="FF0000"/>
              </a:solidFill>
            </a:rPr>
            <a:t>relaxion factor  - wonder why the</a:t>
          </a:r>
          <a:r>
            <a:rPr lang="en-US" sz="1100" baseline="0">
              <a:solidFill>
                <a:srgbClr val="FF0000"/>
              </a:solidFill>
            </a:rPr>
            <a:t> explation in the blue box is  past  investments ?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rgbClr val="FF0000"/>
              </a:solidFill>
              <a:effectLst/>
              <a:latin typeface="+mn-lt"/>
              <a:ea typeface="+mn-ea"/>
              <a:cs typeface="+mn-cs"/>
            </a:rPr>
            <a:t>	What is the defination of investments ? </a:t>
          </a:r>
          <a:endParaRPr lang="en-US">
            <a:solidFill>
              <a:srgbClr val="FF0000"/>
            </a:solidFill>
            <a:effectLst/>
          </a:endParaRPr>
        </a:p>
        <a:p>
          <a:r>
            <a:rPr lang="en-US" sz="1100" baseline="0">
              <a:solidFill>
                <a:srgbClr val="FF0000"/>
              </a:solidFill>
            </a:rPr>
            <a:t>	Could the investment be in PJ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12</xdr:row>
      <xdr:rowOff>0</xdr:rowOff>
    </xdr:from>
    <xdr:to>
      <xdr:col>4</xdr:col>
      <xdr:colOff>9525</xdr:colOff>
      <xdr:row>20</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38175" y="1952625"/>
          <a:ext cx="2981325" cy="1295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da-DK" sz="11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taken from the</a:t>
          </a:r>
          <a:r>
            <a:rPr lang="da-DK"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da-DK" sz="1100" b="1" i="0" u="none" strike="noStrike" baseline="0">
              <a:solidFill>
                <a:schemeClr val="dk1"/>
              </a:solidFill>
              <a:effectLst/>
              <a:latin typeface="Times New Roman" panose="02020603050405020304" pitchFamily="18" charset="0"/>
              <a:ea typeface="+mn-ea"/>
              <a:cs typeface="Times New Roman" panose="02020603050405020304" pitchFamily="18" charset="0"/>
            </a:rPr>
            <a:t>Danish Energy Statistics 2013 </a:t>
          </a:r>
          <a:endParaRPr lang="da-DK" sz="1100" b="1"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da-DK" sz="11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Source: http://www.ens.dk/sites/ens.dk/files/info/tal-kort/statistik-noegletal/aarlig-energistatistik/energistatistik2013.pdf, </a:t>
          </a:r>
          <a:r>
            <a:rPr lang="da-DK" sz="1100" b="1" i="0" u="none" strike="noStrike">
              <a:solidFill>
                <a:schemeClr val="dk1"/>
              </a:solidFill>
              <a:effectLst/>
              <a:latin typeface="Times New Roman" panose="02020603050405020304" pitchFamily="18" charset="0"/>
              <a:ea typeface="+mn-ea"/>
              <a:cs typeface="Times New Roman" panose="02020603050405020304" pitchFamily="18" charset="0"/>
            </a:rPr>
            <a:t>page 59</a:t>
          </a:r>
          <a:r>
            <a:rPr lang="da-DK" b="1">
              <a:latin typeface="Times New Roman" panose="02020603050405020304" pitchFamily="18" charset="0"/>
              <a:cs typeface="Times New Roman" panose="02020603050405020304" pitchFamily="18" charset="0"/>
            </a:rPr>
            <a:t> </a:t>
          </a:r>
          <a:endParaRPr lang="da-DK" sz="1100" b="1">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kkel%20Simonsen/TIMES-DK/2014-09-29%20RAMSES%20interface.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tpet/Desktop/VT_DK_HOU_v1p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ikkel%20Simonsen/TIMES-DK/VT_DK_HOU_v1p3-b075c7f.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cell r="AL31"/>
          <cell r="AN31"/>
          <cell r="AO31"/>
          <cell r="AP31"/>
          <cell r="AQ31"/>
          <cell r="BG31" t="b">
            <v>0</v>
          </cell>
          <cell r="BO31" t="b">
            <v>0</v>
          </cell>
          <cell r="CA31" t="b">
            <v>0</v>
          </cell>
          <cell r="CB31" t="b">
            <v>0</v>
          </cell>
          <cell r="CD31" t="b">
            <v>0</v>
          </cell>
          <cell r="CE31" t="b">
            <v>0</v>
          </cell>
          <cell r="CG31" t="b">
            <v>0</v>
          </cell>
          <cell r="CH31" t="b">
            <v>0</v>
          </cell>
          <cell r="CP31"/>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cell r="AL41"/>
          <cell r="AN41"/>
          <cell r="AO41"/>
          <cell r="AP41"/>
          <cell r="AQ41"/>
          <cell r="BG41" t="b">
            <v>0</v>
          </cell>
          <cell r="BO41" t="b">
            <v>0</v>
          </cell>
          <cell r="CA41" t="b">
            <v>0</v>
          </cell>
          <cell r="CB41" t="b">
            <v>0</v>
          </cell>
          <cell r="CD41" t="b">
            <v>0</v>
          </cell>
          <cell r="CE41" t="b">
            <v>0</v>
          </cell>
          <cell r="CG41" t="b">
            <v>0</v>
          </cell>
          <cell r="CH41" t="b">
            <v>0</v>
          </cell>
          <cell r="CP41"/>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cell r="AL48"/>
          <cell r="AN48"/>
          <cell r="AO48"/>
          <cell r="AP48"/>
          <cell r="AQ48"/>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cell r="AL92"/>
          <cell r="AN92"/>
          <cell r="AO92"/>
          <cell r="AP92"/>
          <cell r="AQ92"/>
          <cell r="BG92" t="b">
            <v>0</v>
          </cell>
          <cell r="BO92" t="b">
            <v>0</v>
          </cell>
          <cell r="CA92" t="b">
            <v>0</v>
          </cell>
          <cell r="CB92" t="b">
            <v>0</v>
          </cell>
          <cell r="CD92" t="b">
            <v>0</v>
          </cell>
          <cell r="CE92" t="b">
            <v>0</v>
          </cell>
          <cell r="CG92" t="b">
            <v>0</v>
          </cell>
          <cell r="CH92" t="b">
            <v>0</v>
          </cell>
          <cell r="CP92"/>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cell r="AL163"/>
          <cell r="AN163"/>
          <cell r="AO163"/>
          <cell r="AP163"/>
          <cell r="AQ163"/>
          <cell r="BG163" t="b">
            <v>0</v>
          </cell>
          <cell r="BO163" t="b">
            <v>0</v>
          </cell>
          <cell r="CA163" t="b">
            <v>0</v>
          </cell>
          <cell r="CB163" t="b">
            <v>0</v>
          </cell>
          <cell r="CD163" t="b">
            <v>0</v>
          </cell>
          <cell r="CE163" t="b">
            <v>0</v>
          </cell>
          <cell r="CG163" t="b">
            <v>0</v>
          </cell>
          <cell r="CH163" t="b">
            <v>0</v>
          </cell>
          <cell r="CP163"/>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cell r="AL183"/>
          <cell r="AN183"/>
          <cell r="AO183"/>
          <cell r="AP183"/>
          <cell r="AQ183"/>
          <cell r="BG183" t="b">
            <v>0</v>
          </cell>
          <cell r="BO183" t="b">
            <v>0</v>
          </cell>
          <cell r="CA183" t="b">
            <v>0</v>
          </cell>
          <cell r="CB183" t="b">
            <v>0</v>
          </cell>
          <cell r="CD183" t="b">
            <v>0</v>
          </cell>
          <cell r="CE183" t="b">
            <v>0</v>
          </cell>
          <cell r="CG183" t="b">
            <v>0</v>
          </cell>
          <cell r="CH183" t="b">
            <v>0</v>
          </cell>
          <cell r="CP183"/>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cell r="AL197"/>
          <cell r="AN197"/>
          <cell r="AO197"/>
          <cell r="AP197"/>
          <cell r="AQ197"/>
          <cell r="BG197" t="b">
            <v>0</v>
          </cell>
          <cell r="BO197" t="b">
            <v>0</v>
          </cell>
          <cell r="CA197" t="b">
            <v>0</v>
          </cell>
          <cell r="CB197" t="b">
            <v>0</v>
          </cell>
          <cell r="CD197" t="b">
            <v>0</v>
          </cell>
          <cell r="CE197" t="b">
            <v>0</v>
          </cell>
          <cell r="CG197" t="b">
            <v>0</v>
          </cell>
          <cell r="CH197" t="b">
            <v>0</v>
          </cell>
          <cell r="CP197"/>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cell r="AL208"/>
          <cell r="AN208"/>
          <cell r="AO208"/>
          <cell r="AP208"/>
          <cell r="AQ208"/>
          <cell r="BG208" t="b">
            <v>0</v>
          </cell>
          <cell r="BO208" t="b">
            <v>0</v>
          </cell>
          <cell r="CA208" t="b">
            <v>0</v>
          </cell>
          <cell r="CB208" t="b">
            <v>0</v>
          </cell>
          <cell r="CD208" t="b">
            <v>0</v>
          </cell>
          <cell r="CE208" t="b">
            <v>0</v>
          </cell>
          <cell r="CG208" t="b">
            <v>0</v>
          </cell>
          <cell r="CH208" t="b">
            <v>0</v>
          </cell>
          <cell r="CP208"/>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cell r="AL220"/>
          <cell r="AN220"/>
          <cell r="AO220"/>
          <cell r="AP220"/>
          <cell r="AQ220"/>
          <cell r="BG220" t="b">
            <v>0</v>
          </cell>
          <cell r="BO220" t="b">
            <v>0</v>
          </cell>
          <cell r="CA220" t="b">
            <v>0</v>
          </cell>
          <cell r="CB220" t="b">
            <v>0</v>
          </cell>
          <cell r="CD220" t="b">
            <v>0</v>
          </cell>
          <cell r="CE220" t="b">
            <v>0</v>
          </cell>
          <cell r="CG220" t="b">
            <v>0</v>
          </cell>
          <cell r="CH220" t="b">
            <v>0</v>
          </cell>
          <cell r="CP220"/>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cell r="AL591"/>
          <cell r="AN591"/>
          <cell r="AO591"/>
          <cell r="AP591"/>
          <cell r="AQ591"/>
          <cell r="BG591" t="b">
            <v>0</v>
          </cell>
          <cell r="BO591" t="b">
            <v>0</v>
          </cell>
          <cell r="CA591" t="b">
            <v>0</v>
          </cell>
          <cell r="CB591" t="b">
            <v>0</v>
          </cell>
          <cell r="CD591" t="b">
            <v>0</v>
          </cell>
          <cell r="CE591" t="b">
            <v>0</v>
          </cell>
          <cell r="CG591" t="b">
            <v>0</v>
          </cell>
          <cell r="CH591" t="b">
            <v>0</v>
          </cell>
          <cell r="CP591"/>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cell r="AL626"/>
          <cell r="AN626"/>
          <cell r="AO626"/>
          <cell r="AP626"/>
          <cell r="AQ626"/>
          <cell r="BG626" t="b">
            <v>0</v>
          </cell>
          <cell r="BO626" t="b">
            <v>0</v>
          </cell>
          <cell r="CA626" t="b">
            <v>0</v>
          </cell>
          <cell r="CB626" t="b">
            <v>0</v>
          </cell>
          <cell r="CD626" t="b">
            <v>0</v>
          </cell>
          <cell r="CE626" t="b">
            <v>0</v>
          </cell>
          <cell r="CG626" t="b">
            <v>0</v>
          </cell>
          <cell r="CH626" t="b">
            <v>0</v>
          </cell>
          <cell r="CP626"/>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cell r="AL643"/>
          <cell r="AN643"/>
          <cell r="AO643"/>
          <cell r="AP643"/>
          <cell r="AQ643"/>
          <cell r="BG643" t="b">
            <v>0</v>
          </cell>
          <cell r="BO643" t="b">
            <v>0</v>
          </cell>
          <cell r="CA643" t="b">
            <v>0</v>
          </cell>
          <cell r="CB643" t="b">
            <v>0</v>
          </cell>
          <cell r="CD643" t="b">
            <v>0</v>
          </cell>
          <cell r="CE643" t="b">
            <v>0</v>
          </cell>
          <cell r="CG643" t="b">
            <v>0</v>
          </cell>
          <cell r="CH643" t="b">
            <v>0</v>
          </cell>
          <cell r="CP643"/>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cell r="AL690"/>
          <cell r="AN690"/>
          <cell r="AO690"/>
          <cell r="AP690"/>
          <cell r="AQ690"/>
          <cell r="BG690" t="b">
            <v>0</v>
          </cell>
          <cell r="BO690" t="b">
            <v>0</v>
          </cell>
          <cell r="CA690" t="b">
            <v>0</v>
          </cell>
          <cell r="CB690" t="b">
            <v>0</v>
          </cell>
          <cell r="CD690" t="b">
            <v>0</v>
          </cell>
          <cell r="CE690" t="b">
            <v>0</v>
          </cell>
          <cell r="CG690" t="b">
            <v>0</v>
          </cell>
          <cell r="CH690" t="b">
            <v>0</v>
          </cell>
          <cell r="CP690"/>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cell r="AL704"/>
          <cell r="AN704"/>
          <cell r="AO704"/>
          <cell r="AP704"/>
          <cell r="AQ704"/>
          <cell r="BG704" t="b">
            <v>0</v>
          </cell>
          <cell r="BO704" t="b">
            <v>0</v>
          </cell>
          <cell r="CA704" t="b">
            <v>0</v>
          </cell>
          <cell r="CB704" t="b">
            <v>0</v>
          </cell>
          <cell r="CD704" t="b">
            <v>0</v>
          </cell>
          <cell r="CE704" t="b">
            <v>0</v>
          </cell>
          <cell r="CG704" t="b">
            <v>0</v>
          </cell>
          <cell r="CH704" t="b">
            <v>0</v>
          </cell>
          <cell r="CP704"/>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cell r="AL716"/>
          <cell r="AN716"/>
          <cell r="AO716"/>
          <cell r="AP716"/>
          <cell r="AQ716"/>
          <cell r="BG716" t="b">
            <v>0</v>
          </cell>
          <cell r="BO716" t="b">
            <v>0</v>
          </cell>
          <cell r="CA716" t="b">
            <v>0</v>
          </cell>
          <cell r="CB716" t="b">
            <v>0</v>
          </cell>
          <cell r="CD716" t="b">
            <v>0</v>
          </cell>
          <cell r="CE716" t="b">
            <v>0</v>
          </cell>
          <cell r="CG716" t="b">
            <v>0</v>
          </cell>
          <cell r="CH716" t="b">
            <v>0</v>
          </cell>
          <cell r="CP716"/>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cell r="AL725"/>
          <cell r="AN725"/>
          <cell r="AO725"/>
          <cell r="AP725"/>
          <cell r="AQ725"/>
          <cell r="BG725" t="b">
            <v>0</v>
          </cell>
          <cell r="BO725" t="b">
            <v>0</v>
          </cell>
          <cell r="CA725" t="b">
            <v>0</v>
          </cell>
          <cell r="CB725" t="b">
            <v>0</v>
          </cell>
          <cell r="CD725" t="b">
            <v>0</v>
          </cell>
          <cell r="CE725" t="b">
            <v>0</v>
          </cell>
          <cell r="CG725" t="b">
            <v>0</v>
          </cell>
          <cell r="CH725" t="b">
            <v>0</v>
          </cell>
          <cell r="CP725"/>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cell r="AP735"/>
          <cell r="AQ735"/>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cell r="AL737"/>
          <cell r="AN737"/>
          <cell r="AO737"/>
          <cell r="AP737"/>
          <cell r="AQ737"/>
          <cell r="BG737" t="b">
            <v>0</v>
          </cell>
          <cell r="BO737" t="b">
            <v>0</v>
          </cell>
          <cell r="CA737" t="b">
            <v>0</v>
          </cell>
          <cell r="CB737" t="b">
            <v>0</v>
          </cell>
          <cell r="CD737" t="b">
            <v>0</v>
          </cell>
          <cell r="CE737" t="b">
            <v>0</v>
          </cell>
          <cell r="CG737" t="b">
            <v>0</v>
          </cell>
          <cell r="CH737" t="b">
            <v>0</v>
          </cell>
          <cell r="CP737"/>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cell r="AL747"/>
          <cell r="AN747"/>
          <cell r="AO747"/>
          <cell r="AP747"/>
          <cell r="AQ747"/>
          <cell r="BG747" t="b">
            <v>0</v>
          </cell>
          <cell r="BO747" t="b">
            <v>0</v>
          </cell>
          <cell r="CA747" t="b">
            <v>0</v>
          </cell>
          <cell r="CB747" t="b">
            <v>0</v>
          </cell>
          <cell r="CD747" t="b">
            <v>0</v>
          </cell>
          <cell r="CE747" t="b">
            <v>0</v>
          </cell>
          <cell r="CG747" t="b">
            <v>0</v>
          </cell>
          <cell r="CH747" t="b">
            <v>0</v>
          </cell>
          <cell r="CP747"/>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cell r="AL770"/>
          <cell r="AN770"/>
          <cell r="AO770"/>
          <cell r="AP770"/>
          <cell r="AQ770"/>
          <cell r="BG770" t="b">
            <v>0</v>
          </cell>
          <cell r="BO770" t="b">
            <v>0</v>
          </cell>
          <cell r="CA770" t="b">
            <v>0</v>
          </cell>
          <cell r="CB770" t="b">
            <v>0</v>
          </cell>
          <cell r="CD770" t="b">
            <v>0</v>
          </cell>
          <cell r="CE770" t="b">
            <v>0</v>
          </cell>
          <cell r="CG770" t="b">
            <v>0</v>
          </cell>
          <cell r="CH770" t="b">
            <v>0</v>
          </cell>
          <cell r="CP770"/>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cell r="AL780"/>
          <cell r="AN780"/>
          <cell r="AO780"/>
          <cell r="AP780"/>
          <cell r="AQ780"/>
          <cell r="BG780" t="b">
            <v>0</v>
          </cell>
          <cell r="BO780" t="b">
            <v>0</v>
          </cell>
          <cell r="CA780" t="b">
            <v>0</v>
          </cell>
          <cell r="CB780" t="b">
            <v>0</v>
          </cell>
          <cell r="CD780" t="b">
            <v>0</v>
          </cell>
          <cell r="CE780" t="b">
            <v>0</v>
          </cell>
          <cell r="CG780" t="b">
            <v>0</v>
          </cell>
          <cell r="CH780" t="b">
            <v>0</v>
          </cell>
          <cell r="CP780"/>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cell r="AL790"/>
          <cell r="AN790"/>
          <cell r="AO790"/>
          <cell r="AP790"/>
          <cell r="AQ790"/>
          <cell r="BG790" t="b">
            <v>0</v>
          </cell>
          <cell r="BO790" t="b">
            <v>0</v>
          </cell>
          <cell r="CA790" t="b">
            <v>0</v>
          </cell>
          <cell r="CB790" t="b">
            <v>0</v>
          </cell>
          <cell r="CD790" t="b">
            <v>0</v>
          </cell>
          <cell r="CE790" t="b">
            <v>0</v>
          </cell>
          <cell r="CG790" t="b">
            <v>0</v>
          </cell>
          <cell r="CH790" t="b">
            <v>0</v>
          </cell>
          <cell r="CP790"/>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cell r="AL815"/>
          <cell r="AN815"/>
          <cell r="AO815"/>
          <cell r="AP815"/>
          <cell r="AQ815"/>
          <cell r="BG815" t="b">
            <v>0</v>
          </cell>
          <cell r="BO815" t="b">
            <v>0</v>
          </cell>
          <cell r="CA815" t="b">
            <v>0</v>
          </cell>
          <cell r="CB815" t="b">
            <v>0</v>
          </cell>
          <cell r="CD815" t="b">
            <v>0</v>
          </cell>
          <cell r="CE815" t="b">
            <v>0</v>
          </cell>
          <cell r="CG815" t="b">
            <v>0</v>
          </cell>
          <cell r="CH815" t="b">
            <v>0</v>
          </cell>
          <cell r="CP815"/>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cell r="AL853"/>
          <cell r="AN853"/>
          <cell r="AO853"/>
          <cell r="AP853"/>
          <cell r="AQ853"/>
          <cell r="BG853" t="b">
            <v>0</v>
          </cell>
          <cell r="BO853" t="b">
            <v>0</v>
          </cell>
          <cell r="CA853" t="b">
            <v>0</v>
          </cell>
          <cell r="CB853" t="b">
            <v>0</v>
          </cell>
          <cell r="CD853" t="b">
            <v>0</v>
          </cell>
          <cell r="CE853" t="b">
            <v>0</v>
          </cell>
          <cell r="CG853" t="b">
            <v>0</v>
          </cell>
          <cell r="CH853" t="b">
            <v>0</v>
          </cell>
          <cell r="CP853"/>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cell r="K12"/>
        </row>
        <row r="13">
          <cell r="E13" t="str">
            <v>WTG</v>
          </cell>
          <cell r="G13" t="str">
            <v>ER</v>
          </cell>
          <cell r="H13" t="str">
            <v>WON</v>
          </cell>
          <cell r="J13"/>
          <cell r="K13"/>
        </row>
        <row r="14">
          <cell r="E14" t="str">
            <v>WTG/O</v>
          </cell>
          <cell r="G14" t="str">
            <v>ER</v>
          </cell>
          <cell r="H14" t="str">
            <v>WOF</v>
          </cell>
          <cell r="J14"/>
          <cell r="K14"/>
        </row>
        <row r="15">
          <cell r="E15" t="str">
            <v>PV</v>
          </cell>
          <cell r="G15" t="str">
            <v>ER</v>
          </cell>
          <cell r="H15" t="str">
            <v>PVO</v>
          </cell>
          <cell r="J15"/>
          <cell r="K15"/>
        </row>
        <row r="16">
          <cell r="E16" t="str">
            <v>FC</v>
          </cell>
          <cell r="G16"/>
          <cell r="H16"/>
          <cell r="J16"/>
          <cell r="K16"/>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cell r="H21"/>
          <cell r="J21"/>
          <cell r="K21"/>
        </row>
        <row r="22">
          <cell r="E22" t="str">
            <v>PWR</v>
          </cell>
          <cell r="G22"/>
          <cell r="H22"/>
          <cell r="J22"/>
          <cell r="K22"/>
        </row>
        <row r="23">
          <cell r="E23" t="str">
            <v>VVER</v>
          </cell>
          <cell r="G23"/>
          <cell r="H23"/>
          <cell r="J23"/>
          <cell r="K23"/>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cell r="H30"/>
          <cell r="J30"/>
          <cell r="K30"/>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cell r="H43"/>
          <cell r="J43"/>
          <cell r="K43"/>
        </row>
        <row r="44">
          <cell r="E44" t="str">
            <v>WTank</v>
          </cell>
          <cell r="G44"/>
          <cell r="H44"/>
          <cell r="J44"/>
          <cell r="K44"/>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cell r="H48"/>
          <cell r="J48"/>
          <cell r="K48"/>
        </row>
        <row r="49">
          <cell r="E49" t="str">
            <v>IHeat</v>
          </cell>
          <cell r="G49"/>
          <cell r="H49"/>
          <cell r="J49"/>
          <cell r="K49"/>
        </row>
        <row r="50">
          <cell r="E50" t="str">
            <v>GeoTherm</v>
          </cell>
          <cell r="G50"/>
          <cell r="H50"/>
          <cell r="J50" t="str">
            <v>EH</v>
          </cell>
          <cell r="K50" t="str">
            <v>GEH</v>
          </cell>
        </row>
        <row r="51">
          <cell r="E51" t="str">
            <v>SolarHeat</v>
          </cell>
          <cell r="G51"/>
          <cell r="H51"/>
          <cell r="J51" t="str">
            <v>EH</v>
          </cell>
          <cell r="K51" t="str">
            <v>SOL</v>
          </cell>
        </row>
        <row r="52">
          <cell r="E52" t="str">
            <v>EH</v>
          </cell>
          <cell r="G52"/>
          <cell r="H52"/>
          <cell r="J52"/>
          <cell r="K52"/>
        </row>
        <row r="53">
          <cell r="E53" t="str">
            <v>HP</v>
          </cell>
          <cell r="G53"/>
          <cell r="H53"/>
          <cell r="J53"/>
          <cell r="K53"/>
        </row>
        <row r="54">
          <cell r="E54" t="str">
            <v>_IM</v>
          </cell>
          <cell r="G54"/>
          <cell r="H54"/>
          <cell r="J54"/>
          <cell r="K54"/>
        </row>
        <row r="55">
          <cell r="E55" t="str">
            <v>0</v>
          </cell>
          <cell r="G55"/>
          <cell r="H55"/>
          <cell r="J55"/>
          <cell r="K55"/>
        </row>
      </sheetData>
      <sheetData sheetId="31"/>
      <sheetData sheetId="32">
        <row r="12">
          <cell r="I12" t="str">
            <v>Kul</v>
          </cell>
          <cell r="J12" t="str">
            <v>COA</v>
          </cell>
          <cell r="L12" t="str">
            <v>EH</v>
          </cell>
          <cell r="M12"/>
          <cell r="T12" t="str">
            <v>COA</v>
          </cell>
          <cell r="U12" t="str">
            <v>Coal</v>
          </cell>
        </row>
        <row r="13">
          <cell r="I13" t="str">
            <v>kulR</v>
          </cell>
          <cell r="J13" t="str">
            <v>COA</v>
          </cell>
          <cell r="L13" t="str">
            <v>EP</v>
          </cell>
          <cell r="M13"/>
          <cell r="T13" t="str">
            <v>HFO</v>
          </cell>
          <cell r="U13" t="str">
            <v>Heavy Fuel Oil</v>
          </cell>
        </row>
        <row r="14">
          <cell r="I14" t="str">
            <v>olie</v>
          </cell>
          <cell r="J14" t="str">
            <v>HFO</v>
          </cell>
          <cell r="L14" t="str">
            <v>HS</v>
          </cell>
          <cell r="M14"/>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 val="Opvarmning (k)"/>
      <sheetName val="Netto opvarmning (k)"/>
    </sheetNames>
    <sheetDataSet>
      <sheetData sheetId="0"/>
      <sheetData sheetId="1"/>
      <sheetData sheetId="2"/>
      <sheetData sheetId="3"/>
      <sheetData sheetId="4">
        <row r="6">
          <cell r="C6" t="str">
            <v>RHDDB</v>
          </cell>
        </row>
      </sheetData>
      <sheetData sheetId="5">
        <row r="6">
          <cell r="D6" t="str">
            <v>RHBDDb72</v>
          </cell>
        </row>
      </sheetData>
      <sheetData sheetId="6"/>
      <sheetData sheetId="7"/>
      <sheetData sheetId="8"/>
      <sheetData sheetId="9"/>
      <sheetData sheetId="10"/>
      <sheetData sheetId="11"/>
      <sheetData sheetId="12">
        <row r="3">
          <cell r="C3" t="str">
            <v>&lt;72</v>
          </cell>
        </row>
      </sheetData>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25"/>
  <sheetViews>
    <sheetView zoomScaleNormal="100" workbookViewId="0">
      <selection activeCell="D15" sqref="D15"/>
    </sheetView>
  </sheetViews>
  <sheetFormatPr defaultColWidth="9.140625" defaultRowHeight="12.75"/>
  <cols>
    <col min="1" max="1" width="11" style="160" bestFit="1" customWidth="1"/>
    <col min="2" max="2" width="17.42578125" style="160" bestFit="1" customWidth="1"/>
    <col min="3" max="3" width="15.140625" style="160" customWidth="1"/>
    <col min="4" max="4" width="16.28515625" style="160" bestFit="1" customWidth="1"/>
    <col min="5" max="5" width="83.85546875" style="160" bestFit="1" customWidth="1"/>
    <col min="6" max="8" width="9.140625" style="160"/>
    <col min="9" max="9" width="13" style="160" customWidth="1"/>
    <col min="10" max="10" width="14.5703125" style="160" bestFit="1" customWidth="1"/>
    <col min="11" max="16384" width="9.140625" style="160"/>
  </cols>
  <sheetData>
    <row r="3" spans="1:5">
      <c r="A3" s="158" t="s">
        <v>302</v>
      </c>
      <c r="B3" s="159" t="s">
        <v>248</v>
      </c>
      <c r="C3" s="159" t="s">
        <v>303</v>
      </c>
      <c r="D3" s="159" t="s">
        <v>304</v>
      </c>
      <c r="E3" s="159" t="s">
        <v>305</v>
      </c>
    </row>
    <row r="4" spans="1:5" s="629" customFormat="1">
      <c r="A4" s="524">
        <v>42675</v>
      </c>
      <c r="B4" s="519" t="s">
        <v>533</v>
      </c>
      <c r="C4" s="519" t="s">
        <v>311</v>
      </c>
      <c r="D4" s="519" t="str">
        <f>ADDRESS(ROW(Boilers!L34),COLUMN(Boilers!L34),4,1)&amp;":"&amp;ADDRESS(ROW(Boilers!M49),COLUMN(Boilers!M49),4,1)</f>
        <v>L34:M49</v>
      </c>
      <c r="E4" s="519" t="s">
        <v>602</v>
      </c>
    </row>
    <row r="5" spans="1:5" s="629" customFormat="1">
      <c r="A5" s="524">
        <v>42675</v>
      </c>
      <c r="B5" s="519" t="s">
        <v>533</v>
      </c>
      <c r="C5" s="519" t="s">
        <v>311</v>
      </c>
      <c r="D5" s="519" t="str">
        <f>ADDRESS(ROW(Boilers!W49),COLUMN(Boilers!W49),4,1)&amp;":"&amp;ADDRESS(ROW(Boilers!X51),COLUMN(Boilers!X51),4,1)</f>
        <v>W49:X51</v>
      </c>
      <c r="E5" s="519" t="s">
        <v>601</v>
      </c>
    </row>
    <row r="6" spans="1:5" s="629" customFormat="1">
      <c r="A6" s="524">
        <v>42674</v>
      </c>
      <c r="B6" s="519" t="s">
        <v>533</v>
      </c>
      <c r="C6" s="519" t="s">
        <v>434</v>
      </c>
      <c r="D6" s="519" t="str">
        <f>ADDRESS(ROW(Processes!D46),COLUMN(Processes!D46),4,1)&amp;":"&amp;ADDRESS(ROW(Processes!G46),COLUMN(Processes!G46),4,1)</f>
        <v>D46:G46</v>
      </c>
      <c r="E6" s="519" t="s">
        <v>536</v>
      </c>
    </row>
    <row r="7" spans="1:5" s="629" customFormat="1">
      <c r="A7" s="631">
        <v>42674</v>
      </c>
      <c r="B7" s="630" t="s">
        <v>533</v>
      </c>
      <c r="C7" s="631" t="s">
        <v>434</v>
      </c>
      <c r="D7" s="631" t="str">
        <f>ADDRESS(ROW(Processes!D27),COLUMN(Processes!D27),4,1)&amp;":"&amp;ADDRESS(ROW(Processes!H27),COLUMN(Processes!H27),4,1)</f>
        <v>D27:H27</v>
      </c>
      <c r="E7" s="632" t="s">
        <v>537</v>
      </c>
    </row>
    <row r="8" spans="1:5">
      <c r="A8" s="524">
        <v>42674</v>
      </c>
      <c r="B8" s="519" t="s">
        <v>533</v>
      </c>
      <c r="C8" s="519" t="s">
        <v>307</v>
      </c>
      <c r="D8" s="519" t="str">
        <f>ADDRESS(ROW(Commodities!D15),COLUMN(Commodities!D15),4,1)&amp;":"&amp;ADDRESS(ROW(Commodities!K15),COLUMN(Commodities!K15),4,1)</f>
        <v>D15:K15</v>
      </c>
      <c r="E8" s="519" t="s">
        <v>534</v>
      </c>
    </row>
    <row r="9" spans="1:5">
      <c r="A9" s="524">
        <v>42671</v>
      </c>
      <c r="B9" s="525" t="s">
        <v>460</v>
      </c>
      <c r="C9" s="525" t="s">
        <v>451</v>
      </c>
      <c r="D9" s="525" t="s">
        <v>526</v>
      </c>
      <c r="E9" s="525" t="s">
        <v>525</v>
      </c>
    </row>
    <row r="10" spans="1:5">
      <c r="A10" s="524">
        <v>42613</v>
      </c>
      <c r="B10" s="525" t="s">
        <v>460</v>
      </c>
      <c r="C10" s="525" t="s">
        <v>519</v>
      </c>
      <c r="D10" s="159"/>
      <c r="E10" s="525" t="s">
        <v>520</v>
      </c>
    </row>
    <row r="11" spans="1:5">
      <c r="A11" s="524">
        <v>42607</v>
      </c>
      <c r="B11" s="525" t="s">
        <v>460</v>
      </c>
      <c r="C11" s="525" t="s">
        <v>451</v>
      </c>
      <c r="D11" s="525" t="s">
        <v>461</v>
      </c>
      <c r="E11" s="525" t="s">
        <v>462</v>
      </c>
    </row>
    <row r="12" spans="1:5">
      <c r="A12" s="524">
        <v>42606</v>
      </c>
      <c r="B12" s="525" t="s">
        <v>450</v>
      </c>
      <c r="C12" s="525" t="s">
        <v>451</v>
      </c>
      <c r="D12" s="525" t="s">
        <v>453</v>
      </c>
      <c r="E12" s="525" t="s">
        <v>456</v>
      </c>
    </row>
    <row r="13" spans="1:5">
      <c r="A13" s="524">
        <v>42606</v>
      </c>
      <c r="B13" s="525" t="s">
        <v>450</v>
      </c>
      <c r="C13" s="525" t="s">
        <v>451</v>
      </c>
      <c r="D13" s="525" t="s">
        <v>453</v>
      </c>
      <c r="E13" s="525" t="s">
        <v>455</v>
      </c>
    </row>
    <row r="14" spans="1:5" s="168" customFormat="1">
      <c r="A14" s="524">
        <v>42606</v>
      </c>
      <c r="B14" s="525" t="s">
        <v>450</v>
      </c>
      <c r="C14" s="525" t="s">
        <v>451</v>
      </c>
      <c r="D14" s="525" t="s">
        <v>452</v>
      </c>
      <c r="E14" s="525" t="s">
        <v>454</v>
      </c>
    </row>
    <row r="15" spans="1:5" s="168" customFormat="1">
      <c r="A15" s="170">
        <v>42474</v>
      </c>
      <c r="B15" s="519" t="s">
        <v>448</v>
      </c>
      <c r="C15" s="169"/>
      <c r="D15" s="169"/>
      <c r="E15" s="519" t="s">
        <v>449</v>
      </c>
    </row>
    <row r="16" spans="1:5" s="163" customFormat="1">
      <c r="A16" s="170">
        <v>41901</v>
      </c>
      <c r="B16" s="169" t="s">
        <v>313</v>
      </c>
      <c r="C16" s="169" t="s">
        <v>311</v>
      </c>
      <c r="D16" s="169" t="str">
        <f>ADDRESS(ROW(Boilers!D7),COLUMN(Boilers!D7),4,1)&amp;","&amp;ADDRESS(ROW(Boilers!D8),COLUMN(Boilers!D8),4,1)&amp;","&amp;ADDRESS(ROW(Boilers!D17),COLUMN(Boilers!D17),4,1)&amp;","&amp;ADDRESS(ROW(Boilers!D18),COLUMN(Boilers!D18),4,1)</f>
        <v>D7,D8,D17,D18</v>
      </c>
      <c r="E16" s="169" t="s">
        <v>314</v>
      </c>
    </row>
    <row r="17" spans="1:5" s="163" customFormat="1">
      <c r="A17" s="161">
        <v>41802</v>
      </c>
      <c r="B17" s="162" t="s">
        <v>306</v>
      </c>
      <c r="C17" s="162" t="s">
        <v>307</v>
      </c>
      <c r="D17" s="163" t="s">
        <v>308</v>
      </c>
      <c r="E17" s="162" t="s">
        <v>309</v>
      </c>
    </row>
    <row r="18" spans="1:5" s="163" customFormat="1">
      <c r="A18" s="161">
        <v>41841</v>
      </c>
      <c r="B18" s="162" t="s">
        <v>306</v>
      </c>
      <c r="C18" s="162" t="s">
        <v>311</v>
      </c>
      <c r="D18" s="163" t="s">
        <v>312</v>
      </c>
      <c r="E18" s="162" t="s">
        <v>310</v>
      </c>
    </row>
    <row r="19" spans="1:5" s="163" customFormat="1">
      <c r="A19" s="161"/>
      <c r="B19" s="162"/>
      <c r="C19" s="162"/>
      <c r="D19" s="162"/>
      <c r="E19" s="162"/>
    </row>
    <row r="20" spans="1:5" s="163" customFormat="1">
      <c r="A20" s="161"/>
      <c r="B20" s="162"/>
      <c r="C20" s="162"/>
      <c r="D20" s="162"/>
      <c r="E20" s="162"/>
    </row>
    <row r="21" spans="1:5" s="163" customFormat="1">
      <c r="A21" s="161"/>
      <c r="B21" s="162"/>
      <c r="C21" s="162"/>
      <c r="D21" s="162"/>
      <c r="E21" s="162"/>
    </row>
    <row r="22" spans="1:5">
      <c r="A22" s="161"/>
      <c r="B22" s="162"/>
      <c r="C22" s="162"/>
      <c r="D22" s="162"/>
      <c r="E22" s="162"/>
    </row>
    <row r="23" spans="1:5">
      <c r="A23" s="161"/>
      <c r="B23" s="164"/>
      <c r="C23" s="164"/>
      <c r="D23" s="165"/>
      <c r="E23" s="164"/>
    </row>
    <row r="24" spans="1:5">
      <c r="A24" s="166"/>
      <c r="B24" s="164"/>
      <c r="C24" s="164"/>
      <c r="D24" s="167"/>
      <c r="E24" s="167"/>
    </row>
    <row r="25" spans="1:5">
      <c r="A25" s="166"/>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sheetPr>
  <dimension ref="B1:O27"/>
  <sheetViews>
    <sheetView zoomScaleNormal="100" workbookViewId="0">
      <selection activeCell="D21" sqref="D21"/>
    </sheetView>
  </sheetViews>
  <sheetFormatPr defaultRowHeight="12.75"/>
  <cols>
    <col min="1" max="1" width="4.7109375" customWidth="1"/>
    <col min="2" max="2" width="16.28515625" customWidth="1"/>
    <col min="3" max="3" width="53.42578125" bestFit="1" customWidth="1"/>
    <col min="4" max="4" width="10.42578125" bestFit="1" customWidth="1"/>
    <col min="5" max="5" width="11.5703125" customWidth="1"/>
    <col min="6" max="6" width="3.5703125" bestFit="1" customWidth="1"/>
    <col min="7" max="7" width="4" bestFit="1" customWidth="1"/>
    <col min="8" max="8" width="10.42578125" customWidth="1"/>
    <col min="9" max="9" width="10.5703125" customWidth="1"/>
  </cols>
  <sheetData>
    <row r="1" spans="2:15">
      <c r="G1" s="94"/>
      <c r="H1" s="95"/>
    </row>
    <row r="3" spans="2:15">
      <c r="B3" s="14"/>
      <c r="C3" s="20"/>
      <c r="D3" s="20"/>
      <c r="E3" s="21" t="s">
        <v>8</v>
      </c>
      <c r="F3" s="20"/>
    </row>
    <row r="4" spans="2:15" ht="25.5">
      <c r="B4" s="19" t="s">
        <v>2</v>
      </c>
      <c r="C4" s="19" t="s">
        <v>26</v>
      </c>
      <c r="D4" s="19" t="s">
        <v>14</v>
      </c>
      <c r="E4" s="22" t="s">
        <v>15</v>
      </c>
      <c r="F4" s="23" t="s">
        <v>16</v>
      </c>
      <c r="G4" s="23" t="s">
        <v>243</v>
      </c>
      <c r="H4" s="23" t="s">
        <v>258</v>
      </c>
      <c r="I4" s="23" t="s">
        <v>259</v>
      </c>
      <c r="J4" s="829" t="s">
        <v>669</v>
      </c>
      <c r="K4" s="829" t="s">
        <v>670</v>
      </c>
      <c r="L4" s="829" t="s">
        <v>671</v>
      </c>
      <c r="M4" s="829" t="s">
        <v>672</v>
      </c>
      <c r="N4" s="829" t="s">
        <v>673</v>
      </c>
      <c r="O4" s="829" t="s">
        <v>674</v>
      </c>
    </row>
    <row r="5" spans="2:15" ht="13.5" thickBot="1">
      <c r="B5" s="24" t="s">
        <v>46</v>
      </c>
      <c r="C5" s="25"/>
      <c r="D5" s="25"/>
      <c r="E5" s="26"/>
      <c r="F5" s="27"/>
      <c r="G5" s="27"/>
      <c r="H5" s="27" t="s">
        <v>44</v>
      </c>
      <c r="I5" s="27" t="s">
        <v>44</v>
      </c>
      <c r="J5" s="830"/>
      <c r="K5" s="830"/>
      <c r="L5" s="830"/>
      <c r="M5" s="830"/>
      <c r="N5" s="831"/>
      <c r="O5" s="831"/>
    </row>
    <row r="6" spans="2:15">
      <c r="B6" t="str">
        <f>Processes!D43</f>
        <v>FT-RESNGA</v>
      </c>
      <c r="C6" t="str">
        <f>Processes!E43</f>
        <v>Fuel Technology Nat. Gas RES</v>
      </c>
      <c r="D6" t="str">
        <f>RIGHT(Commodities!D12,3)</f>
        <v>NGA</v>
      </c>
      <c r="E6" t="str">
        <f>Commodities!D12</f>
        <v>RESNGA</v>
      </c>
      <c r="F6" s="28">
        <v>1</v>
      </c>
      <c r="G6">
        <v>50</v>
      </c>
      <c r="H6" s="91">
        <f>Boilers!S7/Boilers!I7+Boilers!S17/Boilers!I17</f>
        <v>17.445671535352464</v>
      </c>
      <c r="I6" s="91">
        <f>Boilers!V7/Boilers!J7+Boilers!V17/Boilers!J17</f>
        <v>11.082273373662186</v>
      </c>
    </row>
    <row r="7" spans="2:15">
      <c r="B7" t="str">
        <f>Processes!D44</f>
        <v>FT-RESDSL</v>
      </c>
      <c r="C7" t="str">
        <f>Processes!E44</f>
        <v>Fuel Technology Diesel RES</v>
      </c>
      <c r="D7" t="str">
        <f>RIGHT(Commodities!D13,3)</f>
        <v>DSL</v>
      </c>
      <c r="E7" t="str">
        <f>Commodities!D13</f>
        <v>RESDSL</v>
      </c>
      <c r="F7" s="28">
        <v>1</v>
      </c>
      <c r="G7">
        <v>50</v>
      </c>
      <c r="H7" s="91">
        <f>Boilers!S8/Boilers!I8+Boilers!S18/Boilers!I18</f>
        <v>7.5779976325262535</v>
      </c>
      <c r="I7" s="91">
        <f>Boilers!V8/Boilers!J8+Boilers!V18/Boilers!J18</f>
        <v>10.009720055513107</v>
      </c>
    </row>
    <row r="8" spans="2:15">
      <c r="B8" t="str">
        <f>Processes!D45</f>
        <v>FT-RESWPE</v>
      </c>
      <c r="C8" t="str">
        <f>Processes!E45</f>
        <v>Fuel Technology Wood Pellets RES</v>
      </c>
      <c r="D8" t="str">
        <f>RIGHT(Commodities!D14,3)</f>
        <v>WPE</v>
      </c>
      <c r="E8" t="str">
        <f>Commodities!D14</f>
        <v>RESWPE</v>
      </c>
      <c r="F8" s="28">
        <v>1</v>
      </c>
      <c r="G8">
        <v>50</v>
      </c>
      <c r="H8" s="91">
        <f>Boilers!S9/Boilers!I9+Boilers!S19/Boilers!I19</f>
        <v>2.7345044851927058</v>
      </c>
      <c r="I8" s="91">
        <f>Boilers!V9/Boilers!J9+Boilers!V19/Boilers!J19</f>
        <v>6.2777139903113559</v>
      </c>
    </row>
    <row r="9" spans="2:15">
      <c r="B9" t="str">
        <f>Processes!D46</f>
        <v>FT-RESFIW</v>
      </c>
      <c r="C9" t="str">
        <f>Processes!E46</f>
        <v>Fuel Technology Firewoods RES</v>
      </c>
      <c r="D9" t="str">
        <f>RIGHT(Commodities!D15,3)</f>
        <v>FIW</v>
      </c>
      <c r="E9" t="str">
        <f>Commodities!D15</f>
        <v>RESFIW</v>
      </c>
      <c r="F9" s="28">
        <v>1</v>
      </c>
      <c r="G9">
        <v>50</v>
      </c>
      <c r="H9" s="91">
        <f>Boilers!S10/Boilers!I10+Boilers!S20/Boilers!I20</f>
        <v>6.8995584395819467</v>
      </c>
      <c r="I9" s="91">
        <f>Boilers!V10/Boilers!J10+Boilers!V20/Boilers!J20</f>
        <v>16.57391735796935</v>
      </c>
    </row>
    <row r="10" spans="2:15">
      <c r="B10" t="str">
        <f>Processes!D47</f>
        <v>FT-RESSTR</v>
      </c>
      <c r="C10" t="str">
        <f>Processes!E47</f>
        <v>Fuel Technology Straw RES</v>
      </c>
      <c r="D10" t="str">
        <f>RIGHT(Commodities!D16,3)</f>
        <v>STR</v>
      </c>
      <c r="E10" t="str">
        <f>Commodities!D16</f>
        <v>RESSTR</v>
      </c>
      <c r="F10" s="28">
        <v>1</v>
      </c>
      <c r="G10">
        <v>50</v>
      </c>
      <c r="H10" s="91">
        <f>Boilers!S11/Boilers!I11+Boilers!S20/Boilers!I20</f>
        <v>1.320768058800911</v>
      </c>
      <c r="I10" s="91">
        <f>Boilers!V11/Boilers!J11+Boilers!V20/Boilers!J20</f>
        <v>1.3052296110503121</v>
      </c>
    </row>
    <row r="11" spans="2:15">
      <c r="B11" t="str">
        <f>Processes!D48</f>
        <v>FT-RESSOL</v>
      </c>
      <c r="C11" t="str">
        <f>Processes!E48</f>
        <v>Fuel Technology Solar RES</v>
      </c>
      <c r="D11" t="str">
        <f>RIGHT(Commodities!D17,3)</f>
        <v>SOL</v>
      </c>
      <c r="E11" t="str">
        <f>Commodities!D17</f>
        <v>RESSOL</v>
      </c>
      <c r="F11" s="28">
        <v>1</v>
      </c>
      <c r="G11">
        <v>50</v>
      </c>
      <c r="H11" s="84">
        <f>Boilers!S12/Boilers!I12+Boilers!S21/Boilers!I21</f>
        <v>0.12301800000000002</v>
      </c>
      <c r="I11" s="84">
        <f>Boilers!V12/Boilers!J12+Boilers!V21/Boilers!J21</f>
        <v>0.30118199999999995</v>
      </c>
    </row>
    <row r="12" spans="2:15">
      <c r="B12" t="str">
        <f>Processes!D49</f>
        <v>FT-RESELCH</v>
      </c>
      <c r="C12" t="str">
        <f>Processes!E49</f>
        <v>Fuel Technology for Heating Electricity RES</v>
      </c>
      <c r="D12" t="s">
        <v>245</v>
      </c>
      <c r="E12" t="str">
        <f>Commodities!D18</f>
        <v>RESELCH</v>
      </c>
      <c r="F12" s="28">
        <v>1</v>
      </c>
      <c r="G12">
        <v>50</v>
      </c>
      <c r="H12" s="91"/>
      <c r="I12" s="91"/>
    </row>
    <row r="13" spans="2:15">
      <c r="B13" t="str">
        <f>Processes!D50</f>
        <v>FT-RESHCE</v>
      </c>
      <c r="C13" t="str">
        <f>Processes!E50</f>
        <v>Fuel Technology Centralised District Heat RES</v>
      </c>
      <c r="D13" s="17" t="s">
        <v>298</v>
      </c>
      <c r="E13" s="11" t="str">
        <f>Commodities!D19</f>
        <v>RESHCE</v>
      </c>
      <c r="F13" s="28">
        <v>1</v>
      </c>
      <c r="G13">
        <v>50</v>
      </c>
      <c r="H13" s="91">
        <f>Boilers!S15/Boilers!I15+Boilers!S24/Boilers!I24</f>
        <v>19.423179977569905</v>
      </c>
      <c r="I13" s="91">
        <f>Boilers!V15/Boilers!J15+Boilers!V24/Boilers!J24</f>
        <v>23.602878135349147</v>
      </c>
    </row>
    <row r="14" spans="2:15">
      <c r="B14" s="29" t="str">
        <f>Processes!D51</f>
        <v>FT-RESHDE</v>
      </c>
      <c r="C14" s="29" t="str">
        <f>Processes!E51</f>
        <v>Fuel Technology Decentralised District Heat RES</v>
      </c>
      <c r="D14" s="30" t="s">
        <v>300</v>
      </c>
      <c r="E14" s="37" t="str">
        <f>Commodities!D20</f>
        <v>RESHDE</v>
      </c>
      <c r="F14" s="49">
        <v>1</v>
      </c>
      <c r="G14" s="29">
        <v>50</v>
      </c>
      <c r="H14" s="96">
        <f>Boilers!S16/Boilers!I16+Boilers!S25/Boilers!I25</f>
        <v>6.8360591546522036</v>
      </c>
      <c r="I14" s="96">
        <f>Boilers!V16/Boilers!J16+Boilers!V25/Boilers!J25</f>
        <v>19.292415079879152</v>
      </c>
    </row>
    <row r="15" spans="2:15">
      <c r="B15" s="1" t="str">
        <f>Processes!D52</f>
        <v>FT-RESSNG</v>
      </c>
      <c r="C15" s="1" t="str">
        <f>Processes!E52</f>
        <v>Fuel Technology Synt. Nat. Gas RES</v>
      </c>
      <c r="D15" t="str">
        <f>RIGHT(Commodities!D21,3)&amp;"1"</f>
        <v>SNG1</v>
      </c>
      <c r="E15" t="str">
        <f>Commodities!D21</f>
        <v>RESSNG</v>
      </c>
      <c r="F15" s="28">
        <v>1</v>
      </c>
      <c r="G15">
        <v>50</v>
      </c>
    </row>
    <row r="16" spans="2:15">
      <c r="B16" s="1"/>
      <c r="C16" s="1"/>
      <c r="D16" t="str">
        <f>RIGHT(Commodities!D21,3)&amp;"2"</f>
        <v>SNG2</v>
      </c>
      <c r="F16" s="28"/>
    </row>
    <row r="17" spans="2:15">
      <c r="B17" s="1"/>
      <c r="C17" s="1"/>
      <c r="D17" s="265" t="s">
        <v>682</v>
      </c>
      <c r="F17" s="28"/>
    </row>
    <row r="18" spans="2:15">
      <c r="B18" s="1" t="str">
        <f>Processes!D53</f>
        <v>FT-RESDSB</v>
      </c>
      <c r="C18" s="1" t="str">
        <f>Processes!E53</f>
        <v>Fuel Technology Renewable Diesel RES</v>
      </c>
      <c r="D18" t="str">
        <f>RIGHT(Commodities!D24,3)&amp;"1"</f>
        <v>DSB1</v>
      </c>
      <c r="E18" t="str">
        <f>Commodities!D24</f>
        <v>RESDSB</v>
      </c>
      <c r="F18" s="28">
        <v>1</v>
      </c>
      <c r="G18">
        <v>50</v>
      </c>
      <c r="H18" s="1"/>
      <c r="I18" s="3"/>
    </row>
    <row r="19" spans="2:15">
      <c r="D19" t="str">
        <f>RIGHT(Commodities!D24,3)&amp;"2"</f>
        <v>DSB2</v>
      </c>
      <c r="F19" s="28"/>
    </row>
    <row r="20" spans="2:15">
      <c r="D20" s="265" t="s">
        <v>681</v>
      </c>
      <c r="F20" s="1"/>
    </row>
    <row r="21" spans="2:15">
      <c r="B21" t="str">
        <f>Processes!D54</f>
        <v>FT-RESSH2</v>
      </c>
      <c r="C21" t="str">
        <f>Processes!E54</f>
        <v>Fuel Technology Hydrogen RES</v>
      </c>
      <c r="D21" t="s">
        <v>696</v>
      </c>
      <c r="E21" t="str">
        <f>Commodities!D22</f>
        <v>RESH2</v>
      </c>
      <c r="F21">
        <v>1</v>
      </c>
      <c r="G21">
        <v>50</v>
      </c>
    </row>
    <row r="22" spans="2:15">
      <c r="B22" t="str">
        <f>Processes!D55</f>
        <v>FT-RESGAS</v>
      </c>
      <c r="C22" t="str">
        <f>Processes!E55</f>
        <v>Fuel Technology Gas RES</v>
      </c>
      <c r="D22" t="str">
        <f>Commodities!D12</f>
        <v>RESNGA</v>
      </c>
      <c r="E22" t="str">
        <f>Commodities!D23</f>
        <v>RESGAS</v>
      </c>
      <c r="F22">
        <v>1</v>
      </c>
      <c r="G22">
        <v>50</v>
      </c>
      <c r="I22" s="828"/>
      <c r="J22" s="828">
        <v>1</v>
      </c>
      <c r="K22" s="828">
        <v>1</v>
      </c>
      <c r="L22" s="828">
        <v>1</v>
      </c>
      <c r="M22">
        <v>5</v>
      </c>
      <c r="N22">
        <v>5</v>
      </c>
      <c r="O22">
        <v>5</v>
      </c>
    </row>
    <row r="23" spans="2:15">
      <c r="D23" t="str">
        <f>Commodities!D21</f>
        <v>RESSNG</v>
      </c>
      <c r="I23" s="828"/>
      <c r="J23" s="828">
        <v>1</v>
      </c>
      <c r="K23" s="828">
        <v>1</v>
      </c>
      <c r="L23" s="828">
        <v>1</v>
      </c>
      <c r="M23">
        <v>5</v>
      </c>
      <c r="N23">
        <v>5</v>
      </c>
      <c r="O23">
        <v>5</v>
      </c>
    </row>
    <row r="24" spans="2:15">
      <c r="D24" t="str">
        <f>Commodities!D22</f>
        <v>RESH2</v>
      </c>
      <c r="I24" s="828"/>
      <c r="J24" s="828">
        <v>0</v>
      </c>
      <c r="K24" s="828">
        <v>5.6030998243804531E-3</v>
      </c>
      <c r="L24" s="828">
        <v>4.6459665613683636E-2</v>
      </c>
      <c r="M24">
        <v>5</v>
      </c>
      <c r="N24">
        <v>5</v>
      </c>
      <c r="O24">
        <v>5</v>
      </c>
    </row>
    <row r="27" spans="2:15">
      <c r="I27" s="265"/>
    </row>
  </sheetData>
  <pageMargins left="0.7" right="0.7" top="0.75" bottom="0.75" header="0.3" footer="0.3"/>
  <pageSetup paperSize="9" orientation="portrait" verticalDpi="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sheetPr>
  <dimension ref="B2:D11"/>
  <sheetViews>
    <sheetView zoomScaleNormal="100" workbookViewId="0"/>
  </sheetViews>
  <sheetFormatPr defaultRowHeight="12.75"/>
  <cols>
    <col min="2" max="2" width="30.7109375" bestFit="1" customWidth="1"/>
    <col min="3" max="3" width="7.7109375" bestFit="1" customWidth="1"/>
    <col min="4" max="4" width="6.5703125" bestFit="1" customWidth="1"/>
  </cols>
  <sheetData>
    <row r="2" spans="2:4">
      <c r="B2" s="113" t="s">
        <v>280</v>
      </c>
      <c r="C2" s="112"/>
      <c r="D2" s="113"/>
    </row>
    <row r="4" spans="2:4">
      <c r="B4" s="114" t="s">
        <v>281</v>
      </c>
      <c r="C4" s="116"/>
      <c r="D4" s="118"/>
    </row>
    <row r="5" spans="2:4">
      <c r="B5" s="113" t="s">
        <v>282</v>
      </c>
      <c r="C5" s="112"/>
      <c r="D5" s="113"/>
    </row>
    <row r="6" spans="2:4">
      <c r="B6" s="112"/>
      <c r="C6" s="112"/>
      <c r="D6" s="112"/>
    </row>
    <row r="7" spans="2:4">
      <c r="B7" s="112"/>
      <c r="C7" s="117" t="s">
        <v>284</v>
      </c>
      <c r="D7" s="117" t="s">
        <v>283</v>
      </c>
    </row>
    <row r="8" spans="2:4">
      <c r="B8" s="115" t="s">
        <v>285</v>
      </c>
      <c r="C8" s="112"/>
      <c r="D8" s="112"/>
    </row>
    <row r="9" spans="2:4">
      <c r="B9" s="119" t="s">
        <v>4</v>
      </c>
      <c r="C9" s="120" t="s">
        <v>47</v>
      </c>
      <c r="D9" s="120" t="s">
        <v>247</v>
      </c>
    </row>
    <row r="10" spans="2:4" ht="13.5" thickBot="1">
      <c r="B10" s="121" t="s">
        <v>286</v>
      </c>
      <c r="C10" s="122" t="s">
        <v>287</v>
      </c>
      <c r="D10" s="122" t="s">
        <v>287</v>
      </c>
    </row>
    <row r="11" spans="2:4">
      <c r="B11" s="123" t="s">
        <v>277</v>
      </c>
      <c r="C11" s="124">
        <v>56.97</v>
      </c>
      <c r="D11" s="124">
        <v>74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N201"/>
  <sheetViews>
    <sheetView zoomScale="80" zoomScaleNormal="80" workbookViewId="0">
      <selection activeCell="G62" sqref="G62"/>
    </sheetView>
  </sheetViews>
  <sheetFormatPr defaultColWidth="12" defaultRowHeight="12.75"/>
  <cols>
    <col min="1" max="1" width="7.85546875" style="621" customWidth="1"/>
    <col min="2" max="2" width="29.42578125" style="621" bestFit="1" customWidth="1"/>
    <col min="3" max="3" width="12.28515625" style="621" bestFit="1" customWidth="1"/>
    <col min="4" max="4" width="22.140625" style="621" bestFit="1" customWidth="1"/>
    <col min="5" max="5" width="19.28515625" style="621" bestFit="1" customWidth="1"/>
    <col min="6" max="6" width="19.140625" style="621" bestFit="1" customWidth="1"/>
    <col min="7" max="7" width="38.85546875" style="621" bestFit="1" customWidth="1"/>
    <col min="8" max="8" width="36.28515625" style="621" bestFit="1" customWidth="1"/>
    <col min="9" max="9" width="37.140625" style="621" bestFit="1" customWidth="1"/>
    <col min="10" max="10" width="34.85546875" style="621" bestFit="1" customWidth="1"/>
    <col min="11" max="11" width="37.140625" style="621" bestFit="1" customWidth="1"/>
    <col min="12" max="12" width="34.85546875" style="621" bestFit="1" customWidth="1"/>
    <col min="13" max="13" width="15.42578125" style="621" customWidth="1"/>
    <col min="14" max="56" width="7.140625" style="621" customWidth="1"/>
    <col min="57" max="57" width="7.7109375" style="621" bestFit="1" customWidth="1"/>
    <col min="58" max="59" width="12" style="621" bestFit="1" customWidth="1"/>
    <col min="60" max="60" width="11" style="621" bestFit="1" customWidth="1"/>
    <col min="61" max="61" width="12" style="621" bestFit="1" customWidth="1"/>
    <col min="62" max="62" width="11" style="621" bestFit="1" customWidth="1"/>
    <col min="63" max="112" width="12" style="621" bestFit="1" customWidth="1"/>
    <col min="113" max="113" width="7.7109375" style="621" bestFit="1" customWidth="1"/>
    <col min="114" max="115" width="12" style="621" bestFit="1" customWidth="1"/>
    <col min="116" max="116" width="11" style="621" bestFit="1" customWidth="1"/>
    <col min="117" max="117" width="12" style="621" bestFit="1" customWidth="1"/>
    <col min="118" max="118" width="11" style="621" bestFit="1" customWidth="1"/>
    <col min="119" max="168" width="12" style="621" bestFit="1" customWidth="1"/>
    <col min="169" max="169" width="7.7109375" style="621" bestFit="1" customWidth="1"/>
    <col min="170" max="171" width="12" style="621" bestFit="1" customWidth="1"/>
    <col min="172" max="172" width="11" style="621" bestFit="1" customWidth="1"/>
    <col min="173" max="173" width="12" style="621" bestFit="1" customWidth="1"/>
    <col min="174" max="174" width="11" style="621" bestFit="1" customWidth="1"/>
    <col min="175" max="224" width="12" style="621" bestFit="1" customWidth="1"/>
    <col min="225" max="225" width="7.7109375" style="621" bestFit="1" customWidth="1"/>
    <col min="226" max="227" width="12" style="621" bestFit="1" customWidth="1"/>
    <col min="228" max="228" width="11" style="621" bestFit="1" customWidth="1"/>
    <col min="229" max="229" width="12" style="621" bestFit="1" customWidth="1"/>
    <col min="230" max="230" width="11" style="621" bestFit="1" customWidth="1"/>
    <col min="231" max="16384" width="12" style="621"/>
  </cols>
  <sheetData>
    <row r="1" spans="1:14" ht="13.5" thickBot="1">
      <c r="C1" s="765"/>
      <c r="D1" s="765"/>
      <c r="G1" s="766" t="s">
        <v>605</v>
      </c>
      <c r="H1" s="766" t="s">
        <v>605</v>
      </c>
      <c r="I1" s="766" t="s">
        <v>605</v>
      </c>
      <c r="J1" s="766" t="s">
        <v>605</v>
      </c>
      <c r="K1" s="766" t="s">
        <v>605</v>
      </c>
      <c r="L1" s="766" t="s">
        <v>605</v>
      </c>
      <c r="M1" s="766" t="s">
        <v>605</v>
      </c>
      <c r="N1" s="766" t="s">
        <v>605</v>
      </c>
    </row>
    <row r="2" spans="1:14" ht="15.75" thickTop="1">
      <c r="A2" s="709"/>
      <c r="B2" s="709"/>
      <c r="C2" s="97" t="s">
        <v>1</v>
      </c>
      <c r="D2" s="98" t="s">
        <v>334</v>
      </c>
      <c r="E2" s="98" t="s">
        <v>333</v>
      </c>
      <c r="F2" s="98" t="s">
        <v>332</v>
      </c>
      <c r="G2" s="767" t="s">
        <v>606</v>
      </c>
      <c r="H2" s="767" t="s">
        <v>606</v>
      </c>
      <c r="I2" s="767" t="s">
        <v>607</v>
      </c>
      <c r="J2" s="767" t="s">
        <v>607</v>
      </c>
      <c r="K2" s="767" t="s">
        <v>608</v>
      </c>
      <c r="L2" s="767" t="s">
        <v>608</v>
      </c>
      <c r="M2" s="767" t="s">
        <v>609</v>
      </c>
      <c r="N2" s="767" t="s">
        <v>609</v>
      </c>
    </row>
    <row r="3" spans="1:14">
      <c r="A3" s="709"/>
      <c r="B3" s="709"/>
      <c r="G3" s="768" t="s">
        <v>610</v>
      </c>
      <c r="H3" s="768" t="s">
        <v>611</v>
      </c>
      <c r="I3" s="768" t="s">
        <v>610</v>
      </c>
      <c r="J3" s="768" t="s">
        <v>611</v>
      </c>
      <c r="K3" s="768" t="s">
        <v>610</v>
      </c>
      <c r="L3" s="768" t="s">
        <v>611</v>
      </c>
      <c r="M3" s="768" t="s">
        <v>610</v>
      </c>
      <c r="N3" s="768" t="s">
        <v>611</v>
      </c>
    </row>
    <row r="4" spans="1:14" ht="15">
      <c r="A4" s="709"/>
      <c r="B4" s="732"/>
      <c r="C4" s="769" t="s">
        <v>262</v>
      </c>
      <c r="D4" s="770" t="s">
        <v>205</v>
      </c>
      <c r="E4" s="770" t="s">
        <v>261</v>
      </c>
      <c r="F4" s="771">
        <f>F23</f>
        <v>138.90859461819807</v>
      </c>
      <c r="G4" s="772">
        <f>(52.5+1650/F4)*(1+$H$176)</f>
        <v>67.597230424344303</v>
      </c>
      <c r="H4" s="773">
        <f>G4*0.0036</f>
        <v>0.24335002952763948</v>
      </c>
      <c r="I4" s="772">
        <f>((30+1000/F4)/$I$170)*(1+$I$176)</f>
        <v>56.892555505744909</v>
      </c>
      <c r="J4" s="773">
        <f>I4*0.0036</f>
        <v>0.20481319982068166</v>
      </c>
      <c r="K4" s="774">
        <f t="shared" ref="K4:K15" si="0">(20/$J$170)*(1+$J$176)</f>
        <v>45.714285714285722</v>
      </c>
      <c r="L4" s="775">
        <f>K4*0.0036</f>
        <v>0.16457142857142859</v>
      </c>
      <c r="M4" s="774">
        <f>(20/$K$170)*(1+$K$176)</f>
        <v>40</v>
      </c>
      <c r="N4" s="775">
        <f>M4*0.0036</f>
        <v>0.14399999999999999</v>
      </c>
    </row>
    <row r="5" spans="1:14" ht="15">
      <c r="A5" s="709"/>
      <c r="B5" s="732"/>
      <c r="C5" s="769" t="s">
        <v>262</v>
      </c>
      <c r="D5" s="770" t="s">
        <v>205</v>
      </c>
      <c r="E5" s="770" t="s">
        <v>264</v>
      </c>
      <c r="F5" s="771">
        <f>F24</f>
        <v>1370.1395392155769</v>
      </c>
      <c r="G5" s="772">
        <f t="shared" ref="G5:G15" si="1">(52.5+1650/F5)*(1+$H$176)</f>
        <v>56.389469749549662</v>
      </c>
      <c r="H5" s="773">
        <f>G5*0.0036</f>
        <v>0.20300209109837877</v>
      </c>
      <c r="I5" s="772">
        <f t="shared" ref="I5:I15" si="2">((30+1000/F5)/$I$170)*(1+$I$176)</f>
        <v>46.998598200094762</v>
      </c>
      <c r="J5" s="773">
        <f>I5*0.0036</f>
        <v>0.16919495352034114</v>
      </c>
      <c r="K5" s="774">
        <f t="shared" si="0"/>
        <v>45.714285714285722</v>
      </c>
      <c r="L5" s="775">
        <f t="shared" ref="L5:L15" si="3">K5*0.0036</f>
        <v>0.16457142857142859</v>
      </c>
      <c r="M5" s="774">
        <f t="shared" ref="M5:M15" si="4">(20/$K$170)*(1+$K$176)</f>
        <v>40</v>
      </c>
      <c r="N5" s="775">
        <f t="shared" ref="N5:N15" si="5">M5*0.0036</f>
        <v>0.14399999999999999</v>
      </c>
    </row>
    <row r="6" spans="1:14" ht="15">
      <c r="A6" s="709"/>
      <c r="B6" s="776"/>
      <c r="C6" s="769" t="s">
        <v>262</v>
      </c>
      <c r="D6" s="770" t="s">
        <v>206</v>
      </c>
      <c r="E6" s="770" t="s">
        <v>261</v>
      </c>
      <c r="F6" s="771">
        <f>F26</f>
        <v>138.35590487744486</v>
      </c>
      <c r="G6" s="772">
        <f t="shared" si="1"/>
        <v>67.647053189812482</v>
      </c>
      <c r="H6" s="773">
        <f t="shared" ref="H6:H15" si="6">G6*0.0036</f>
        <v>0.24352939148332492</v>
      </c>
      <c r="I6" s="772">
        <f t="shared" si="2"/>
        <v>56.936537914782264</v>
      </c>
      <c r="J6" s="773">
        <f t="shared" ref="J6" si="7">I6*0.0036</f>
        <v>0.20497153649321614</v>
      </c>
      <c r="K6" s="774">
        <f t="shared" si="0"/>
        <v>45.714285714285722</v>
      </c>
      <c r="L6" s="775">
        <f t="shared" si="3"/>
        <v>0.16457142857142859</v>
      </c>
      <c r="M6" s="774">
        <f t="shared" si="4"/>
        <v>40</v>
      </c>
      <c r="N6" s="775">
        <f t="shared" si="5"/>
        <v>0.14399999999999999</v>
      </c>
    </row>
    <row r="7" spans="1:14" ht="15">
      <c r="A7" s="709"/>
      <c r="B7" s="732"/>
      <c r="C7" s="769" t="s">
        <v>262</v>
      </c>
      <c r="D7" s="770" t="s">
        <v>206</v>
      </c>
      <c r="E7" s="770" t="s">
        <v>264</v>
      </c>
      <c r="F7" s="771">
        <f>F27</f>
        <v>759.65990965699052</v>
      </c>
      <c r="G7" s="772">
        <f t="shared" si="1"/>
        <v>57.405625814230838</v>
      </c>
      <c r="H7" s="773">
        <f>G7*0.0036</f>
        <v>0.206660252931231</v>
      </c>
      <c r="I7" s="772">
        <f t="shared" si="2"/>
        <v>47.895637761480415</v>
      </c>
      <c r="J7" s="773">
        <f>I7*0.0036</f>
        <v>0.17242429594132949</v>
      </c>
      <c r="K7" s="774">
        <f t="shared" si="0"/>
        <v>45.714285714285722</v>
      </c>
      <c r="L7" s="775">
        <f t="shared" si="3"/>
        <v>0.16457142857142859</v>
      </c>
      <c r="M7" s="774">
        <f t="shared" si="4"/>
        <v>40</v>
      </c>
      <c r="N7" s="775">
        <f t="shared" si="5"/>
        <v>0.14399999999999999</v>
      </c>
    </row>
    <row r="8" spans="1:14" ht="15">
      <c r="A8" s="709"/>
      <c r="B8" s="732"/>
      <c r="C8" s="769" t="s">
        <v>262</v>
      </c>
      <c r="D8" s="770" t="s">
        <v>263</v>
      </c>
      <c r="E8" s="770" t="s">
        <v>261</v>
      </c>
      <c r="F8" s="771">
        <f>F29</f>
        <v>140.17396951838873</v>
      </c>
      <c r="G8" s="772">
        <f t="shared" si="1"/>
        <v>67.484641422387782</v>
      </c>
      <c r="H8" s="773">
        <f t="shared" si="6"/>
        <v>0.24294470912059601</v>
      </c>
      <c r="I8" s="772">
        <f t="shared" si="2"/>
        <v>56.793164484579655</v>
      </c>
      <c r="J8" s="773">
        <f t="shared" ref="J8:J15" si="8">I8*0.0036</f>
        <v>0.20445539214448674</v>
      </c>
      <c r="K8" s="774">
        <f t="shared" si="0"/>
        <v>45.714285714285722</v>
      </c>
      <c r="L8" s="775">
        <f t="shared" si="3"/>
        <v>0.16457142857142859</v>
      </c>
      <c r="M8" s="774">
        <f t="shared" si="4"/>
        <v>40</v>
      </c>
      <c r="N8" s="775">
        <f t="shared" si="5"/>
        <v>0.14399999999999999</v>
      </c>
    </row>
    <row r="9" spans="1:14" ht="15">
      <c r="A9" s="709"/>
      <c r="B9" s="776"/>
      <c r="C9" s="769" t="s">
        <v>262</v>
      </c>
      <c r="D9" s="770" t="s">
        <v>263</v>
      </c>
      <c r="E9" s="770" t="s">
        <v>264</v>
      </c>
      <c r="F9" s="771">
        <f>F30</f>
        <v>300.02708775458007</v>
      </c>
      <c r="G9" s="772">
        <f t="shared" si="1"/>
        <v>60.899478607802152</v>
      </c>
      <c r="H9" s="773">
        <f t="shared" si="6"/>
        <v>0.21923812298808773</v>
      </c>
      <c r="I9" s="772">
        <f t="shared" si="2"/>
        <v>50.979931883638265</v>
      </c>
      <c r="J9" s="773">
        <f t="shared" si="8"/>
        <v>0.18352775478109776</v>
      </c>
      <c r="K9" s="774">
        <f t="shared" si="0"/>
        <v>45.714285714285722</v>
      </c>
      <c r="L9" s="775">
        <f t="shared" si="3"/>
        <v>0.16457142857142859</v>
      </c>
      <c r="M9" s="774">
        <f t="shared" si="4"/>
        <v>40</v>
      </c>
      <c r="N9" s="775">
        <f t="shared" si="5"/>
        <v>0.14399999999999999</v>
      </c>
    </row>
    <row r="10" spans="1:14" ht="15">
      <c r="A10" s="709"/>
      <c r="B10" s="732"/>
      <c r="C10" s="769" t="s">
        <v>249</v>
      </c>
      <c r="D10" s="770" t="s">
        <v>205</v>
      </c>
      <c r="E10" s="770" t="s">
        <v>261</v>
      </c>
      <c r="F10" s="771">
        <f>F33</f>
        <v>139.10580258177461</v>
      </c>
      <c r="G10" s="772">
        <f t="shared" si="1"/>
        <v>67.57954875242558</v>
      </c>
      <c r="H10" s="773">
        <f t="shared" si="6"/>
        <v>0.24328637550873208</v>
      </c>
      <c r="I10" s="772">
        <f t="shared" si="2"/>
        <v>56.876946526205423</v>
      </c>
      <c r="J10" s="773">
        <f t="shared" si="8"/>
        <v>0.2047570074943395</v>
      </c>
      <c r="K10" s="774">
        <f t="shared" si="0"/>
        <v>45.714285714285722</v>
      </c>
      <c r="L10" s="775">
        <f t="shared" si="3"/>
        <v>0.16457142857142859</v>
      </c>
      <c r="M10" s="774">
        <f t="shared" si="4"/>
        <v>40</v>
      </c>
      <c r="N10" s="775">
        <f t="shared" si="5"/>
        <v>0.14399999999999999</v>
      </c>
    </row>
    <row r="11" spans="1:14" ht="15">
      <c r="A11" s="709"/>
      <c r="B11" s="709"/>
      <c r="C11" s="769" t="s">
        <v>249</v>
      </c>
      <c r="D11" s="770" t="s">
        <v>205</v>
      </c>
      <c r="E11" s="770" t="s">
        <v>264</v>
      </c>
      <c r="F11" s="771">
        <f>F34</f>
        <v>745.05349657317345</v>
      </c>
      <c r="G11" s="772">
        <f t="shared" si="1"/>
        <v>57.45033637915737</v>
      </c>
      <c r="H11" s="773">
        <f t="shared" si="6"/>
        <v>0.20682121096496653</v>
      </c>
      <c r="I11" s="772">
        <f t="shared" si="2"/>
        <v>47.935107235653732</v>
      </c>
      <c r="J11" s="773">
        <f t="shared" si="8"/>
        <v>0.17256638604835342</v>
      </c>
      <c r="K11" s="774">
        <f t="shared" si="0"/>
        <v>45.714285714285722</v>
      </c>
      <c r="L11" s="775">
        <f t="shared" si="3"/>
        <v>0.16457142857142859</v>
      </c>
      <c r="M11" s="774">
        <f t="shared" si="4"/>
        <v>40</v>
      </c>
      <c r="N11" s="775">
        <f t="shared" si="5"/>
        <v>0.14399999999999999</v>
      </c>
    </row>
    <row r="12" spans="1:14" ht="15">
      <c r="A12" s="709"/>
      <c r="B12" s="777"/>
      <c r="C12" s="769" t="s">
        <v>249</v>
      </c>
      <c r="D12" s="770" t="s">
        <v>206</v>
      </c>
      <c r="E12" s="770" t="s">
        <v>261</v>
      </c>
      <c r="F12" s="771">
        <f>F36</f>
        <v>135.6094628817215</v>
      </c>
      <c r="G12" s="772">
        <f t="shared" si="1"/>
        <v>67.900657119968727</v>
      </c>
      <c r="H12" s="773">
        <f t="shared" si="6"/>
        <v>0.2444423656318874</v>
      </c>
      <c r="I12" s="772">
        <f t="shared" si="2"/>
        <v>57.160413721048705</v>
      </c>
      <c r="J12" s="773">
        <f t="shared" si="8"/>
        <v>0.20577748939577534</v>
      </c>
      <c r="K12" s="774">
        <f t="shared" si="0"/>
        <v>45.714285714285722</v>
      </c>
      <c r="L12" s="775">
        <f t="shared" si="3"/>
        <v>0.16457142857142859</v>
      </c>
      <c r="M12" s="774">
        <f t="shared" si="4"/>
        <v>40</v>
      </c>
      <c r="N12" s="775">
        <f t="shared" si="5"/>
        <v>0.14399999999999999</v>
      </c>
    </row>
    <row r="13" spans="1:14" ht="15">
      <c r="A13" s="709"/>
      <c r="B13" s="709"/>
      <c r="C13" s="769" t="s">
        <v>249</v>
      </c>
      <c r="D13" s="770" t="s">
        <v>206</v>
      </c>
      <c r="E13" s="770" t="s">
        <v>264</v>
      </c>
      <c r="F13" s="771">
        <f>F37</f>
        <v>457.15184235711575</v>
      </c>
      <c r="G13" s="772">
        <f t="shared" si="1"/>
        <v>58.914769261493241</v>
      </c>
      <c r="H13" s="773">
        <f t="shared" si="6"/>
        <v>0.21209316934137565</v>
      </c>
      <c r="I13" s="772">
        <f t="shared" si="2"/>
        <v>49.227875419703729</v>
      </c>
      <c r="J13" s="773">
        <f t="shared" si="8"/>
        <v>0.1772203515109334</v>
      </c>
      <c r="K13" s="774">
        <f t="shared" si="0"/>
        <v>45.714285714285722</v>
      </c>
      <c r="L13" s="775">
        <f t="shared" si="3"/>
        <v>0.16457142857142859</v>
      </c>
      <c r="M13" s="774">
        <f t="shared" si="4"/>
        <v>40</v>
      </c>
      <c r="N13" s="775">
        <f t="shared" si="5"/>
        <v>0.14399999999999999</v>
      </c>
    </row>
    <row r="14" spans="1:14" ht="15">
      <c r="A14" s="709"/>
      <c r="B14" s="709"/>
      <c r="C14" s="769" t="s">
        <v>249</v>
      </c>
      <c r="D14" s="770" t="s">
        <v>263</v>
      </c>
      <c r="E14" s="770" t="s">
        <v>261</v>
      </c>
      <c r="F14" s="771">
        <f>F39</f>
        <v>151.53749124671967</v>
      </c>
      <c r="G14" s="772">
        <f t="shared" si="1"/>
        <v>66.557814320380288</v>
      </c>
      <c r="H14" s="773">
        <f t="shared" si="6"/>
        <v>0.23960813155336902</v>
      </c>
      <c r="I14" s="772">
        <f t="shared" si="2"/>
        <v>55.974982508441983</v>
      </c>
      <c r="J14" s="773">
        <f t="shared" si="8"/>
        <v>0.20150993703039113</v>
      </c>
      <c r="K14" s="774">
        <f t="shared" si="0"/>
        <v>45.714285714285722</v>
      </c>
      <c r="L14" s="775">
        <f t="shared" si="3"/>
        <v>0.16457142857142859</v>
      </c>
      <c r="M14" s="774">
        <f t="shared" si="4"/>
        <v>40</v>
      </c>
      <c r="N14" s="775">
        <f t="shared" si="5"/>
        <v>0.14399999999999999</v>
      </c>
    </row>
    <row r="15" spans="1:14" ht="15.75" thickBot="1">
      <c r="A15" s="709"/>
      <c r="B15" s="709"/>
      <c r="C15" s="99" t="s">
        <v>249</v>
      </c>
      <c r="D15" s="100" t="s">
        <v>263</v>
      </c>
      <c r="E15" s="100" t="s">
        <v>264</v>
      </c>
      <c r="F15" s="101">
        <f>F40</f>
        <v>257.8993043885668</v>
      </c>
      <c r="G15" s="772">
        <f t="shared" si="1"/>
        <v>61.842738165705597</v>
      </c>
      <c r="H15" s="778">
        <f t="shared" si="6"/>
        <v>0.22263385739654015</v>
      </c>
      <c r="I15" s="772">
        <f t="shared" si="2"/>
        <v>51.812620059701068</v>
      </c>
      <c r="J15" s="778">
        <f t="shared" si="8"/>
        <v>0.18652543221492385</v>
      </c>
      <c r="K15" s="774">
        <f t="shared" si="0"/>
        <v>45.714285714285722</v>
      </c>
      <c r="L15" s="779">
        <f t="shared" si="3"/>
        <v>0.16457142857142859</v>
      </c>
      <c r="M15" s="774">
        <f t="shared" si="4"/>
        <v>40</v>
      </c>
      <c r="N15" s="779">
        <f t="shared" si="5"/>
        <v>0.14399999999999999</v>
      </c>
    </row>
    <row r="16" spans="1:14" ht="13.5" thickTop="1">
      <c r="A16" s="709"/>
      <c r="B16" s="709"/>
      <c r="C16" s="256"/>
      <c r="D16" s="256"/>
      <c r="E16" s="256"/>
      <c r="F16" s="256"/>
      <c r="G16" s="257"/>
      <c r="H16" s="259"/>
      <c r="I16" s="257"/>
      <c r="J16" s="257"/>
      <c r="K16" s="709"/>
    </row>
    <row r="17" spans="1:11">
      <c r="A17" s="709"/>
      <c r="B17" s="709"/>
      <c r="C17" s="256"/>
      <c r="D17" s="256"/>
      <c r="E17" s="256"/>
      <c r="F17" s="256"/>
      <c r="G17" s="257"/>
      <c r="H17" s="259"/>
      <c r="I17" s="257"/>
      <c r="J17" s="257"/>
      <c r="K17" s="709"/>
    </row>
    <row r="18" spans="1:11" ht="13.5" thickBot="1">
      <c r="A18" s="709"/>
      <c r="B18" s="709"/>
      <c r="C18" s="256"/>
      <c r="D18" s="256"/>
      <c r="E18" s="256"/>
      <c r="F18" s="256"/>
      <c r="G18" s="257"/>
      <c r="H18" s="257"/>
      <c r="I18" s="257"/>
      <c r="J18" s="257"/>
      <c r="K18" s="709"/>
    </row>
    <row r="19" spans="1:11" ht="15.75" thickTop="1">
      <c r="A19" s="709"/>
      <c r="B19" s="709"/>
      <c r="C19" s="780" t="s">
        <v>316</v>
      </c>
      <c r="D19" s="781" t="s">
        <v>523</v>
      </c>
      <c r="E19" s="782" t="s">
        <v>320</v>
      </c>
      <c r="F19" s="783" t="s">
        <v>524</v>
      </c>
      <c r="I19" s="257"/>
      <c r="J19" s="257"/>
      <c r="K19" s="709"/>
    </row>
    <row r="20" spans="1:11" ht="15">
      <c r="A20" s="709"/>
      <c r="B20" s="709"/>
      <c r="C20" s="784" t="s">
        <v>7</v>
      </c>
      <c r="D20" s="785" t="s">
        <v>513</v>
      </c>
      <c r="E20" s="786" t="s">
        <v>522</v>
      </c>
      <c r="F20" s="785" t="s">
        <v>513</v>
      </c>
      <c r="I20" s="257"/>
      <c r="J20" s="257"/>
      <c r="K20" s="709"/>
    </row>
    <row r="21" spans="1:11" ht="15">
      <c r="A21" s="709"/>
      <c r="B21" s="709"/>
      <c r="C21" s="787" t="s">
        <v>143</v>
      </c>
      <c r="D21" s="788">
        <v>121875331.56474267</v>
      </c>
      <c r="E21" s="789">
        <v>576312</v>
      </c>
      <c r="F21" s="790">
        <f t="shared" ref="F21:F41" si="9">D21/E21</f>
        <v>211.47456857525555</v>
      </c>
      <c r="G21" s="791"/>
      <c r="H21" s="792"/>
      <c r="I21" s="709"/>
      <c r="J21" s="793"/>
      <c r="K21" s="709"/>
    </row>
    <row r="22" spans="1:11" ht="15">
      <c r="A22" s="709"/>
      <c r="B22" s="709"/>
      <c r="C22" s="794" t="s">
        <v>205</v>
      </c>
      <c r="D22" s="788">
        <v>59236165.71258118</v>
      </c>
      <c r="E22" s="789">
        <v>187938</v>
      </c>
      <c r="F22" s="795">
        <f t="shared" si="9"/>
        <v>315.18993344922887</v>
      </c>
      <c r="H22" s="792"/>
      <c r="I22" s="709"/>
      <c r="J22" s="709"/>
      <c r="K22" s="709"/>
    </row>
    <row r="23" spans="1:11" ht="15">
      <c r="A23" s="709"/>
      <c r="B23" s="709"/>
      <c r="C23" s="796" t="s">
        <v>318</v>
      </c>
      <c r="D23" s="788">
        <v>22368450.991368435</v>
      </c>
      <c r="E23" s="789">
        <v>161030</v>
      </c>
      <c r="F23" s="797">
        <f t="shared" si="9"/>
        <v>138.90859461819807</v>
      </c>
      <c r="I23" s="709"/>
      <c r="J23" s="709"/>
      <c r="K23" s="709"/>
    </row>
    <row r="24" spans="1:11" ht="15">
      <c r="A24" s="709"/>
      <c r="B24" s="776"/>
      <c r="C24" s="796" t="s">
        <v>317</v>
      </c>
      <c r="D24" s="788">
        <v>36867714.721212745</v>
      </c>
      <c r="E24" s="789">
        <v>26908</v>
      </c>
      <c r="F24" s="797">
        <f t="shared" si="9"/>
        <v>1370.1395392155769</v>
      </c>
      <c r="I24" s="709"/>
      <c r="J24" s="709"/>
      <c r="K24" s="709"/>
    </row>
    <row r="25" spans="1:11" ht="15">
      <c r="A25" s="709"/>
      <c r="B25" s="776"/>
      <c r="C25" s="794" t="s">
        <v>206</v>
      </c>
      <c r="D25" s="788">
        <v>37344655.153857812</v>
      </c>
      <c r="E25" s="789">
        <v>211894</v>
      </c>
      <c r="F25" s="795">
        <f t="shared" si="9"/>
        <v>176.24215482202334</v>
      </c>
      <c r="H25" s="792"/>
      <c r="I25" s="709"/>
      <c r="J25" s="709"/>
      <c r="K25" s="709"/>
    </row>
    <row r="26" spans="1:11" ht="15">
      <c r="A26" s="709"/>
      <c r="B26" s="776"/>
      <c r="C26" s="796" t="s">
        <v>318</v>
      </c>
      <c r="D26" s="788">
        <v>27529089.461179838</v>
      </c>
      <c r="E26" s="789">
        <v>198973</v>
      </c>
      <c r="F26" s="797">
        <f t="shared" si="9"/>
        <v>138.35590487744486</v>
      </c>
      <c r="H26" s="792"/>
      <c r="I26" s="709"/>
      <c r="J26" s="709"/>
      <c r="K26" s="709"/>
    </row>
    <row r="27" spans="1:11" ht="15">
      <c r="A27" s="709"/>
      <c r="B27" s="776"/>
      <c r="C27" s="796" t="s">
        <v>317</v>
      </c>
      <c r="D27" s="788">
        <v>9815565.6926779747</v>
      </c>
      <c r="E27" s="789">
        <v>12921</v>
      </c>
      <c r="F27" s="797">
        <f t="shared" si="9"/>
        <v>759.65990965699052</v>
      </c>
      <c r="H27" s="792"/>
      <c r="I27" s="709"/>
      <c r="J27" s="709"/>
      <c r="K27" s="709"/>
    </row>
    <row r="28" spans="1:11" ht="15">
      <c r="A28" s="709"/>
      <c r="B28" s="776"/>
      <c r="C28" s="794" t="s">
        <v>263</v>
      </c>
      <c r="D28" s="788">
        <v>25294510.698303662</v>
      </c>
      <c r="E28" s="789">
        <v>176480</v>
      </c>
      <c r="F28" s="795">
        <f t="shared" si="9"/>
        <v>143.32791646817577</v>
      </c>
      <c r="I28" s="709"/>
      <c r="J28" s="709"/>
      <c r="K28" s="709"/>
    </row>
    <row r="29" spans="1:11" ht="15">
      <c r="A29" s="709"/>
      <c r="B29" s="709"/>
      <c r="C29" s="796" t="s">
        <v>318</v>
      </c>
      <c r="D29" s="788">
        <v>24249816.378742214</v>
      </c>
      <c r="E29" s="789">
        <v>172998</v>
      </c>
      <c r="F29" s="797">
        <f t="shared" si="9"/>
        <v>140.17396951838873</v>
      </c>
      <c r="H29" s="792"/>
      <c r="I29" s="709"/>
      <c r="J29" s="709"/>
      <c r="K29" s="709"/>
    </row>
    <row r="30" spans="1:11" ht="15">
      <c r="A30" s="709"/>
      <c r="B30" s="709"/>
      <c r="C30" s="796" t="s">
        <v>317</v>
      </c>
      <c r="D30" s="788">
        <v>1044694.3195614478</v>
      </c>
      <c r="E30" s="789">
        <v>3482</v>
      </c>
      <c r="F30" s="797">
        <f t="shared" si="9"/>
        <v>300.02708775458007</v>
      </c>
      <c r="H30" s="792"/>
      <c r="I30" s="709"/>
      <c r="J30" s="709"/>
      <c r="K30" s="709"/>
    </row>
    <row r="31" spans="1:11" ht="15">
      <c r="C31" s="787" t="s">
        <v>144</v>
      </c>
      <c r="D31" s="788">
        <v>167448990.29504985</v>
      </c>
      <c r="E31" s="789">
        <v>999188</v>
      </c>
      <c r="F31" s="790">
        <f t="shared" si="9"/>
        <v>167.5850693713794</v>
      </c>
      <c r="H31" s="792"/>
    </row>
    <row r="32" spans="1:11" ht="15">
      <c r="C32" s="794" t="s">
        <v>205</v>
      </c>
      <c r="D32" s="788">
        <v>56593378.189667434</v>
      </c>
      <c r="E32" s="789">
        <v>285182</v>
      </c>
      <c r="F32" s="795">
        <f t="shared" si="9"/>
        <v>198.44652954838466</v>
      </c>
      <c r="H32" s="792"/>
    </row>
    <row r="33" spans="3:8" ht="15">
      <c r="C33" s="796" t="s">
        <v>318</v>
      </c>
      <c r="D33" s="788">
        <v>35785524.137371846</v>
      </c>
      <c r="E33" s="789">
        <v>257254</v>
      </c>
      <c r="F33" s="797">
        <f t="shared" si="9"/>
        <v>139.10580258177461</v>
      </c>
      <c r="H33" s="792"/>
    </row>
    <row r="34" spans="3:8" ht="15">
      <c r="C34" s="796" t="s">
        <v>317</v>
      </c>
      <c r="D34" s="788">
        <v>20807854.052295588</v>
      </c>
      <c r="E34" s="789">
        <v>27928</v>
      </c>
      <c r="F34" s="797">
        <f t="shared" si="9"/>
        <v>745.05349657317345</v>
      </c>
      <c r="H34" s="792"/>
    </row>
    <row r="35" spans="3:8" ht="15">
      <c r="C35" s="794" t="s">
        <v>206</v>
      </c>
      <c r="D35" s="788">
        <v>58022307.560116522</v>
      </c>
      <c r="E35" s="789">
        <v>369717</v>
      </c>
      <c r="F35" s="795">
        <f t="shared" si="9"/>
        <v>156.93708312064774</v>
      </c>
      <c r="H35" s="792"/>
    </row>
    <row r="36" spans="3:8" ht="15">
      <c r="C36" s="796" t="s">
        <v>318</v>
      </c>
      <c r="D36" s="788">
        <v>46811572.929992974</v>
      </c>
      <c r="E36" s="789">
        <v>345194</v>
      </c>
      <c r="F36" s="797">
        <f>D36/E36</f>
        <v>135.6094628817215</v>
      </c>
    </row>
    <row r="37" spans="3:8" ht="15">
      <c r="C37" s="796" t="s">
        <v>317</v>
      </c>
      <c r="D37" s="788">
        <v>11210734.63012355</v>
      </c>
      <c r="E37" s="789">
        <v>24523</v>
      </c>
      <c r="F37" s="797">
        <f t="shared" si="9"/>
        <v>457.15184235711575</v>
      </c>
      <c r="H37" s="792"/>
    </row>
    <row r="38" spans="3:8" ht="15">
      <c r="C38" s="794" t="s">
        <v>263</v>
      </c>
      <c r="D38" s="788">
        <v>52833304.545265883</v>
      </c>
      <c r="E38" s="789">
        <v>344289</v>
      </c>
      <c r="F38" s="795">
        <f t="shared" si="9"/>
        <v>153.45626652395484</v>
      </c>
      <c r="H38" s="792"/>
    </row>
    <row r="39" spans="3:8" ht="15">
      <c r="C39" s="796" t="s">
        <v>318</v>
      </c>
      <c r="D39" s="788">
        <v>51231491.965708494</v>
      </c>
      <c r="E39" s="789">
        <v>338078</v>
      </c>
      <c r="F39" s="797">
        <f t="shared" si="9"/>
        <v>151.53749124671967</v>
      </c>
    </row>
    <row r="40" spans="3:8" ht="15">
      <c r="C40" s="796" t="s">
        <v>317</v>
      </c>
      <c r="D40" s="788">
        <v>1601812.5795573883</v>
      </c>
      <c r="E40" s="789">
        <v>6211</v>
      </c>
      <c r="F40" s="797">
        <f t="shared" si="9"/>
        <v>257.8993043885668</v>
      </c>
      <c r="H40" s="792"/>
    </row>
    <row r="41" spans="3:8" ht="15.75" thickBot="1">
      <c r="C41" s="798" t="s">
        <v>319</v>
      </c>
      <c r="D41" s="799">
        <v>289324321.85979247</v>
      </c>
      <c r="E41" s="800">
        <v>1575500</v>
      </c>
      <c r="F41" s="801">
        <f t="shared" si="9"/>
        <v>183.63968382087748</v>
      </c>
      <c r="H41" s="792"/>
    </row>
    <row r="42" spans="3:8" ht="13.5" thickTop="1"/>
    <row r="70" spans="9:9" ht="15">
      <c r="I70" s="792"/>
    </row>
    <row r="71" spans="9:9" ht="15">
      <c r="I71" s="792"/>
    </row>
    <row r="74" spans="9:9" ht="15">
      <c r="I74" s="792"/>
    </row>
    <row r="75" spans="9:9" ht="15">
      <c r="I75" s="792"/>
    </row>
    <row r="76" spans="9:9" ht="15">
      <c r="I76" s="792"/>
    </row>
    <row r="78" spans="9:9" ht="15">
      <c r="I78" s="792"/>
    </row>
    <row r="79" spans="9:9" ht="15">
      <c r="I79" s="792"/>
    </row>
    <row r="80" spans="9:9" ht="15">
      <c r="I80" s="792"/>
    </row>
    <row r="81" spans="9:9" ht="15">
      <c r="I81" s="792"/>
    </row>
    <row r="82" spans="9:9" ht="15">
      <c r="I82" s="792"/>
    </row>
    <row r="83" spans="9:9" ht="15">
      <c r="I83" s="792"/>
    </row>
    <row r="84" spans="9:9" ht="15">
      <c r="I84" s="792"/>
    </row>
    <row r="86" spans="9:9" ht="15">
      <c r="I86" s="792"/>
    </row>
    <row r="87" spans="9:9" ht="15">
      <c r="I87" s="792"/>
    </row>
    <row r="89" spans="9:9" ht="15">
      <c r="I89" s="792"/>
    </row>
    <row r="90" spans="9:9" ht="15">
      <c r="I90" s="792"/>
    </row>
    <row r="144" spans="1:6">
      <c r="A144" s="621" t="s">
        <v>612</v>
      </c>
      <c r="B144" s="802" t="s">
        <v>613</v>
      </c>
      <c r="C144" s="802">
        <v>2010</v>
      </c>
      <c r="D144" s="802">
        <v>2015</v>
      </c>
      <c r="E144" s="802">
        <v>2020</v>
      </c>
      <c r="F144" s="802">
        <v>2030</v>
      </c>
    </row>
    <row r="145" spans="1:7">
      <c r="B145" s="621">
        <v>150</v>
      </c>
      <c r="C145" s="803">
        <f>52.5+ 1650/B145</f>
        <v>63.5</v>
      </c>
      <c r="D145" s="803">
        <f>30+ 1000/B145</f>
        <v>36.666666666666664</v>
      </c>
      <c r="E145" s="803">
        <v>20</v>
      </c>
      <c r="F145" s="803"/>
    </row>
    <row r="146" spans="1:7">
      <c r="B146" s="621">
        <v>800</v>
      </c>
      <c r="C146" s="803">
        <f t="shared" ref="C146" si="10">52.5+ 1650/B146</f>
        <v>54.5625</v>
      </c>
      <c r="D146" s="803">
        <f t="shared" ref="D146" si="11">30+ 1000/B146</f>
        <v>31.25</v>
      </c>
      <c r="E146" s="803">
        <v>20</v>
      </c>
      <c r="F146" s="803"/>
    </row>
    <row r="147" spans="1:7">
      <c r="B147" s="802" t="s">
        <v>614</v>
      </c>
    </row>
    <row r="148" spans="1:7">
      <c r="A148" s="765"/>
      <c r="B148" s="621" t="s">
        <v>615</v>
      </c>
      <c r="C148" s="621">
        <v>1</v>
      </c>
      <c r="D148" s="621">
        <v>0.8</v>
      </c>
      <c r="E148" s="621">
        <v>0.6</v>
      </c>
    </row>
    <row r="149" spans="1:7">
      <c r="A149" s="765"/>
      <c r="B149" s="621" t="s">
        <v>616</v>
      </c>
      <c r="C149" s="621">
        <v>2.5</v>
      </c>
      <c r="D149" s="621">
        <v>2.5</v>
      </c>
      <c r="E149" s="621">
        <v>1.8</v>
      </c>
    </row>
    <row r="150" spans="1:7">
      <c r="B150" s="802" t="s">
        <v>16</v>
      </c>
    </row>
    <row r="151" spans="1:7">
      <c r="B151" s="765" t="s">
        <v>615</v>
      </c>
      <c r="C151" s="621">
        <f>D151</f>
        <v>0.95</v>
      </c>
      <c r="D151" s="621">
        <v>0.95</v>
      </c>
      <c r="E151" s="621">
        <v>0.95</v>
      </c>
      <c r="F151" s="621">
        <v>0.95</v>
      </c>
    </row>
    <row r="152" spans="1:7">
      <c r="B152" s="765" t="s">
        <v>617</v>
      </c>
      <c r="C152" s="621">
        <f>D152</f>
        <v>0.97</v>
      </c>
      <c r="D152" s="621">
        <v>0.97</v>
      </c>
      <c r="E152" s="621">
        <v>0.97</v>
      </c>
      <c r="F152" s="621">
        <v>0.97</v>
      </c>
    </row>
    <row r="153" spans="1:7">
      <c r="B153" s="765" t="s">
        <v>618</v>
      </c>
      <c r="C153" s="621">
        <v>2.8</v>
      </c>
      <c r="D153" s="621">
        <v>3.3</v>
      </c>
      <c r="E153" s="621">
        <v>3.7</v>
      </c>
      <c r="F153" s="621">
        <v>4</v>
      </c>
    </row>
    <row r="154" spans="1:7">
      <c r="B154" s="765" t="s">
        <v>619</v>
      </c>
      <c r="C154" s="621">
        <f>D154</f>
        <v>0.99</v>
      </c>
      <c r="D154" s="621">
        <v>0.99</v>
      </c>
      <c r="E154" s="621">
        <v>1</v>
      </c>
      <c r="F154" s="621">
        <v>0.1</v>
      </c>
    </row>
    <row r="155" spans="1:7">
      <c r="B155" s="765" t="s">
        <v>620</v>
      </c>
      <c r="C155" s="621">
        <f>D155</f>
        <v>0.72</v>
      </c>
      <c r="D155" s="621">
        <v>0.72</v>
      </c>
      <c r="E155" s="621">
        <v>0.79</v>
      </c>
      <c r="F155" s="621">
        <v>0.83</v>
      </c>
    </row>
    <row r="156" spans="1:7">
      <c r="B156" s="765" t="s">
        <v>621</v>
      </c>
      <c r="C156" s="621">
        <f>D156</f>
        <v>0.65</v>
      </c>
      <c r="D156" s="621">
        <v>0.65</v>
      </c>
      <c r="E156" s="621">
        <v>0.7</v>
      </c>
      <c r="F156" s="621">
        <v>0.75</v>
      </c>
    </row>
    <row r="157" spans="1:7" ht="20.25">
      <c r="B157" s="804" t="s">
        <v>622</v>
      </c>
    </row>
    <row r="159" spans="1:7">
      <c r="B159" s="805" t="s">
        <v>623</v>
      </c>
      <c r="C159" s="806"/>
      <c r="D159" s="806"/>
      <c r="E159" s="806"/>
      <c r="G159" s="765" t="s">
        <v>624</v>
      </c>
    </row>
    <row r="160" spans="1:7">
      <c r="B160" s="806" t="s">
        <v>615</v>
      </c>
      <c r="C160" s="807">
        <f>C$148/C151</f>
        <v>1.0526315789473684</v>
      </c>
      <c r="D160" s="807">
        <f>D$148/D151</f>
        <v>0.8421052631578948</v>
      </c>
      <c r="E160" s="807">
        <f t="shared" ref="E160" si="12">E$148/E151</f>
        <v>0.63157894736842102</v>
      </c>
      <c r="G160" s="765" t="s">
        <v>625</v>
      </c>
    </row>
    <row r="161" spans="2:11">
      <c r="B161" s="805" t="s">
        <v>617</v>
      </c>
      <c r="C161" s="807">
        <f>C$149/C152</f>
        <v>2.5773195876288661</v>
      </c>
      <c r="D161" s="807">
        <f>D$149/D152</f>
        <v>2.5773195876288661</v>
      </c>
      <c r="E161" s="807">
        <f t="shared" ref="E161:E162" si="13">E$149/E152</f>
        <v>1.8556701030927836</v>
      </c>
      <c r="G161" s="765" t="s">
        <v>626</v>
      </c>
    </row>
    <row r="162" spans="2:11">
      <c r="B162" s="805" t="s">
        <v>618</v>
      </c>
      <c r="C162" s="807">
        <f>C$149/C153</f>
        <v>0.8928571428571429</v>
      </c>
      <c r="D162" s="807">
        <f>D$149/D153</f>
        <v>0.75757575757575757</v>
      </c>
      <c r="E162" s="807">
        <f t="shared" si="13"/>
        <v>0.48648648648648646</v>
      </c>
      <c r="G162" s="765" t="s">
        <v>627</v>
      </c>
    </row>
    <row r="164" spans="2:11">
      <c r="B164" s="765" t="s">
        <v>628</v>
      </c>
      <c r="G164" s="806"/>
      <c r="H164" s="806">
        <v>2010</v>
      </c>
      <c r="I164" s="806">
        <v>2015</v>
      </c>
      <c r="J164" s="806">
        <v>2020</v>
      </c>
      <c r="K164" s="808">
        <v>2030</v>
      </c>
    </row>
    <row r="165" spans="2:11">
      <c r="B165" s="776" t="s">
        <v>629</v>
      </c>
      <c r="C165" s="765" t="s">
        <v>630</v>
      </c>
      <c r="D165" s="765" t="s">
        <v>630</v>
      </c>
      <c r="E165" s="765" t="s">
        <v>630</v>
      </c>
      <c r="G165" s="805" t="s">
        <v>631</v>
      </c>
      <c r="H165" s="805" t="s">
        <v>630</v>
      </c>
      <c r="I165" s="805" t="s">
        <v>630</v>
      </c>
      <c r="J165" s="805" t="s">
        <v>630</v>
      </c>
    </row>
    <row r="166" spans="2:11">
      <c r="B166" s="621" t="str">
        <f>B151</f>
        <v>DH</v>
      </c>
      <c r="C166" s="809">
        <f>C$145/C160</f>
        <v>60.325000000000003</v>
      </c>
      <c r="D166" s="809">
        <f>D$145/D160</f>
        <v>43.541666666666657</v>
      </c>
      <c r="E166" s="809">
        <f>E$145/E160</f>
        <v>31.666666666666668</v>
      </c>
      <c r="G166" s="806"/>
      <c r="H166" s="806">
        <v>63</v>
      </c>
      <c r="I166" s="806">
        <v>57</v>
      </c>
      <c r="J166" s="806">
        <v>60</v>
      </c>
    </row>
    <row r="167" spans="2:11">
      <c r="B167" s="621" t="str">
        <f t="shared" ref="B167:B171" si="14">B152</f>
        <v>el dir</v>
      </c>
      <c r="C167" s="809">
        <f t="shared" ref="C167:E168" si="15">C$145/C161</f>
        <v>24.637999999999998</v>
      </c>
      <c r="D167" s="809">
        <f t="shared" si="15"/>
        <v>14.226666666666665</v>
      </c>
      <c r="E167" s="809">
        <f t="shared" si="15"/>
        <v>10.777777777777777</v>
      </c>
      <c r="G167" s="806" t="str">
        <f>B166</f>
        <v>DH</v>
      </c>
      <c r="H167" s="810">
        <f>H$166/C166-1</f>
        <v>4.4343141317861434E-2</v>
      </c>
      <c r="I167" s="810">
        <f>I$166/D166-1</f>
        <v>0.3090909090909093</v>
      </c>
      <c r="J167" s="810">
        <f>J$166/E166-1</f>
        <v>0.89473684210526305</v>
      </c>
    </row>
    <row r="168" spans="2:11">
      <c r="B168" s="621" t="str">
        <f t="shared" si="14"/>
        <v>el HP</v>
      </c>
      <c r="C168" s="809">
        <f t="shared" si="15"/>
        <v>71.11999999999999</v>
      </c>
      <c r="D168" s="809">
        <f t="shared" si="15"/>
        <v>48.4</v>
      </c>
      <c r="E168" s="809">
        <f t="shared" si="15"/>
        <v>41.111111111111114</v>
      </c>
      <c r="G168" s="806" t="str">
        <f>B169</f>
        <v>GAS</v>
      </c>
      <c r="H168" s="810">
        <f>H$166/C169-1</f>
        <v>2.1474588403722628E-3</v>
      </c>
      <c r="I168" s="810">
        <f>I$166/D169-1</f>
        <v>0.57024793388429762</v>
      </c>
      <c r="J168" s="810">
        <f>J$166/E169-1</f>
        <v>2</v>
      </c>
    </row>
    <row r="169" spans="2:11">
      <c r="B169" s="621" t="str">
        <f t="shared" si="14"/>
        <v>GAS</v>
      </c>
      <c r="C169" s="809">
        <f>C$145*C154</f>
        <v>62.865000000000002</v>
      </c>
      <c r="D169" s="809">
        <f t="shared" ref="D169:E169" si="16">D$145*D154</f>
        <v>36.299999999999997</v>
      </c>
      <c r="E169" s="809">
        <f t="shared" si="16"/>
        <v>20</v>
      </c>
    </row>
    <row r="170" spans="2:11">
      <c r="B170" s="621" t="str">
        <f t="shared" si="14"/>
        <v>WPE</v>
      </c>
      <c r="C170" s="809">
        <f t="shared" ref="C170:E171" si="17">C$145*C155</f>
        <v>45.72</v>
      </c>
      <c r="D170" s="809">
        <f t="shared" si="17"/>
        <v>26.4</v>
      </c>
      <c r="E170" s="809">
        <f t="shared" si="17"/>
        <v>15.8</v>
      </c>
      <c r="G170" s="621" t="s">
        <v>632</v>
      </c>
      <c r="H170" s="621">
        <v>1</v>
      </c>
      <c r="I170" s="621">
        <v>0.85</v>
      </c>
      <c r="J170" s="621">
        <v>0.7</v>
      </c>
      <c r="K170" s="621">
        <v>0.7</v>
      </c>
    </row>
    <row r="171" spans="2:11">
      <c r="B171" s="621" t="str">
        <f t="shared" si="14"/>
        <v xml:space="preserve">FIW </v>
      </c>
      <c r="C171" s="809">
        <f t="shared" si="17"/>
        <v>41.274999999999999</v>
      </c>
      <c r="D171" s="809">
        <f t="shared" si="17"/>
        <v>23.833333333333332</v>
      </c>
      <c r="E171" s="809">
        <f t="shared" si="17"/>
        <v>14</v>
      </c>
      <c r="G171" s="765" t="s">
        <v>633</v>
      </c>
    </row>
    <row r="173" spans="2:11">
      <c r="B173" s="776" t="s">
        <v>634</v>
      </c>
      <c r="C173" s="765" t="s">
        <v>630</v>
      </c>
      <c r="D173" s="765" t="s">
        <v>630</v>
      </c>
      <c r="E173" s="765" t="s">
        <v>630</v>
      </c>
    </row>
    <row r="174" spans="2:11">
      <c r="B174" s="621" t="str">
        <f>B159</f>
        <v xml:space="preserve">Nett treshold factor </v>
      </c>
      <c r="G174" s="765" t="s">
        <v>635</v>
      </c>
    </row>
    <row r="175" spans="2:11">
      <c r="B175" s="621" t="str">
        <f t="shared" ref="B175:B177" si="18">B160</f>
        <v>DH</v>
      </c>
      <c r="C175" s="809">
        <f t="shared" ref="C175:E177" si="19">C$146/C160</f>
        <v>51.834375000000001</v>
      </c>
      <c r="D175" s="809">
        <f t="shared" si="19"/>
        <v>37.109375</v>
      </c>
      <c r="E175" s="809">
        <f t="shared" si="19"/>
        <v>31.666666666666668</v>
      </c>
    </row>
    <row r="176" spans="2:11">
      <c r="B176" s="621" t="str">
        <f t="shared" si="18"/>
        <v>el dir</v>
      </c>
      <c r="C176" s="809">
        <f t="shared" si="19"/>
        <v>21.170249999999999</v>
      </c>
      <c r="D176" s="809">
        <f t="shared" si="19"/>
        <v>12.125</v>
      </c>
      <c r="E176" s="809">
        <f t="shared" si="19"/>
        <v>10.777777777777777</v>
      </c>
      <c r="G176" s="765" t="s">
        <v>636</v>
      </c>
      <c r="H176" s="621">
        <v>0.05</v>
      </c>
      <c r="I176" s="621">
        <v>0.3</v>
      </c>
      <c r="J176" s="621">
        <v>0.6</v>
      </c>
      <c r="K176" s="621">
        <v>0.4</v>
      </c>
    </row>
    <row r="177" spans="2:5">
      <c r="B177" s="621" t="str">
        <f t="shared" si="18"/>
        <v>el HP</v>
      </c>
      <c r="C177" s="809">
        <f t="shared" si="19"/>
        <v>61.11</v>
      </c>
      <c r="D177" s="809">
        <f t="shared" si="19"/>
        <v>41.25</v>
      </c>
      <c r="E177" s="809">
        <f t="shared" si="19"/>
        <v>41.111111111111114</v>
      </c>
    </row>
    <row r="178" spans="2:5">
      <c r="B178" s="621" t="str">
        <f>B169</f>
        <v>GAS</v>
      </c>
      <c r="C178" s="809">
        <f t="shared" ref="C178:E180" si="20">C$146*C154</f>
        <v>54.016874999999999</v>
      </c>
      <c r="D178" s="809">
        <f t="shared" si="20"/>
        <v>30.9375</v>
      </c>
      <c r="E178" s="809">
        <f t="shared" si="20"/>
        <v>20</v>
      </c>
    </row>
    <row r="179" spans="2:5">
      <c r="B179" s="621" t="str">
        <f>B170</f>
        <v>WPE</v>
      </c>
      <c r="C179" s="809">
        <f t="shared" si="20"/>
        <v>39.284999999999997</v>
      </c>
      <c r="D179" s="809">
        <f t="shared" si="20"/>
        <v>22.5</v>
      </c>
      <c r="E179" s="809">
        <f t="shared" si="20"/>
        <v>15.8</v>
      </c>
    </row>
    <row r="180" spans="2:5">
      <c r="B180" s="621" t="str">
        <f>B171</f>
        <v xml:space="preserve">FIW </v>
      </c>
      <c r="C180" s="809">
        <f t="shared" si="20"/>
        <v>35.465625000000003</v>
      </c>
      <c r="D180" s="809">
        <f t="shared" si="20"/>
        <v>20.3125</v>
      </c>
      <c r="E180" s="809">
        <f t="shared" si="20"/>
        <v>14</v>
      </c>
    </row>
    <row r="182" spans="2:5">
      <c r="C182" s="621">
        <f>C188*C160+C189*C161+C190*C162+C191/C154+C192/C155+C193/C156</f>
        <v>1.1162571271496937</v>
      </c>
      <c r="D182" s="621">
        <f t="shared" ref="D182:E182" si="21">D188*D160+D189*D161+D190*D162+D191/D154+D192/D155+D193/D156</f>
        <v>0</v>
      </c>
      <c r="E182" s="621">
        <f t="shared" si="21"/>
        <v>0</v>
      </c>
    </row>
    <row r="184" spans="2:5">
      <c r="B184" s="765" t="s">
        <v>637</v>
      </c>
    </row>
    <row r="185" spans="2:5">
      <c r="C185" s="765" t="s">
        <v>638</v>
      </c>
    </row>
    <row r="186" spans="2:5">
      <c r="B186" s="765" t="s">
        <v>205</v>
      </c>
    </row>
    <row r="187" spans="2:5">
      <c r="B187" s="621" t="str">
        <f t="shared" ref="B187:B193" si="22">B165</f>
        <v>Detached (150 m2)</v>
      </c>
      <c r="C187" s="621">
        <f>SUM(C188:C192)</f>
        <v>1</v>
      </c>
    </row>
    <row r="188" spans="2:5">
      <c r="B188" s="621" t="str">
        <f t="shared" si="22"/>
        <v>DH</v>
      </c>
      <c r="C188" s="621">
        <v>0.6</v>
      </c>
    </row>
    <row r="189" spans="2:5">
      <c r="B189" s="621" t="str">
        <f t="shared" si="22"/>
        <v>el dir</v>
      </c>
      <c r="C189" s="621">
        <v>0.01</v>
      </c>
    </row>
    <row r="190" spans="2:5">
      <c r="B190" s="621" t="str">
        <f t="shared" si="22"/>
        <v>el HP</v>
      </c>
      <c r="C190" s="621">
        <v>0.1</v>
      </c>
    </row>
    <row r="191" spans="2:5">
      <c r="B191" s="621" t="str">
        <f t="shared" si="22"/>
        <v>GAS</v>
      </c>
      <c r="C191" s="621">
        <v>0.25</v>
      </c>
    </row>
    <row r="192" spans="2:5">
      <c r="B192" s="621" t="str">
        <f t="shared" si="22"/>
        <v>WPE</v>
      </c>
      <c r="C192" s="621">
        <v>0.04</v>
      </c>
    </row>
    <row r="193" spans="2:3">
      <c r="B193" s="621" t="str">
        <f t="shared" si="22"/>
        <v xml:space="preserve">FIW </v>
      </c>
      <c r="C193" s="621">
        <v>0.04</v>
      </c>
    </row>
    <row r="195" spans="2:3">
      <c r="B195" s="621" t="str">
        <f>B173</f>
        <v>Multi ( 800 m2)</v>
      </c>
    </row>
    <row r="196" spans="2:3">
      <c r="B196" s="765" t="s">
        <v>615</v>
      </c>
      <c r="C196" s="621">
        <v>0.95</v>
      </c>
    </row>
    <row r="197" spans="2:3">
      <c r="B197" s="765" t="s">
        <v>617</v>
      </c>
    </row>
    <row r="198" spans="2:3">
      <c r="B198" s="765" t="s">
        <v>618</v>
      </c>
    </row>
    <row r="199" spans="2:3">
      <c r="B199" s="765" t="s">
        <v>619</v>
      </c>
      <c r="C199" s="621">
        <v>0.5</v>
      </c>
    </row>
    <row r="200" spans="2:3">
      <c r="B200" s="765" t="s">
        <v>620</v>
      </c>
    </row>
    <row r="201" spans="2:3">
      <c r="B201" s="765" t="s">
        <v>621</v>
      </c>
    </row>
  </sheetData>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column" displayEmptyCellsAs="gap" xr2:uid="{00000000-0003-0000-0B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'Heat demand in new building'!D21:D41</xm:f>
              <xm:sqref>B24</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BB478"/>
  <sheetViews>
    <sheetView zoomScale="70" zoomScaleNormal="70" workbookViewId="0">
      <selection activeCell="U18" sqref="U18"/>
    </sheetView>
  </sheetViews>
  <sheetFormatPr defaultRowHeight="12.75"/>
  <cols>
    <col min="2" max="2" width="36.7109375" bestFit="1" customWidth="1"/>
    <col min="3" max="3" width="6.85546875" customWidth="1"/>
    <col min="4" max="4" width="6.7109375" bestFit="1" customWidth="1"/>
    <col min="5" max="6" width="9.5703125" bestFit="1" customWidth="1"/>
    <col min="7" max="9" width="9.5703125" customWidth="1"/>
    <col min="11" max="11" width="31.7109375" bestFit="1" customWidth="1"/>
    <col min="12" max="12" width="6.85546875" bestFit="1" customWidth="1"/>
    <col min="13" max="13" width="14.5703125" bestFit="1" customWidth="1"/>
    <col min="14" max="14" width="18.28515625" bestFit="1" customWidth="1"/>
    <col min="15" max="15" width="14.85546875" bestFit="1" customWidth="1"/>
    <col min="16" max="16" width="12.140625" bestFit="1" customWidth="1"/>
    <col min="17" max="17" width="23.85546875" bestFit="1" customWidth="1"/>
    <col min="18" max="18" width="15.42578125" bestFit="1" customWidth="1"/>
    <col min="19" max="19" width="11" customWidth="1"/>
    <col min="20" max="20" width="16.42578125" bestFit="1" customWidth="1"/>
    <col min="21" max="21" width="20" bestFit="1" customWidth="1"/>
    <col min="22" max="22" width="15.7109375" bestFit="1" customWidth="1"/>
    <col min="23" max="23" width="18.7109375" bestFit="1" customWidth="1"/>
    <col min="24" max="24" width="25.28515625" bestFit="1" customWidth="1"/>
    <col min="25" max="25" width="9.28515625" bestFit="1" customWidth="1"/>
  </cols>
  <sheetData>
    <row r="1" spans="1:27" ht="16.5" thickTop="1" thickBot="1">
      <c r="A1" s="311"/>
      <c r="B1" s="312"/>
      <c r="C1" s="312"/>
      <c r="D1" s="312"/>
      <c r="E1" s="312"/>
      <c r="F1" s="312"/>
      <c r="G1" s="312"/>
      <c r="H1" s="312"/>
      <c r="I1" s="312"/>
      <c r="J1" s="312"/>
      <c r="K1" s="312"/>
      <c r="L1" s="312"/>
      <c r="M1" s="312"/>
      <c r="N1" s="312"/>
      <c r="O1" s="312"/>
      <c r="P1" s="312"/>
      <c r="Q1" s="312"/>
      <c r="R1" s="312"/>
      <c r="S1" s="312"/>
      <c r="T1" s="312"/>
      <c r="U1" s="312"/>
      <c r="V1" s="312"/>
      <c r="W1" s="312"/>
      <c r="X1" s="312"/>
      <c r="Y1" s="312"/>
      <c r="Z1" s="313"/>
      <c r="AA1" s="14"/>
    </row>
    <row r="2" spans="1:27" ht="15" customHeight="1" thickTop="1" thickBot="1">
      <c r="A2" s="314"/>
      <c r="B2" s="315"/>
      <c r="C2" s="871" t="s">
        <v>339</v>
      </c>
      <c r="D2" s="872"/>
      <c r="E2" s="873"/>
      <c r="F2" s="102"/>
      <c r="G2" s="102"/>
      <c r="H2" s="102"/>
      <c r="I2" s="102"/>
      <c r="J2" s="315"/>
      <c r="K2" s="315"/>
      <c r="L2" s="315"/>
      <c r="M2" s="315"/>
      <c r="N2" s="315"/>
      <c r="O2" s="315"/>
      <c r="P2" s="315"/>
      <c r="Q2" s="315"/>
      <c r="R2" s="315"/>
      <c r="S2" s="315"/>
      <c r="T2" s="315"/>
      <c r="U2" s="315"/>
      <c r="V2" s="315"/>
      <c r="W2" s="867" t="s">
        <v>356</v>
      </c>
      <c r="X2" s="868"/>
      <c r="Y2" s="315"/>
      <c r="Z2" s="316"/>
      <c r="AA2" s="14"/>
    </row>
    <row r="3" spans="1:27" ht="27" thickTop="1" thickBot="1">
      <c r="A3" s="314"/>
      <c r="B3" s="391" t="s">
        <v>382</v>
      </c>
      <c r="C3" s="253" t="s">
        <v>133</v>
      </c>
      <c r="D3" s="246" t="s">
        <v>62</v>
      </c>
      <c r="E3" s="247" t="s">
        <v>63</v>
      </c>
      <c r="F3" s="103"/>
      <c r="G3" s="103"/>
      <c r="H3" s="103"/>
      <c r="I3" s="103"/>
      <c r="J3" s="315"/>
      <c r="K3" s="317"/>
      <c r="L3" s="317"/>
      <c r="M3" s="317"/>
      <c r="N3" s="315"/>
      <c r="O3" s="315"/>
      <c r="P3" s="315"/>
      <c r="Q3" s="315"/>
      <c r="R3" s="315"/>
      <c r="S3" s="315"/>
      <c r="T3" s="315"/>
      <c r="U3" s="315"/>
      <c r="V3" s="315"/>
      <c r="W3" s="869"/>
      <c r="X3" s="870"/>
      <c r="Y3" s="315"/>
      <c r="Z3" s="316"/>
      <c r="AA3" s="14"/>
    </row>
    <row r="4" spans="1:27" ht="15" customHeight="1" thickTop="1" thickBot="1">
      <c r="A4" s="314"/>
      <c r="B4" s="251" t="s">
        <v>55</v>
      </c>
      <c r="C4" s="254">
        <v>25.496437167789633</v>
      </c>
      <c r="D4" s="248">
        <v>21.315135762203379</v>
      </c>
      <c r="E4" s="249"/>
      <c r="F4" s="104"/>
      <c r="G4" s="104"/>
      <c r="H4" s="104"/>
      <c r="I4" s="104"/>
      <c r="J4" s="318"/>
      <c r="K4" s="318"/>
      <c r="L4" s="323"/>
      <c r="M4" s="323"/>
      <c r="N4" s="323"/>
      <c r="O4" s="323" t="s">
        <v>139</v>
      </c>
      <c r="P4" s="324" t="s">
        <v>346</v>
      </c>
      <c r="Q4" s="323" t="s">
        <v>343</v>
      </c>
      <c r="R4" s="323" t="s">
        <v>345</v>
      </c>
      <c r="S4" s="323"/>
      <c r="T4" s="324"/>
      <c r="U4" s="323" t="s">
        <v>171</v>
      </c>
      <c r="V4" s="323"/>
      <c r="W4" s="323"/>
      <c r="X4" s="323"/>
      <c r="Y4" s="315"/>
      <c r="Z4" s="316"/>
      <c r="AA4" s="14"/>
    </row>
    <row r="5" spans="1:27" ht="15" customHeight="1" thickTop="1" thickBot="1">
      <c r="A5" s="314"/>
      <c r="B5" s="319" t="s">
        <v>56</v>
      </c>
      <c r="C5" s="320">
        <v>19.938561833634289</v>
      </c>
      <c r="D5" s="321">
        <v>15.84696230373755</v>
      </c>
      <c r="E5" s="322"/>
      <c r="F5" s="104"/>
      <c r="G5" s="104"/>
      <c r="H5" s="104"/>
      <c r="I5" s="104"/>
      <c r="J5" s="318"/>
      <c r="K5" s="73" t="s">
        <v>135</v>
      </c>
      <c r="L5" s="74" t="s">
        <v>136</v>
      </c>
      <c r="M5" s="75" t="s">
        <v>137</v>
      </c>
      <c r="N5" s="75" t="s">
        <v>138</v>
      </c>
      <c r="O5" s="75" t="s">
        <v>139</v>
      </c>
      <c r="P5" s="75" t="s">
        <v>346</v>
      </c>
      <c r="Q5" s="75" t="s">
        <v>342</v>
      </c>
      <c r="R5" s="75" t="s">
        <v>344</v>
      </c>
      <c r="S5" s="75" t="s">
        <v>164</v>
      </c>
      <c r="T5" s="75" t="s">
        <v>140</v>
      </c>
      <c r="U5" s="75" t="s">
        <v>335</v>
      </c>
      <c r="V5" s="75" t="s">
        <v>337</v>
      </c>
      <c r="W5" s="76" t="s">
        <v>336</v>
      </c>
      <c r="X5" s="77" t="s">
        <v>338</v>
      </c>
      <c r="Y5" s="325"/>
      <c r="Z5" s="316"/>
      <c r="AA5" s="14"/>
    </row>
    <row r="6" spans="1:27" ht="15" customHeight="1">
      <c r="A6" s="314"/>
      <c r="B6" s="319" t="s">
        <v>57</v>
      </c>
      <c r="C6" s="320">
        <v>39.68131083380036</v>
      </c>
      <c r="D6" s="321">
        <v>11.550181131908179</v>
      </c>
      <c r="E6" s="322"/>
      <c r="F6" s="104"/>
      <c r="G6" s="104"/>
      <c r="H6" s="104"/>
      <c r="I6" s="104"/>
      <c r="J6" s="318"/>
      <c r="K6" s="78" t="s">
        <v>347</v>
      </c>
      <c r="L6" s="79" t="s">
        <v>133</v>
      </c>
      <c r="M6" s="350">
        <f>C13</f>
        <v>13.398372359596237</v>
      </c>
      <c r="N6" s="286">
        <v>2.8374943274588086E-3</v>
      </c>
      <c r="O6" s="287">
        <v>0.29198174992866072</v>
      </c>
      <c r="P6" s="287">
        <v>1.1812728968162496E-4</v>
      </c>
      <c r="Q6" s="287">
        <v>0.645437724498092</v>
      </c>
      <c r="R6" s="287">
        <v>0</v>
      </c>
      <c r="S6" s="287">
        <v>0</v>
      </c>
      <c r="T6" s="287">
        <v>1.3134549715637773</v>
      </c>
      <c r="U6" s="287">
        <v>2.5678935075454024</v>
      </c>
      <c r="V6" s="287">
        <v>0</v>
      </c>
      <c r="W6" s="287">
        <v>8.5703164289224034</v>
      </c>
      <c r="X6" s="80">
        <f>SUM(N6:W6)</f>
        <v>13.392040004075476</v>
      </c>
      <c r="Y6" s="326"/>
      <c r="Z6" s="316"/>
      <c r="AA6" s="14"/>
    </row>
    <row r="7" spans="1:27" ht="15" customHeight="1">
      <c r="A7" s="314"/>
      <c r="B7" s="319" t="s">
        <v>58</v>
      </c>
      <c r="C7" s="320">
        <v>7.916013373783807</v>
      </c>
      <c r="D7" s="321">
        <v>3.2947212563397263</v>
      </c>
      <c r="E7" s="322"/>
      <c r="F7" s="104"/>
      <c r="G7" s="104"/>
      <c r="H7" s="104"/>
      <c r="I7" s="104"/>
      <c r="J7" s="318"/>
      <c r="K7" s="327" t="s">
        <v>347</v>
      </c>
      <c r="L7" s="328" t="s">
        <v>62</v>
      </c>
      <c r="M7" s="350">
        <f>D13</f>
        <v>8.1202636786615034</v>
      </c>
      <c r="N7" s="342">
        <v>7.2944496518547678E-4</v>
      </c>
      <c r="O7" s="343">
        <v>0.5241731030903285</v>
      </c>
      <c r="P7" s="343">
        <v>0</v>
      </c>
      <c r="Q7" s="343">
        <v>0.17865243525388952</v>
      </c>
      <c r="R7" s="343">
        <v>0</v>
      </c>
      <c r="S7" s="343">
        <v>0</v>
      </c>
      <c r="T7" s="343">
        <v>1.123493601531772</v>
      </c>
      <c r="U7" s="343">
        <v>1.3444865153503514</v>
      </c>
      <c r="V7" s="343">
        <v>0</v>
      </c>
      <c r="W7" s="343">
        <v>4.9439459462724367</v>
      </c>
      <c r="X7" s="329">
        <f t="shared" ref="X7:X17" si="0">SUM(N7:W7)</f>
        <v>8.1154810464639624</v>
      </c>
      <c r="Y7" s="326"/>
      <c r="Z7" s="316"/>
      <c r="AA7" s="14"/>
    </row>
    <row r="8" spans="1:27" ht="15" customHeight="1">
      <c r="A8" s="314"/>
      <c r="B8" s="319" t="s">
        <v>60</v>
      </c>
      <c r="C8" s="320">
        <v>15.671080155654499</v>
      </c>
      <c r="D8" s="321">
        <v>5.1367738966410732</v>
      </c>
      <c r="E8" s="322"/>
      <c r="F8" s="104"/>
      <c r="G8" s="104"/>
      <c r="H8" s="104"/>
      <c r="I8" s="104"/>
      <c r="J8" s="318"/>
      <c r="K8" s="327" t="s">
        <v>348</v>
      </c>
      <c r="L8" s="328" t="s">
        <v>133</v>
      </c>
      <c r="M8" s="350">
        <f>C14</f>
        <v>10.370780622552111</v>
      </c>
      <c r="N8" s="342">
        <v>1.4187804593555821E-3</v>
      </c>
      <c r="O8" s="343">
        <v>9.92543962195815E-2</v>
      </c>
      <c r="P8" s="343">
        <v>5.310240284443379E-5</v>
      </c>
      <c r="Q8" s="343">
        <v>0.20934872471008298</v>
      </c>
      <c r="R8" s="343">
        <v>0</v>
      </c>
      <c r="S8" s="343">
        <v>0</v>
      </c>
      <c r="T8" s="343">
        <v>0.2667526354561901</v>
      </c>
      <c r="U8" s="343">
        <v>1.4689687537839593</v>
      </c>
      <c r="V8" s="343">
        <v>8.3225722480525022</v>
      </c>
      <c r="W8" s="343">
        <v>0</v>
      </c>
      <c r="X8" s="329">
        <f t="shared" si="0"/>
        <v>10.368368641084516</v>
      </c>
      <c r="Y8" s="326"/>
      <c r="Z8" s="316"/>
      <c r="AA8" s="14"/>
    </row>
    <row r="9" spans="1:27" ht="15" customHeight="1" thickBot="1">
      <c r="A9" s="314"/>
      <c r="B9" s="252" t="s">
        <v>59</v>
      </c>
      <c r="C9" s="255">
        <v>1.2463458323532781</v>
      </c>
      <c r="D9" s="180">
        <v>0.35546674720410998</v>
      </c>
      <c r="E9" s="245"/>
      <c r="F9" s="104"/>
      <c r="G9" s="104"/>
      <c r="H9" s="104"/>
      <c r="I9" s="104"/>
      <c r="J9" s="318"/>
      <c r="K9" s="327" t="s">
        <v>348</v>
      </c>
      <c r="L9" s="328" t="s">
        <v>62</v>
      </c>
      <c r="M9" s="350">
        <f>D14</f>
        <v>5.9452210330257413</v>
      </c>
      <c r="N9" s="342">
        <v>1.924075614532251E-4</v>
      </c>
      <c r="O9" s="343">
        <v>0.21495528797141977</v>
      </c>
      <c r="P9" s="343">
        <v>0</v>
      </c>
      <c r="Q9" s="343">
        <v>6.9235021917037676E-2</v>
      </c>
      <c r="R9" s="343">
        <v>0</v>
      </c>
      <c r="S9" s="343">
        <v>0</v>
      </c>
      <c r="T9" s="343">
        <v>0.26783623210291319</v>
      </c>
      <c r="U9" s="343">
        <v>0.96657245512121182</v>
      </c>
      <c r="V9" s="343">
        <v>4.42450020019362</v>
      </c>
      <c r="W9" s="343">
        <v>0</v>
      </c>
      <c r="X9" s="329">
        <f t="shared" si="0"/>
        <v>5.9432916048676558</v>
      </c>
      <c r="Y9" s="326"/>
      <c r="Z9" s="316"/>
      <c r="AA9" s="14"/>
    </row>
    <row r="10" spans="1:27" ht="15" customHeight="1" thickTop="1" thickBot="1">
      <c r="A10" s="314"/>
      <c r="B10" s="315"/>
      <c r="C10" s="1"/>
      <c r="D10" s="1"/>
      <c r="E10" s="1"/>
      <c r="F10" s="317"/>
      <c r="G10" s="317"/>
      <c r="H10" s="317"/>
      <c r="I10" s="317"/>
      <c r="J10" s="318"/>
      <c r="K10" s="327" t="s">
        <v>349</v>
      </c>
      <c r="L10" s="328" t="s">
        <v>133</v>
      </c>
      <c r="M10" s="350">
        <f>C15</f>
        <v>21.640294676246466</v>
      </c>
      <c r="N10" s="342">
        <v>2.6167576662208609E-2</v>
      </c>
      <c r="O10" s="343">
        <v>2.3267730367462169</v>
      </c>
      <c r="P10" s="343">
        <v>5.267529950852036E-4</v>
      </c>
      <c r="Q10" s="343">
        <v>5.5815405648068239</v>
      </c>
      <c r="R10" s="343">
        <v>0</v>
      </c>
      <c r="S10" s="343">
        <v>0</v>
      </c>
      <c r="T10" s="343">
        <v>3.8383517613827154</v>
      </c>
      <c r="U10" s="343">
        <v>9.8466162547163822</v>
      </c>
      <c r="V10" s="343">
        <v>0</v>
      </c>
      <c r="W10" s="343">
        <v>0</v>
      </c>
      <c r="X10" s="329">
        <f t="shared" si="0"/>
        <v>21.619975947309435</v>
      </c>
      <c r="Y10" s="326"/>
      <c r="Z10" s="316"/>
      <c r="AA10" s="14"/>
    </row>
    <row r="11" spans="1:27" ht="15" customHeight="1" thickBot="1">
      <c r="A11" s="314"/>
      <c r="B11" s="315"/>
      <c r="C11" s="871" t="s">
        <v>339</v>
      </c>
      <c r="D11" s="872"/>
      <c r="E11" s="873"/>
      <c r="F11" s="105"/>
      <c r="G11" s="105"/>
      <c r="H11" s="105"/>
      <c r="I11" s="105"/>
      <c r="J11" s="318"/>
      <c r="K11" s="327" t="s">
        <v>349</v>
      </c>
      <c r="L11" s="328" t="s">
        <v>62</v>
      </c>
      <c r="M11" s="350">
        <f>D15</f>
        <v>4.4847162382110861</v>
      </c>
      <c r="N11" s="342">
        <v>1.0361847612785167E-3</v>
      </c>
      <c r="O11" s="343">
        <v>0.94347226797258776</v>
      </c>
      <c r="P11" s="343">
        <v>2.6707468095530696E-4</v>
      </c>
      <c r="Q11" s="343">
        <v>0.69753295679798866</v>
      </c>
      <c r="R11" s="343">
        <v>0</v>
      </c>
      <c r="S11" s="343">
        <v>0</v>
      </c>
      <c r="T11" s="343">
        <v>1.9585325634265105</v>
      </c>
      <c r="U11" s="343">
        <v>0.87689326278155744</v>
      </c>
      <c r="V11" s="343">
        <v>0</v>
      </c>
      <c r="W11" s="343">
        <v>0</v>
      </c>
      <c r="X11" s="329">
        <f t="shared" si="0"/>
        <v>4.4777343104208782</v>
      </c>
      <c r="Y11" s="326"/>
      <c r="Z11" s="316"/>
      <c r="AA11" s="14"/>
    </row>
    <row r="12" spans="1:27" ht="15" customHeight="1" thickTop="1" thickBot="1">
      <c r="A12" s="314"/>
      <c r="B12" s="250" t="s">
        <v>340</v>
      </c>
      <c r="C12" s="253" t="s">
        <v>133</v>
      </c>
      <c r="D12" s="246" t="s">
        <v>62</v>
      </c>
      <c r="E12" s="247" t="s">
        <v>63</v>
      </c>
      <c r="F12" s="106"/>
      <c r="G12" s="106"/>
      <c r="H12" s="106"/>
      <c r="I12" s="106"/>
      <c r="J12" s="318"/>
      <c r="K12" s="327" t="s">
        <v>350</v>
      </c>
      <c r="L12" s="328" t="s">
        <v>133</v>
      </c>
      <c r="M12" s="350">
        <f>C16</f>
        <v>4.0943569823280175</v>
      </c>
      <c r="N12" s="342">
        <v>0</v>
      </c>
      <c r="O12" s="343">
        <v>5.0192342057515126E-2</v>
      </c>
      <c r="P12" s="343">
        <v>0</v>
      </c>
      <c r="Q12" s="343">
        <v>0.15080918782862454</v>
      </c>
      <c r="R12" s="343">
        <v>0</v>
      </c>
      <c r="S12" s="343">
        <v>0</v>
      </c>
      <c r="T12" s="343">
        <v>0.15759781673952791</v>
      </c>
      <c r="U12" s="343">
        <v>1.6756576425402722E-2</v>
      </c>
      <c r="V12" s="343">
        <v>0</v>
      </c>
      <c r="W12" s="343">
        <v>3.7190010592769482</v>
      </c>
      <c r="X12" s="329">
        <f t="shared" si="0"/>
        <v>4.0943569823280184</v>
      </c>
      <c r="Y12" s="326"/>
      <c r="Z12" s="316"/>
      <c r="AA12" s="14"/>
    </row>
    <row r="13" spans="1:27" ht="15" customHeight="1">
      <c r="A13" s="314"/>
      <c r="B13" s="251" t="s">
        <v>55</v>
      </c>
      <c r="C13" s="254">
        <v>13.398372359596237</v>
      </c>
      <c r="D13" s="248">
        <v>8.1202636786615034</v>
      </c>
      <c r="E13" s="249"/>
      <c r="F13" s="104"/>
      <c r="G13" s="104"/>
      <c r="H13" s="104"/>
      <c r="I13" s="104"/>
      <c r="J13" s="318"/>
      <c r="K13" s="327" t="s">
        <v>350</v>
      </c>
      <c r="L13" s="328" t="s">
        <v>62</v>
      </c>
      <c r="M13" s="350">
        <f>D16</f>
        <v>1.148592335548104</v>
      </c>
      <c r="N13" s="342">
        <v>0</v>
      </c>
      <c r="O13" s="343">
        <v>1.397270443641312E-2</v>
      </c>
      <c r="P13" s="343">
        <v>0</v>
      </c>
      <c r="Q13" s="343">
        <v>7.8576916239440527E-3</v>
      </c>
      <c r="R13" s="343">
        <v>0</v>
      </c>
      <c r="S13" s="343">
        <v>0</v>
      </c>
      <c r="T13" s="343">
        <v>6.6545429578207124E-2</v>
      </c>
      <c r="U13" s="343">
        <v>8.7307684710489467E-4</v>
      </c>
      <c r="V13" s="343">
        <v>0</v>
      </c>
      <c r="W13" s="343">
        <v>1.0593434330624349</v>
      </c>
      <c r="X13" s="329">
        <f t="shared" si="0"/>
        <v>1.1485923355481042</v>
      </c>
      <c r="Y13" s="326"/>
      <c r="Z13" s="316"/>
    </row>
    <row r="14" spans="1:27" ht="15" customHeight="1">
      <c r="A14" s="314"/>
      <c r="B14" s="319" t="s">
        <v>56</v>
      </c>
      <c r="C14" s="320">
        <v>10.370780622552111</v>
      </c>
      <c r="D14" s="321">
        <v>5.9452210330257413</v>
      </c>
      <c r="E14" s="322"/>
      <c r="F14" s="104"/>
      <c r="G14" s="104"/>
      <c r="H14" s="104"/>
      <c r="I14" s="104"/>
      <c r="J14" s="318"/>
      <c r="K14" s="327" t="s">
        <v>351</v>
      </c>
      <c r="L14" s="328" t="s">
        <v>133</v>
      </c>
      <c r="M14" s="350">
        <f>C17</f>
        <v>8.0303298377876811</v>
      </c>
      <c r="N14" s="342">
        <v>0</v>
      </c>
      <c r="O14" s="343">
        <v>1.5981402651176521E-2</v>
      </c>
      <c r="P14" s="343">
        <v>0</v>
      </c>
      <c r="Q14" s="343">
        <v>5.2121830189071891E-2</v>
      </c>
      <c r="R14" s="343">
        <v>0</v>
      </c>
      <c r="S14" s="343">
        <v>0</v>
      </c>
      <c r="T14" s="343">
        <v>3.1510770104947121E-2</v>
      </c>
      <c r="U14" s="343">
        <v>5.7913144654524332E-3</v>
      </c>
      <c r="V14" s="343">
        <v>7.9249245203770302</v>
      </c>
      <c r="W14" s="343">
        <v>0</v>
      </c>
      <c r="X14" s="329">
        <f t="shared" si="0"/>
        <v>8.0303298377876775</v>
      </c>
      <c r="Y14" s="326"/>
      <c r="Z14" s="316"/>
    </row>
    <row r="15" spans="1:27" ht="15" customHeight="1">
      <c r="A15" s="314"/>
      <c r="B15" s="319" t="s">
        <v>57</v>
      </c>
      <c r="C15" s="320">
        <v>21.640294676246466</v>
      </c>
      <c r="D15" s="321">
        <v>4.4847162382110861</v>
      </c>
      <c r="E15" s="322"/>
      <c r="F15" s="104"/>
      <c r="G15" s="104"/>
      <c r="H15" s="104"/>
      <c r="I15" s="104"/>
      <c r="J15" s="318"/>
      <c r="K15" s="327" t="s">
        <v>351</v>
      </c>
      <c r="L15" s="328" t="s">
        <v>62</v>
      </c>
      <c r="M15" s="350">
        <f>D17</f>
        <v>1.8422863010476525</v>
      </c>
      <c r="N15" s="342">
        <v>0</v>
      </c>
      <c r="O15" s="343">
        <v>3.6153556380907267E-3</v>
      </c>
      <c r="P15" s="343">
        <v>0</v>
      </c>
      <c r="Q15" s="343">
        <v>1.5566166905298777E-3</v>
      </c>
      <c r="R15" s="343">
        <v>0</v>
      </c>
      <c r="S15" s="343">
        <v>0</v>
      </c>
      <c r="T15" s="343">
        <v>9.6749227062803318E-3</v>
      </c>
      <c r="U15" s="343">
        <v>1.7295741005887534E-4</v>
      </c>
      <c r="V15" s="343">
        <v>1.827266448602693</v>
      </c>
      <c r="W15" s="343">
        <v>0</v>
      </c>
      <c r="X15" s="329">
        <f t="shared" si="0"/>
        <v>1.8422863010476529</v>
      </c>
      <c r="Y15" s="326"/>
      <c r="Z15" s="316"/>
    </row>
    <row r="16" spans="1:27" ht="15" customHeight="1">
      <c r="A16" s="314"/>
      <c r="B16" s="319" t="s">
        <v>58</v>
      </c>
      <c r="C16" s="320">
        <v>4.0943569823280175</v>
      </c>
      <c r="D16" s="321">
        <v>1.148592335548104</v>
      </c>
      <c r="E16" s="322"/>
      <c r="F16" s="104"/>
      <c r="G16" s="104"/>
      <c r="H16" s="104"/>
      <c r="I16" s="104"/>
      <c r="J16" s="318"/>
      <c r="K16" s="327" t="s">
        <v>352</v>
      </c>
      <c r="L16" s="328" t="s">
        <v>133</v>
      </c>
      <c r="M16" s="350">
        <f>C18</f>
        <v>0.64002250809300643</v>
      </c>
      <c r="N16" s="342">
        <v>0</v>
      </c>
      <c r="O16" s="343">
        <v>8.6071568965169681E-2</v>
      </c>
      <c r="P16" s="343">
        <v>0</v>
      </c>
      <c r="Q16" s="343">
        <v>0.26597039869507777</v>
      </c>
      <c r="R16" s="343">
        <v>0</v>
      </c>
      <c r="S16" s="343">
        <v>0</v>
      </c>
      <c r="T16" s="343">
        <v>0.25842827391108375</v>
      </c>
      <c r="U16" s="343">
        <v>2.9552266521675304E-2</v>
      </c>
      <c r="V16" s="343">
        <v>0</v>
      </c>
      <c r="W16" s="343">
        <v>0</v>
      </c>
      <c r="X16" s="329">
        <f t="shared" si="0"/>
        <v>0.64002250809300654</v>
      </c>
      <c r="Y16" s="326"/>
      <c r="Z16" s="316"/>
    </row>
    <row r="17" spans="1:54" ht="15" customHeight="1" thickBot="1">
      <c r="A17" s="314"/>
      <c r="B17" s="319" t="s">
        <v>60</v>
      </c>
      <c r="C17" s="320">
        <v>8.0303298377876811</v>
      </c>
      <c r="D17" s="321">
        <v>1.8422863010476525</v>
      </c>
      <c r="E17" s="322"/>
      <c r="F17" s="104"/>
      <c r="G17" s="104"/>
      <c r="H17" s="104"/>
      <c r="I17" s="104"/>
      <c r="J17" s="318"/>
      <c r="K17" s="81" t="s">
        <v>352</v>
      </c>
      <c r="L17" s="82" t="s">
        <v>62</v>
      </c>
      <c r="M17" s="351">
        <f>D18</f>
        <v>0.11635913277974096</v>
      </c>
      <c r="N17" s="289">
        <v>0</v>
      </c>
      <c r="O17" s="290">
        <v>1.5241045007279247E-2</v>
      </c>
      <c r="P17" s="290">
        <v>4.7733457394531081E-6</v>
      </c>
      <c r="Q17" s="290">
        <v>3.1333771887701825E-2</v>
      </c>
      <c r="R17" s="290">
        <v>0</v>
      </c>
      <c r="S17" s="290">
        <v>0</v>
      </c>
      <c r="T17" s="290">
        <v>6.6298012329275777E-2</v>
      </c>
      <c r="U17" s="290">
        <v>3.4815302097446475E-3</v>
      </c>
      <c r="V17" s="290">
        <v>0</v>
      </c>
      <c r="W17" s="290">
        <v>0</v>
      </c>
      <c r="X17" s="329">
        <f t="shared" si="0"/>
        <v>0.11635913277974094</v>
      </c>
      <c r="Y17" s="326"/>
      <c r="Z17" s="316"/>
    </row>
    <row r="18" spans="1:54" ht="15" customHeight="1" thickTop="1" thickBot="1">
      <c r="A18" s="314"/>
      <c r="B18" s="252" t="s">
        <v>59</v>
      </c>
      <c r="C18" s="255">
        <v>0.64002250809300643</v>
      </c>
      <c r="D18" s="180">
        <v>0.11635913277974096</v>
      </c>
      <c r="E18" s="245"/>
      <c r="F18" s="104"/>
      <c r="G18" s="104"/>
      <c r="H18" s="104"/>
      <c r="I18" s="104"/>
      <c r="J18" s="318"/>
      <c r="K18" s="879" t="s">
        <v>142</v>
      </c>
      <c r="L18" s="880"/>
      <c r="M18" s="243">
        <f>SUM(M6:M17)</f>
        <v>79.831595705877334</v>
      </c>
      <c r="N18" s="243">
        <f t="shared" ref="N18:W18" si="1">SUM(N6:N17)</f>
        <v>3.2381888736940215E-2</v>
      </c>
      <c r="O18" s="243">
        <f t="shared" si="1"/>
        <v>4.585684260684439</v>
      </c>
      <c r="P18" s="243">
        <f t="shared" si="1"/>
        <v>9.6983071430602251E-4</v>
      </c>
      <c r="Q18" s="243">
        <f t="shared" si="1"/>
        <v>7.8913969248988662</v>
      </c>
      <c r="R18" s="243">
        <f t="shared" si="1"/>
        <v>0</v>
      </c>
      <c r="S18" s="243">
        <f>SUM(S6:S17)</f>
        <v>0</v>
      </c>
      <c r="T18" s="243">
        <f t="shared" si="1"/>
        <v>9.3584769908332017</v>
      </c>
      <c r="U18" s="243">
        <f>SUM(U6:U17)</f>
        <v>17.128058471178299</v>
      </c>
      <c r="V18" s="243">
        <f t="shared" si="1"/>
        <v>22.499263417225844</v>
      </c>
      <c r="W18" s="243">
        <f t="shared" si="1"/>
        <v>18.292606867534221</v>
      </c>
      <c r="X18" s="72">
        <f>SUM(X6:X17)</f>
        <v>79.788838651806117</v>
      </c>
      <c r="Y18" s="43" t="s">
        <v>142</v>
      </c>
      <c r="Z18" s="316"/>
    </row>
    <row r="19" spans="1:54" ht="15" customHeight="1" thickTop="1" thickBot="1">
      <c r="A19" s="314"/>
      <c r="B19" s="315"/>
      <c r="C19" s="318"/>
      <c r="D19" s="318"/>
      <c r="E19" s="318"/>
      <c r="F19" s="318"/>
      <c r="G19" s="318"/>
      <c r="H19" s="318"/>
      <c r="I19" s="318"/>
      <c r="J19" s="318"/>
      <c r="Z19" s="316"/>
    </row>
    <row r="20" spans="1:54" ht="15" customHeight="1" thickBot="1">
      <c r="A20" s="314"/>
      <c r="B20" s="315"/>
      <c r="C20" s="876" t="s">
        <v>339</v>
      </c>
      <c r="D20" s="877"/>
      <c r="E20" s="877"/>
      <c r="F20" s="878"/>
      <c r="G20" s="105"/>
      <c r="H20" s="105"/>
      <c r="I20" s="105"/>
      <c r="J20" s="318"/>
      <c r="Z20" s="316"/>
    </row>
    <row r="21" spans="1:54" ht="15" customHeight="1" thickTop="1" thickBot="1">
      <c r="A21" s="314"/>
      <c r="B21" s="295" t="s">
        <v>341</v>
      </c>
      <c r="C21" s="296" t="s">
        <v>133</v>
      </c>
      <c r="D21" s="296" t="s">
        <v>62</v>
      </c>
      <c r="E21" s="297" t="s">
        <v>265</v>
      </c>
      <c r="F21" s="298" t="s">
        <v>266</v>
      </c>
      <c r="G21" s="106"/>
      <c r="H21" s="106"/>
      <c r="I21" s="106"/>
      <c r="J21" s="318"/>
      <c r="O21" s="466">
        <f>O18/SUM(O18,O46)</f>
        <v>0.49438844487820899</v>
      </c>
      <c r="Z21" s="316"/>
    </row>
    <row r="22" spans="1:54" ht="15" customHeight="1">
      <c r="A22" s="314"/>
      <c r="B22" s="299" t="s">
        <v>55</v>
      </c>
      <c r="C22" s="300">
        <f>C13/C4</f>
        <v>0.5254997893008666</v>
      </c>
      <c r="D22" s="300">
        <f>D13/D4</f>
        <v>0.38096232504700211</v>
      </c>
      <c r="E22" s="303" t="e">
        <f>#REF!</f>
        <v>#REF!</v>
      </c>
      <c r="F22" s="304" t="e">
        <f>#REF!</f>
        <v>#REF!</v>
      </c>
      <c r="G22" s="347"/>
      <c r="H22" s="347"/>
      <c r="I22" s="347"/>
      <c r="J22" s="318"/>
      <c r="Z22" s="316"/>
    </row>
    <row r="23" spans="1:54" ht="15" customHeight="1">
      <c r="A23" s="314"/>
      <c r="B23" s="291" t="s">
        <v>56</v>
      </c>
      <c r="C23" s="292">
        <f t="shared" ref="C23:D27" si="2">C14/C5</f>
        <v>0.52013684382479775</v>
      </c>
      <c r="D23" s="292">
        <f t="shared" si="2"/>
        <v>0.3751647110073294</v>
      </c>
      <c r="E23" s="305" t="e">
        <f>#REF!</f>
        <v>#REF!</v>
      </c>
      <c r="F23" s="306" t="e">
        <f>#REF!</f>
        <v>#REF!</v>
      </c>
      <c r="G23" s="347"/>
      <c r="H23" s="347"/>
      <c r="I23" s="347"/>
      <c r="J23" s="318"/>
      <c r="Z23" s="316"/>
    </row>
    <row r="24" spans="1:54" ht="15" customHeight="1">
      <c r="A24" s="314"/>
      <c r="B24" s="291" t="s">
        <v>57</v>
      </c>
      <c r="C24" s="292">
        <f t="shared" si="2"/>
        <v>0.54535231376009285</v>
      </c>
      <c r="D24" s="292">
        <f t="shared" si="2"/>
        <v>0.38828103100666927</v>
      </c>
      <c r="E24" s="305" t="e">
        <f>#REF!</f>
        <v>#REF!</v>
      </c>
      <c r="F24" s="306" t="e">
        <f>#REF!</f>
        <v>#REF!</v>
      </c>
      <c r="G24" s="347"/>
      <c r="H24" s="347"/>
      <c r="I24" s="347"/>
      <c r="J24" s="318"/>
      <c r="Z24" s="316"/>
    </row>
    <row r="25" spans="1:54" ht="15" customHeight="1">
      <c r="A25" s="314"/>
      <c r="B25" s="291" t="s">
        <v>58</v>
      </c>
      <c r="C25" s="292">
        <f t="shared" si="2"/>
        <v>0.51722461660912267</v>
      </c>
      <c r="D25" s="292">
        <f t="shared" si="2"/>
        <v>0.34861593627624016</v>
      </c>
      <c r="E25" s="305" t="e">
        <f>#REF!</f>
        <v>#REF!</v>
      </c>
      <c r="F25" s="306" t="e">
        <f>#REF!</f>
        <v>#REF!</v>
      </c>
      <c r="G25" s="347"/>
      <c r="H25" s="347"/>
      <c r="I25" s="347"/>
      <c r="J25" s="318"/>
      <c r="Z25" s="316"/>
      <c r="AA25" s="14"/>
    </row>
    <row r="26" spans="1:54" ht="15" customHeight="1">
      <c r="A26" s="314"/>
      <c r="B26" s="293" t="s">
        <v>60</v>
      </c>
      <c r="C26" s="294">
        <f t="shared" si="2"/>
        <v>0.51242988728445416</v>
      </c>
      <c r="D26" s="294">
        <f t="shared" si="2"/>
        <v>0.35864656263191186</v>
      </c>
      <c r="E26" s="307" t="e">
        <f>#REF!</f>
        <v>#REF!</v>
      </c>
      <c r="F26" s="308" t="e">
        <f>#REF!</f>
        <v>#REF!</v>
      </c>
      <c r="G26" s="348"/>
      <c r="H26" s="348"/>
      <c r="I26" s="348"/>
      <c r="J26" s="326"/>
      <c r="K26" s="326"/>
      <c r="L26" s="326"/>
      <c r="M26" s="326"/>
      <c r="N26" s="326"/>
      <c r="O26" s="326"/>
      <c r="P26" s="326"/>
      <c r="Q26" s="326"/>
      <c r="R26" s="326"/>
      <c r="S26" s="326"/>
      <c r="T26" s="326"/>
      <c r="U26" s="326"/>
      <c r="V26" s="326"/>
      <c r="W26" s="326"/>
      <c r="X26" s="326"/>
      <c r="Y26" s="326"/>
      <c r="Z26" s="316"/>
      <c r="AA26" s="14"/>
    </row>
    <row r="27" spans="1:54" ht="15" customHeight="1" thickBot="1">
      <c r="A27" s="330"/>
      <c r="B27" s="301" t="s">
        <v>59</v>
      </c>
      <c r="C27" s="302">
        <f t="shared" si="2"/>
        <v>0.51351919465607143</v>
      </c>
      <c r="D27" s="302">
        <f t="shared" si="2"/>
        <v>0.3273418222518778</v>
      </c>
      <c r="E27" s="309" t="e">
        <f>#REF!</f>
        <v>#REF!</v>
      </c>
      <c r="F27" s="310" t="e">
        <f>#REF!</f>
        <v>#REF!</v>
      </c>
      <c r="G27" s="349"/>
      <c r="H27" s="349"/>
      <c r="I27" s="349"/>
      <c r="J27" s="331"/>
      <c r="K27" s="331"/>
      <c r="L27" s="331"/>
      <c r="M27" s="331"/>
      <c r="N27" s="331"/>
      <c r="O27" s="331"/>
      <c r="P27" s="331"/>
      <c r="Q27" s="331"/>
      <c r="R27" s="331"/>
      <c r="S27" s="331"/>
      <c r="T27" s="331"/>
      <c r="U27" s="331"/>
      <c r="V27" s="331"/>
      <c r="W27" s="331"/>
      <c r="X27" s="331"/>
      <c r="Y27" s="331"/>
      <c r="Z27" s="332"/>
      <c r="AA27" s="14"/>
    </row>
    <row r="28" spans="1:54" ht="15" customHeight="1" thickTop="1" thickBot="1">
      <c r="A28" s="333"/>
      <c r="B28" s="334"/>
      <c r="C28" s="334"/>
      <c r="D28" s="334"/>
      <c r="E28" s="334"/>
      <c r="F28" s="334"/>
      <c r="G28" s="334"/>
      <c r="H28" s="334"/>
      <c r="I28" s="334"/>
      <c r="J28" s="334"/>
      <c r="K28" s="334"/>
      <c r="L28" s="334"/>
      <c r="M28" s="334"/>
      <c r="N28" s="335"/>
      <c r="O28" s="335"/>
      <c r="P28" s="335"/>
      <c r="Q28" s="335"/>
      <c r="R28" s="335"/>
      <c r="S28" s="335"/>
      <c r="T28" s="335"/>
      <c r="U28" s="335"/>
      <c r="V28" s="335"/>
      <c r="W28" s="335"/>
      <c r="X28" s="334"/>
      <c r="Y28" s="334"/>
      <c r="Z28" s="336"/>
      <c r="AA28" s="14"/>
    </row>
    <row r="29" spans="1:54" ht="15" customHeight="1" thickTop="1" thickBot="1">
      <c r="A29" s="337"/>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9"/>
    </row>
    <row r="30" spans="1:54" ht="16.5" customHeight="1" thickTop="1" thickBot="1">
      <c r="A30" s="314"/>
      <c r="B30" s="315"/>
      <c r="C30" s="315"/>
      <c r="D30" s="315"/>
      <c r="E30" s="315"/>
      <c r="F30" s="315"/>
      <c r="G30" s="315"/>
      <c r="H30" s="315"/>
      <c r="I30" s="315"/>
      <c r="J30" s="315"/>
      <c r="K30" s="315"/>
      <c r="L30" s="315"/>
      <c r="M30" s="315"/>
      <c r="N30" s="315"/>
      <c r="O30" s="315"/>
      <c r="P30" s="315"/>
      <c r="Q30" s="315"/>
      <c r="R30" s="315"/>
      <c r="S30" s="315"/>
      <c r="T30" s="315"/>
      <c r="U30" s="315"/>
      <c r="V30" s="315"/>
      <c r="W30" s="867" t="s">
        <v>357</v>
      </c>
      <c r="X30" s="868"/>
      <c r="Y30" s="315"/>
      <c r="Z30" s="340"/>
    </row>
    <row r="31" spans="1:54" ht="15" customHeight="1" thickBot="1">
      <c r="A31" s="314"/>
      <c r="B31" s="315"/>
      <c r="C31" s="871" t="s">
        <v>339</v>
      </c>
      <c r="D31" s="872"/>
      <c r="E31" s="873"/>
      <c r="F31" s="102"/>
      <c r="G31" s="102"/>
      <c r="H31" s="102"/>
      <c r="I31" s="102"/>
      <c r="J31" s="315"/>
      <c r="K31" s="315"/>
      <c r="L31" s="315"/>
      <c r="M31" s="315"/>
      <c r="N31" s="315"/>
      <c r="O31" s="315"/>
      <c r="P31" s="315"/>
      <c r="Q31" s="315"/>
      <c r="R31" s="315"/>
      <c r="S31" s="315"/>
      <c r="T31" s="315"/>
      <c r="U31" s="315"/>
      <c r="V31" s="315"/>
      <c r="W31" s="869"/>
      <c r="X31" s="870"/>
      <c r="Y31" s="315"/>
      <c r="Z31" s="340"/>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54" ht="27" thickTop="1" thickBot="1">
      <c r="A32" s="314"/>
      <c r="B32" s="391" t="s">
        <v>382</v>
      </c>
      <c r="C32" s="253" t="s">
        <v>133</v>
      </c>
      <c r="D32" s="246" t="s">
        <v>62</v>
      </c>
      <c r="E32" s="247" t="s">
        <v>63</v>
      </c>
      <c r="F32" s="103"/>
      <c r="G32" s="103"/>
      <c r="H32" s="103"/>
      <c r="I32" s="103"/>
      <c r="J32" s="315"/>
      <c r="K32" s="315"/>
      <c r="L32" s="325"/>
      <c r="M32" s="325"/>
      <c r="N32" s="325"/>
      <c r="O32" s="323" t="s">
        <v>139</v>
      </c>
      <c r="P32" s="324" t="s">
        <v>346</v>
      </c>
      <c r="Q32" s="323" t="s">
        <v>343</v>
      </c>
      <c r="R32" s="323" t="s">
        <v>345</v>
      </c>
      <c r="S32" s="323"/>
      <c r="T32" s="324"/>
      <c r="U32" s="323" t="s">
        <v>171</v>
      </c>
      <c r="V32" s="315"/>
      <c r="W32" s="102"/>
      <c r="X32" s="315"/>
      <c r="Y32" s="315"/>
      <c r="Z32" s="34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row>
    <row r="33" spans="1:54" ht="16.5" thickTop="1" thickBot="1">
      <c r="A33" s="314"/>
      <c r="B33" s="251" t="s">
        <v>347</v>
      </c>
      <c r="C33" s="254">
        <v>16.260264398284722</v>
      </c>
      <c r="D33" s="248">
        <v>11.268825062895125</v>
      </c>
      <c r="E33" s="249"/>
      <c r="F33" s="104"/>
      <c r="G33" s="104"/>
      <c r="H33" s="104"/>
      <c r="I33" s="104"/>
      <c r="J33" s="315"/>
      <c r="K33" s="73" t="s">
        <v>135</v>
      </c>
      <c r="L33" s="74" t="s">
        <v>136</v>
      </c>
      <c r="M33" s="75" t="s">
        <v>137</v>
      </c>
      <c r="N33" s="75" t="s">
        <v>138</v>
      </c>
      <c r="O33" s="75" t="s">
        <v>139</v>
      </c>
      <c r="P33" s="75" t="s">
        <v>346</v>
      </c>
      <c r="Q33" s="75" t="s">
        <v>342</v>
      </c>
      <c r="R33" s="75" t="s">
        <v>344</v>
      </c>
      <c r="S33" s="75" t="s">
        <v>164</v>
      </c>
      <c r="T33" s="75" t="s">
        <v>140</v>
      </c>
      <c r="U33" s="75" t="s">
        <v>335</v>
      </c>
      <c r="V33" s="75" t="s">
        <v>337</v>
      </c>
      <c r="W33" s="76" t="s">
        <v>336</v>
      </c>
      <c r="X33" s="77" t="s">
        <v>338</v>
      </c>
      <c r="Y33" s="315"/>
      <c r="Z33" s="34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row>
    <row r="34" spans="1:54" ht="15">
      <c r="A34" s="314"/>
      <c r="B34" s="319" t="s">
        <v>348</v>
      </c>
      <c r="C34" s="320">
        <v>16.601608811524365</v>
      </c>
      <c r="D34" s="321">
        <v>5.7668421798441063</v>
      </c>
      <c r="E34" s="322"/>
      <c r="F34" s="104"/>
      <c r="G34" s="104"/>
      <c r="H34" s="104"/>
      <c r="I34" s="104"/>
      <c r="J34" s="315"/>
      <c r="K34" s="78" t="s">
        <v>347</v>
      </c>
      <c r="L34" s="79" t="s">
        <v>133</v>
      </c>
      <c r="M34" s="341">
        <f>C42</f>
        <v>8.4530235041988995</v>
      </c>
      <c r="N34" s="286">
        <v>1.6926783868423095E-3</v>
      </c>
      <c r="O34" s="287">
        <v>0.43569177947115534</v>
      </c>
      <c r="P34" s="287">
        <v>9.6859368681861057E-5</v>
      </c>
      <c r="Q34" s="287">
        <v>0.78058537398055328</v>
      </c>
      <c r="R34" s="287">
        <v>0</v>
      </c>
      <c r="S34" s="287">
        <v>0</v>
      </c>
      <c r="T34" s="287">
        <v>3.1444381114858908</v>
      </c>
      <c r="U34" s="287">
        <v>1.7407816176732123</v>
      </c>
      <c r="V34" s="287">
        <v>0</v>
      </c>
      <c r="W34" s="287">
        <v>2.3415156780249511</v>
      </c>
      <c r="X34" s="80">
        <f t="shared" ref="X34:X45" si="3">SUM(N34:W34)</f>
        <v>8.4448020983912873</v>
      </c>
      <c r="Y34" s="326"/>
      <c r="Z34" s="340"/>
      <c r="AA34" s="261"/>
      <c r="AB34" s="261"/>
      <c r="AC34" s="261"/>
      <c r="AD34" s="261"/>
      <c r="AE34" s="261"/>
      <c r="AF34" s="261"/>
      <c r="AG34" s="261"/>
      <c r="AH34" s="261"/>
      <c r="AI34" s="261"/>
      <c r="AJ34" s="261"/>
      <c r="AK34" s="261"/>
      <c r="AL34" s="261"/>
      <c r="AM34" s="261"/>
      <c r="AN34" s="261"/>
      <c r="AO34" s="261"/>
      <c r="AP34" s="261"/>
      <c r="AQ34" s="261"/>
      <c r="AR34" s="261"/>
      <c r="AS34" s="261"/>
      <c r="AT34" s="261"/>
      <c r="AU34" s="261"/>
      <c r="AV34" s="261"/>
      <c r="AW34" s="261"/>
      <c r="AX34" s="261"/>
      <c r="AY34" s="261"/>
      <c r="AZ34" s="261"/>
      <c r="BA34" s="261"/>
      <c r="BB34" s="261"/>
    </row>
    <row r="35" spans="1:54" ht="15">
      <c r="A35" s="314"/>
      <c r="B35" s="319" t="s">
        <v>349</v>
      </c>
      <c r="C35" s="320">
        <v>18.268754962227746</v>
      </c>
      <c r="D35" s="321">
        <v>5.9810614165144784</v>
      </c>
      <c r="E35" s="322"/>
      <c r="F35" s="104"/>
      <c r="G35" s="104"/>
      <c r="H35" s="104"/>
      <c r="I35" s="104"/>
      <c r="J35" s="315"/>
      <c r="K35" s="327" t="s">
        <v>347</v>
      </c>
      <c r="L35" s="328" t="s">
        <v>62</v>
      </c>
      <c r="M35" s="341">
        <f>D42</f>
        <v>4.3533395310299587</v>
      </c>
      <c r="N35" s="342">
        <v>2.7185533603080343E-4</v>
      </c>
      <c r="O35" s="343">
        <v>0.75011653295999647</v>
      </c>
      <c r="P35" s="343">
        <v>0</v>
      </c>
      <c r="Q35" s="343">
        <v>0.18712587124200974</v>
      </c>
      <c r="R35" s="343">
        <v>0</v>
      </c>
      <c r="S35" s="343">
        <v>0</v>
      </c>
      <c r="T35" s="343">
        <v>1.456449829062765</v>
      </c>
      <c r="U35" s="343">
        <v>0.80785787110355889</v>
      </c>
      <c r="V35" s="343">
        <v>0</v>
      </c>
      <c r="W35" s="343">
        <v>0.98232047985233817</v>
      </c>
      <c r="X35" s="329">
        <f t="shared" si="3"/>
        <v>4.1841424395566991</v>
      </c>
      <c r="Y35" s="326"/>
      <c r="Z35" s="340"/>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256"/>
    </row>
    <row r="36" spans="1:54" ht="15">
      <c r="A36" s="314"/>
      <c r="B36" s="319" t="s">
        <v>353</v>
      </c>
      <c r="C36" s="320">
        <v>6.7640199905105227</v>
      </c>
      <c r="D36" s="321">
        <v>3.0515457021674508</v>
      </c>
      <c r="E36" s="322"/>
      <c r="F36" s="104"/>
      <c r="G36" s="104"/>
      <c r="H36" s="104"/>
      <c r="I36" s="104"/>
      <c r="J36" s="315"/>
      <c r="K36" s="327" t="s">
        <v>348</v>
      </c>
      <c r="L36" s="328" t="s">
        <v>133</v>
      </c>
      <c r="M36" s="341">
        <f>C43</f>
        <v>8.798453449852806</v>
      </c>
      <c r="N36" s="342">
        <v>4.9423231537082054E-4</v>
      </c>
      <c r="O36" s="343">
        <v>0.26348091126692852</v>
      </c>
      <c r="P36" s="343">
        <v>3.0175088688518519E-3</v>
      </c>
      <c r="Q36" s="343">
        <v>0.65533866480188141</v>
      </c>
      <c r="R36" s="343">
        <v>0</v>
      </c>
      <c r="S36" s="343">
        <v>0</v>
      </c>
      <c r="T36" s="343">
        <v>4.2171118664824618</v>
      </c>
      <c r="U36" s="343">
        <v>1.1907679983952686</v>
      </c>
      <c r="V36" s="343">
        <v>2.4610823772157135</v>
      </c>
      <c r="W36" s="343">
        <v>0</v>
      </c>
      <c r="X36" s="329">
        <f t="shared" si="3"/>
        <v>8.7912935593464763</v>
      </c>
      <c r="Y36" s="326"/>
      <c r="Z36" s="340"/>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c r="AZ36" s="258"/>
      <c r="BA36" s="258"/>
      <c r="BB36" s="258"/>
    </row>
    <row r="37" spans="1:54" ht="15">
      <c r="A37" s="314"/>
      <c r="B37" s="319" t="s">
        <v>354</v>
      </c>
      <c r="C37" s="320">
        <v>30.311189426387813</v>
      </c>
      <c r="D37" s="321">
        <v>6.5772893629672522</v>
      </c>
      <c r="E37" s="322"/>
      <c r="F37" s="104"/>
      <c r="G37" s="104"/>
      <c r="H37" s="104"/>
      <c r="I37" s="104"/>
      <c r="J37" s="315"/>
      <c r="K37" s="327" t="s">
        <v>348</v>
      </c>
      <c r="L37" s="328" t="s">
        <v>62</v>
      </c>
      <c r="M37" s="341">
        <f>D43</f>
        <v>2.1618442285196871</v>
      </c>
      <c r="N37" s="342">
        <v>8.2715869571386885E-5</v>
      </c>
      <c r="O37" s="343">
        <v>0.30476894507117236</v>
      </c>
      <c r="P37" s="343">
        <v>3.2006025124512686E-4</v>
      </c>
      <c r="Q37" s="343">
        <v>6.9608120855999239E-2</v>
      </c>
      <c r="R37" s="343">
        <v>0</v>
      </c>
      <c r="S37" s="343">
        <v>0</v>
      </c>
      <c r="T37" s="343">
        <v>0.8697703078426976</v>
      </c>
      <c r="U37" s="343">
        <v>0.46161592513563815</v>
      </c>
      <c r="V37" s="343">
        <v>0.45428979446351619</v>
      </c>
      <c r="W37" s="343">
        <v>0</v>
      </c>
      <c r="X37" s="329">
        <f t="shared" si="3"/>
        <v>2.1604558694898399</v>
      </c>
      <c r="Y37" s="326"/>
      <c r="Z37" s="340"/>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row>
    <row r="38" spans="1:54" ht="15.75" thickBot="1">
      <c r="A38" s="314"/>
      <c r="B38" s="252" t="s">
        <v>355</v>
      </c>
      <c r="C38" s="255">
        <v>0.7699507442540815</v>
      </c>
      <c r="D38" s="180">
        <v>0.27474357530736582</v>
      </c>
      <c r="E38" s="245"/>
      <c r="F38" s="104"/>
      <c r="G38" s="104"/>
      <c r="H38" s="104"/>
      <c r="I38" s="104"/>
      <c r="J38" s="315"/>
      <c r="K38" s="327" t="s">
        <v>349</v>
      </c>
      <c r="L38" s="328" t="s">
        <v>133</v>
      </c>
      <c r="M38" s="341">
        <f>C44</f>
        <v>9.9179904651535828</v>
      </c>
      <c r="N38" s="342">
        <v>1.4641609674758296E-2</v>
      </c>
      <c r="O38" s="343">
        <v>1.7872488331720928</v>
      </c>
      <c r="P38" s="343">
        <v>0</v>
      </c>
      <c r="Q38" s="343">
        <v>2.8501058498496614</v>
      </c>
      <c r="R38" s="343">
        <v>0</v>
      </c>
      <c r="S38" s="343">
        <v>0</v>
      </c>
      <c r="T38" s="343">
        <v>1.4850089806898652</v>
      </c>
      <c r="U38" s="343">
        <v>3.7719556165018471</v>
      </c>
      <c r="V38" s="343">
        <v>0</v>
      </c>
      <c r="W38" s="343">
        <v>0</v>
      </c>
      <c r="X38" s="329">
        <f t="shared" si="3"/>
        <v>9.908960889888224</v>
      </c>
      <c r="Y38" s="326"/>
      <c r="Z38" s="340"/>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row>
    <row r="39" spans="1:54" ht="16.5" thickTop="1" thickBot="1">
      <c r="A39" s="314"/>
      <c r="B39" s="315"/>
      <c r="C39" s="1"/>
      <c r="D39" s="1"/>
      <c r="E39" s="1"/>
      <c r="F39" s="317"/>
      <c r="G39" s="317"/>
      <c r="H39" s="317"/>
      <c r="I39" s="317"/>
      <c r="J39" s="315"/>
      <c r="K39" s="327" t="s">
        <v>349</v>
      </c>
      <c r="L39" s="328" t="s">
        <v>62</v>
      </c>
      <c r="M39" s="341">
        <f>D44</f>
        <v>2.3160650044053628</v>
      </c>
      <c r="N39" s="342">
        <v>9.6812050077071791E-4</v>
      </c>
      <c r="O39" s="343">
        <v>0.8206006462984784</v>
      </c>
      <c r="P39" s="343">
        <v>1.1756295710228557E-5</v>
      </c>
      <c r="Q39" s="343">
        <v>0.29924639377979217</v>
      </c>
      <c r="R39" s="343">
        <v>0</v>
      </c>
      <c r="S39" s="343">
        <v>0</v>
      </c>
      <c r="T39" s="343">
        <v>0.92682087429944915</v>
      </c>
      <c r="U39" s="343">
        <v>0.26518158039403672</v>
      </c>
      <c r="V39" s="343">
        <v>0</v>
      </c>
      <c r="W39" s="343">
        <v>0</v>
      </c>
      <c r="X39" s="329">
        <f t="shared" si="3"/>
        <v>2.3128293715682373</v>
      </c>
      <c r="Y39" s="326"/>
      <c r="Z39" s="340"/>
      <c r="AA39" s="258"/>
      <c r="AB39" s="258"/>
      <c r="AC39" s="258"/>
      <c r="AD39" s="258"/>
      <c r="AE39" s="258"/>
      <c r="AF39" s="258"/>
      <c r="AG39" s="258"/>
      <c r="AH39" s="258"/>
      <c r="AI39" s="258"/>
      <c r="AJ39" s="258"/>
      <c r="AK39" s="258"/>
      <c r="AL39" s="258"/>
      <c r="AM39" s="258"/>
      <c r="AN39" s="258"/>
      <c r="AO39" s="258"/>
      <c r="AP39" s="258"/>
      <c r="AQ39" s="258"/>
      <c r="AR39" s="258"/>
      <c r="AS39" s="258"/>
      <c r="AT39" s="258"/>
      <c r="AU39" s="258"/>
      <c r="AV39" s="258"/>
      <c r="AW39" s="258"/>
      <c r="AX39" s="258"/>
      <c r="AY39" s="258"/>
      <c r="AZ39" s="258"/>
      <c r="BA39" s="258"/>
      <c r="BB39" s="258"/>
    </row>
    <row r="40" spans="1:54" ht="15.75" thickBot="1">
      <c r="A40" s="314"/>
      <c r="B40" s="315"/>
      <c r="C40" s="871" t="s">
        <v>339</v>
      </c>
      <c r="D40" s="872"/>
      <c r="E40" s="873"/>
      <c r="F40" s="105"/>
      <c r="G40" s="105"/>
      <c r="H40" s="105"/>
      <c r="I40" s="105"/>
      <c r="J40" s="315"/>
      <c r="K40" s="327" t="s">
        <v>350</v>
      </c>
      <c r="L40" s="328" t="s">
        <v>133</v>
      </c>
      <c r="M40" s="341">
        <f>C45</f>
        <v>3.3639722299169263</v>
      </c>
      <c r="N40" s="342">
        <v>0</v>
      </c>
      <c r="O40" s="343">
        <v>6.5886112241007697E-2</v>
      </c>
      <c r="P40" s="343">
        <v>0</v>
      </c>
      <c r="Q40" s="343">
        <v>0.1772113823611654</v>
      </c>
      <c r="R40" s="343">
        <v>0</v>
      </c>
      <c r="S40" s="343">
        <v>0</v>
      </c>
      <c r="T40" s="343">
        <v>0.76688057561816225</v>
      </c>
      <c r="U40" s="343">
        <v>1.9690153595685041E-2</v>
      </c>
      <c r="V40" s="343">
        <v>0</v>
      </c>
      <c r="W40" s="343">
        <v>2.3343040061009068</v>
      </c>
      <c r="X40" s="329">
        <f t="shared" si="3"/>
        <v>3.3639722299169272</v>
      </c>
      <c r="Y40" s="326"/>
      <c r="Z40" s="340"/>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row>
    <row r="41" spans="1:54" ht="16.5" thickTop="1" thickBot="1">
      <c r="A41" s="314"/>
      <c r="B41" s="250" t="s">
        <v>134</v>
      </c>
      <c r="C41" s="253" t="s">
        <v>133</v>
      </c>
      <c r="D41" s="246" t="s">
        <v>62</v>
      </c>
      <c r="E41" s="247" t="s">
        <v>63</v>
      </c>
      <c r="F41" s="106"/>
      <c r="G41" s="106"/>
      <c r="H41" s="106"/>
      <c r="I41" s="106"/>
      <c r="J41" s="315"/>
      <c r="K41" s="327" t="s">
        <v>350</v>
      </c>
      <c r="L41" s="328" t="s">
        <v>62</v>
      </c>
      <c r="M41" s="341">
        <f>D45</f>
        <v>1.1090160035157366</v>
      </c>
      <c r="N41" s="342">
        <v>0</v>
      </c>
      <c r="O41" s="343">
        <v>2.9060500145235538E-2</v>
      </c>
      <c r="P41" s="343">
        <v>3.1307110456996689E-4</v>
      </c>
      <c r="Q41" s="343">
        <v>1.5508518636804493E-2</v>
      </c>
      <c r="R41" s="343">
        <v>0</v>
      </c>
      <c r="S41" s="343">
        <v>0</v>
      </c>
      <c r="T41" s="343">
        <v>0.19250626332793019</v>
      </c>
      <c r="U41" s="343">
        <v>1.7231687374227214E-3</v>
      </c>
      <c r="V41" s="343">
        <v>0</v>
      </c>
      <c r="W41" s="343">
        <v>0.86990448156377376</v>
      </c>
      <c r="X41" s="329">
        <f t="shared" si="3"/>
        <v>1.1090160035157366</v>
      </c>
      <c r="Y41" s="326"/>
      <c r="Z41" s="340"/>
      <c r="AA41" s="258"/>
      <c r="AB41" s="258"/>
      <c r="AC41" s="258"/>
      <c r="AD41" s="258"/>
      <c r="AE41" s="258"/>
      <c r="AF41" s="258"/>
      <c r="AG41" s="258"/>
      <c r="AH41" s="258"/>
      <c r="AI41" s="258"/>
      <c r="AJ41" s="258"/>
      <c r="AK41" s="258"/>
      <c r="AL41" s="258"/>
      <c r="AM41" s="258"/>
      <c r="AN41" s="258"/>
      <c r="AO41" s="258"/>
      <c r="AP41" s="258"/>
      <c r="AQ41" s="258"/>
      <c r="AR41" s="258"/>
      <c r="AS41" s="258"/>
      <c r="AT41" s="258"/>
      <c r="AU41" s="258"/>
      <c r="AV41" s="258"/>
      <c r="AW41" s="258"/>
      <c r="AX41" s="258"/>
      <c r="AY41" s="258"/>
      <c r="AZ41" s="258"/>
      <c r="BA41" s="258"/>
      <c r="BB41" s="258"/>
    </row>
    <row r="42" spans="1:54" ht="15">
      <c r="A42" s="314"/>
      <c r="B42" s="251" t="s">
        <v>347</v>
      </c>
      <c r="C42" s="254">
        <v>8.4530235041988995</v>
      </c>
      <c r="D42" s="248">
        <v>4.3533395310299587</v>
      </c>
      <c r="E42" s="249"/>
      <c r="F42" s="104"/>
      <c r="G42" s="104"/>
      <c r="H42" s="104"/>
      <c r="I42" s="104"/>
      <c r="J42" s="326"/>
      <c r="K42" s="327" t="s">
        <v>351</v>
      </c>
      <c r="L42" s="328" t="s">
        <v>133</v>
      </c>
      <c r="M42" s="341">
        <f>C46</f>
        <v>16.091179836416433</v>
      </c>
      <c r="N42" s="342">
        <v>0</v>
      </c>
      <c r="O42" s="343">
        <v>0.12787078793234768</v>
      </c>
      <c r="P42" s="343">
        <v>6.9307740542731228E-2</v>
      </c>
      <c r="Q42" s="343">
        <v>0.39889263982369505</v>
      </c>
      <c r="R42" s="343">
        <v>0</v>
      </c>
      <c r="S42" s="343">
        <v>0</v>
      </c>
      <c r="T42" s="343">
        <v>1.6294950795823209</v>
      </c>
      <c r="U42" s="343">
        <v>4.4321404424855014E-2</v>
      </c>
      <c r="V42" s="343">
        <v>13.815015177695827</v>
      </c>
      <c r="W42" s="343">
        <v>0</v>
      </c>
      <c r="X42" s="329">
        <f t="shared" si="3"/>
        <v>16.084902830001777</v>
      </c>
      <c r="Y42" s="326"/>
      <c r="Z42" s="340"/>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row>
    <row r="43" spans="1:54" ht="15">
      <c r="A43" s="314"/>
      <c r="B43" s="319" t="s">
        <v>348</v>
      </c>
      <c r="C43" s="320">
        <v>8.798453449852806</v>
      </c>
      <c r="D43" s="321">
        <v>2.1618442285196871</v>
      </c>
      <c r="E43" s="322"/>
      <c r="F43" s="104"/>
      <c r="G43" s="104"/>
      <c r="H43" s="104"/>
      <c r="I43" s="104"/>
      <c r="J43" s="326"/>
      <c r="K43" s="327" t="s">
        <v>351</v>
      </c>
      <c r="L43" s="328" t="s">
        <v>62</v>
      </c>
      <c r="M43" s="341">
        <f>D46</f>
        <v>2.3582917697793193</v>
      </c>
      <c r="N43" s="342">
        <v>0</v>
      </c>
      <c r="O43" s="343">
        <v>3.095952984089077E-2</v>
      </c>
      <c r="P43" s="343">
        <v>6.3555480444073026E-4</v>
      </c>
      <c r="Q43" s="343">
        <v>5.4013458090037526E-2</v>
      </c>
      <c r="R43" s="343">
        <v>0</v>
      </c>
      <c r="S43" s="343">
        <v>0</v>
      </c>
      <c r="T43" s="343">
        <v>0.24098527722491109</v>
      </c>
      <c r="U43" s="343">
        <v>6.0014953433375033E-3</v>
      </c>
      <c r="V43" s="343">
        <v>2.0238021058784068</v>
      </c>
      <c r="W43" s="343">
        <v>0</v>
      </c>
      <c r="X43" s="329">
        <f t="shared" si="3"/>
        <v>2.3563974211820247</v>
      </c>
      <c r="Y43" s="326"/>
      <c r="Z43" s="340"/>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row>
    <row r="44" spans="1:54" ht="15">
      <c r="A44" s="314"/>
      <c r="B44" s="319" t="s">
        <v>349</v>
      </c>
      <c r="C44" s="320">
        <v>9.9179904651535828</v>
      </c>
      <c r="D44" s="321">
        <v>2.3160650044053628</v>
      </c>
      <c r="E44" s="322"/>
      <c r="F44" s="104"/>
      <c r="G44" s="104"/>
      <c r="H44" s="104"/>
      <c r="I44" s="104"/>
      <c r="J44" s="326"/>
      <c r="K44" s="327" t="s">
        <v>352</v>
      </c>
      <c r="L44" s="328" t="s">
        <v>133</v>
      </c>
      <c r="M44" s="341">
        <f>C47</f>
        <v>0.39649420808325331</v>
      </c>
      <c r="N44" s="342">
        <v>0</v>
      </c>
      <c r="O44" s="343">
        <v>6.6826794715196522E-2</v>
      </c>
      <c r="P44" s="343">
        <v>0</v>
      </c>
      <c r="Q44" s="343">
        <v>0.17120524180611321</v>
      </c>
      <c r="R44" s="343">
        <v>0</v>
      </c>
      <c r="S44" s="343">
        <v>0</v>
      </c>
      <c r="T44" s="343">
        <v>0.13943936691681988</v>
      </c>
      <c r="U44" s="343">
        <v>1.9022804645123691E-2</v>
      </c>
      <c r="V44" s="343">
        <v>0</v>
      </c>
      <c r="W44" s="343">
        <v>0</v>
      </c>
      <c r="X44" s="329">
        <f t="shared" si="3"/>
        <v>0.39649420808325325</v>
      </c>
      <c r="Y44" s="326"/>
      <c r="Z44" s="340"/>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c r="AZ44" s="258"/>
      <c r="BA44" s="258"/>
      <c r="BB44" s="258"/>
    </row>
    <row r="45" spans="1:54" ht="15.75" thickBot="1">
      <c r="A45" s="314"/>
      <c r="B45" s="319" t="s">
        <v>353</v>
      </c>
      <c r="C45" s="320">
        <v>3.3639722299169263</v>
      </c>
      <c r="D45" s="321">
        <v>1.1090160035157366</v>
      </c>
      <c r="E45" s="322"/>
      <c r="F45" s="104"/>
      <c r="G45" s="104"/>
      <c r="H45" s="104"/>
      <c r="I45" s="104"/>
      <c r="J45" s="326"/>
      <c r="K45" s="81" t="s">
        <v>352</v>
      </c>
      <c r="L45" s="82" t="s">
        <v>62</v>
      </c>
      <c r="M45" s="288">
        <f>D47</f>
        <v>8.8615206800819954E-2</v>
      </c>
      <c r="N45" s="289">
        <v>0</v>
      </c>
      <c r="O45" s="290">
        <v>7.2724888714988754E-3</v>
      </c>
      <c r="P45" s="290">
        <v>0</v>
      </c>
      <c r="Q45" s="290">
        <v>1.769359955871791E-2</v>
      </c>
      <c r="R45" s="290">
        <v>0</v>
      </c>
      <c r="S45" s="290">
        <v>0</v>
      </c>
      <c r="T45" s="290">
        <v>6.1683162864078947E-2</v>
      </c>
      <c r="U45" s="290">
        <v>1.965955506524212E-3</v>
      </c>
      <c r="V45" s="290">
        <v>0</v>
      </c>
      <c r="W45" s="290">
        <v>0</v>
      </c>
      <c r="X45" s="329">
        <f t="shared" si="3"/>
        <v>8.8615206800819954E-2</v>
      </c>
      <c r="Y45" s="326"/>
      <c r="Z45" s="340"/>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row>
    <row r="46" spans="1:54" ht="16.5" thickTop="1" thickBot="1">
      <c r="A46" s="314"/>
      <c r="B46" s="319" t="s">
        <v>354</v>
      </c>
      <c r="C46" s="320">
        <v>16.091179836416433</v>
      </c>
      <c r="D46" s="321">
        <v>2.3582917697793193</v>
      </c>
      <c r="E46" s="322"/>
      <c r="F46" s="104"/>
      <c r="G46" s="104"/>
      <c r="H46" s="104"/>
      <c r="I46" s="104"/>
      <c r="J46" s="326"/>
      <c r="K46" s="874" t="s">
        <v>142</v>
      </c>
      <c r="L46" s="875"/>
      <c r="M46" s="71">
        <f t="shared" ref="M46:X46" si="4">SUM(M34:M45)</f>
        <v>59.408285437672774</v>
      </c>
      <c r="N46" s="71">
        <f t="shared" si="4"/>
        <v>1.8151212083344335E-2</v>
      </c>
      <c r="O46" s="71">
        <f t="shared" si="4"/>
        <v>4.6897838619860011</v>
      </c>
      <c r="P46" s="71">
        <f t="shared" si="4"/>
        <v>7.3702551236230998E-2</v>
      </c>
      <c r="Q46" s="71">
        <f t="shared" si="4"/>
        <v>5.6765351147864305</v>
      </c>
      <c r="R46" s="71">
        <f t="shared" si="4"/>
        <v>0</v>
      </c>
      <c r="S46" s="71">
        <f t="shared" si="4"/>
        <v>0</v>
      </c>
      <c r="T46" s="71">
        <f t="shared" si="4"/>
        <v>15.130589695397354</v>
      </c>
      <c r="U46" s="71">
        <f t="shared" si="4"/>
        <v>8.3308855914565072</v>
      </c>
      <c r="V46" s="71">
        <f t="shared" si="4"/>
        <v>18.754189455253464</v>
      </c>
      <c r="W46" s="71">
        <f t="shared" si="4"/>
        <v>6.5280446455419696</v>
      </c>
      <c r="X46" s="72">
        <f t="shared" si="4"/>
        <v>59.201882127741293</v>
      </c>
      <c r="Y46" s="43" t="s">
        <v>142</v>
      </c>
      <c r="Z46" s="340"/>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8"/>
      <c r="BA46" s="258"/>
      <c r="BB46" s="258"/>
    </row>
    <row r="47" spans="1:54" ht="15.75" thickBot="1">
      <c r="A47" s="314"/>
      <c r="B47" s="252" t="s">
        <v>355</v>
      </c>
      <c r="C47" s="255">
        <v>0.39649420808325331</v>
      </c>
      <c r="D47" s="180">
        <v>8.8615206800819954E-2</v>
      </c>
      <c r="E47" s="245"/>
      <c r="F47" s="104"/>
      <c r="G47" s="104"/>
      <c r="H47" s="104"/>
      <c r="I47" s="104"/>
      <c r="J47" s="326"/>
      <c r="Z47" s="340"/>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row>
    <row r="48" spans="1:54" ht="16.5" thickTop="1" thickBot="1">
      <c r="A48" s="314"/>
      <c r="B48" s="315"/>
      <c r="C48" s="318"/>
      <c r="D48" s="318"/>
      <c r="E48" s="318"/>
      <c r="F48" s="318"/>
      <c r="G48" s="318"/>
      <c r="H48" s="318"/>
      <c r="I48" s="318"/>
      <c r="J48" s="326"/>
      <c r="Z48" s="340"/>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row>
    <row r="49" spans="1:54" ht="15.75" thickBot="1">
      <c r="A49" s="314"/>
      <c r="B49" s="315"/>
      <c r="C49" s="876" t="s">
        <v>339</v>
      </c>
      <c r="D49" s="877"/>
      <c r="E49" s="877"/>
      <c r="F49" s="878"/>
      <c r="G49" s="105"/>
      <c r="H49" s="105"/>
      <c r="I49" s="105"/>
      <c r="J49" s="326"/>
      <c r="Z49" s="340"/>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8"/>
      <c r="BA49" s="258"/>
      <c r="BB49" s="258"/>
    </row>
    <row r="50" spans="1:54" ht="16.5" thickTop="1" thickBot="1">
      <c r="A50" s="314"/>
      <c r="B50" s="295" t="s">
        <v>141</v>
      </c>
      <c r="C50" s="296" t="s">
        <v>133</v>
      </c>
      <c r="D50" s="296" t="s">
        <v>62</v>
      </c>
      <c r="E50" s="297" t="s">
        <v>265</v>
      </c>
      <c r="F50" s="298" t="s">
        <v>266</v>
      </c>
      <c r="G50" s="106"/>
      <c r="H50" s="106"/>
      <c r="I50" s="106"/>
      <c r="J50" s="326"/>
      <c r="Z50" s="340"/>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row>
    <row r="51" spans="1:54" ht="15">
      <c r="A51" s="314"/>
      <c r="B51" s="299" t="s">
        <v>347</v>
      </c>
      <c r="C51" s="300">
        <f t="shared" ref="C51:D56" si="5">C42/C33</f>
        <v>0.51985769094201195</v>
      </c>
      <c r="D51" s="300">
        <f t="shared" si="5"/>
        <v>0.38631707447160624</v>
      </c>
      <c r="E51" s="303" t="e">
        <f>#REF!</f>
        <v>#REF!</v>
      </c>
      <c r="F51" s="304" t="e">
        <f>#REF!</f>
        <v>#REF!</v>
      </c>
      <c r="G51" s="347"/>
      <c r="H51" s="347"/>
      <c r="I51" s="347"/>
      <c r="J51" s="326"/>
      <c r="Z51" s="340"/>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c r="AZ51" s="258"/>
      <c r="BA51" s="258"/>
      <c r="BB51" s="258"/>
    </row>
    <row r="52" spans="1:54" ht="15">
      <c r="A52" s="314"/>
      <c r="B52" s="291" t="s">
        <v>348</v>
      </c>
      <c r="C52" s="292">
        <f t="shared" si="5"/>
        <v>0.52997595291759736</v>
      </c>
      <c r="D52" s="292">
        <f t="shared" si="5"/>
        <v>0.3748748727814375</v>
      </c>
      <c r="E52" s="305" t="e">
        <f>#REF!</f>
        <v>#REF!</v>
      </c>
      <c r="F52" s="306" t="e">
        <f>#REF!</f>
        <v>#REF!</v>
      </c>
      <c r="G52" s="347"/>
      <c r="H52" s="347"/>
      <c r="I52" s="347"/>
      <c r="J52" s="326"/>
      <c r="Z52" s="340"/>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row>
    <row r="53" spans="1:54" ht="15">
      <c r="A53" s="314"/>
      <c r="B53" s="291" t="s">
        <v>349</v>
      </c>
      <c r="C53" s="292">
        <f t="shared" si="5"/>
        <v>0.54289361730779673</v>
      </c>
      <c r="D53" s="292">
        <f t="shared" si="5"/>
        <v>0.38723310849315307</v>
      </c>
      <c r="E53" s="305" t="e">
        <f>#REF!</f>
        <v>#REF!</v>
      </c>
      <c r="F53" s="306" t="e">
        <f>#REF!</f>
        <v>#REF!</v>
      </c>
      <c r="G53" s="347"/>
      <c r="H53" s="347"/>
      <c r="I53" s="347"/>
      <c r="J53" s="326"/>
      <c r="Z53" s="340"/>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row>
    <row r="54" spans="1:54" ht="15">
      <c r="A54" s="314"/>
      <c r="B54" s="291" t="s">
        <v>353</v>
      </c>
      <c r="C54" s="292">
        <f t="shared" si="5"/>
        <v>0.4973332773463649</v>
      </c>
      <c r="D54" s="292">
        <f t="shared" si="5"/>
        <v>0.36342762381963511</v>
      </c>
      <c r="E54" s="305" t="e">
        <f>#REF!</f>
        <v>#REF!</v>
      </c>
      <c r="F54" s="306" t="e">
        <f>#REF!</f>
        <v>#REF!</v>
      </c>
      <c r="G54" s="347"/>
      <c r="H54" s="347"/>
      <c r="I54" s="347"/>
      <c r="J54" s="326"/>
      <c r="Z54" s="340"/>
      <c r="AA54" s="258"/>
      <c r="AB54" s="258"/>
      <c r="AC54" s="258"/>
      <c r="AD54" s="258"/>
      <c r="AE54" s="258"/>
      <c r="AF54" s="258"/>
      <c r="AG54" s="258"/>
      <c r="AH54" s="258"/>
      <c r="AI54" s="258"/>
      <c r="AJ54" s="258"/>
      <c r="AK54" s="258"/>
      <c r="AL54" s="258"/>
      <c r="AM54" s="258"/>
      <c r="AN54" s="258"/>
      <c r="AO54" s="258"/>
      <c r="AP54" s="258"/>
      <c r="AQ54" s="258"/>
      <c r="AR54" s="258"/>
      <c r="AS54" s="258"/>
      <c r="AT54" s="258"/>
      <c r="AU54" s="258"/>
      <c r="AV54" s="258"/>
      <c r="AW54" s="258"/>
      <c r="AX54" s="258"/>
      <c r="AY54" s="258"/>
      <c r="AZ54" s="258"/>
      <c r="BA54" s="258"/>
      <c r="BB54" s="258"/>
    </row>
    <row r="55" spans="1:54" ht="15">
      <c r="A55" s="314"/>
      <c r="B55" s="293" t="s">
        <v>354</v>
      </c>
      <c r="C55" s="294">
        <f t="shared" si="5"/>
        <v>0.53086599836323289</v>
      </c>
      <c r="D55" s="294">
        <f t="shared" si="5"/>
        <v>0.35855070981937293</v>
      </c>
      <c r="E55" s="307" t="e">
        <f>#REF!</f>
        <v>#REF!</v>
      </c>
      <c r="F55" s="308" t="e">
        <f>#REF!</f>
        <v>#REF!</v>
      </c>
      <c r="G55" s="348"/>
      <c r="H55" s="348"/>
      <c r="I55" s="348"/>
      <c r="J55" s="326"/>
      <c r="K55" s="326"/>
      <c r="L55" s="326"/>
      <c r="M55" s="326"/>
      <c r="N55" s="326"/>
      <c r="O55" s="326"/>
      <c r="P55" s="326"/>
      <c r="Q55" s="326"/>
      <c r="R55" s="326"/>
      <c r="S55" s="326"/>
      <c r="T55" s="326"/>
      <c r="U55" s="326"/>
      <c r="V55" s="326"/>
      <c r="W55" s="326"/>
      <c r="X55" s="326"/>
      <c r="Y55" s="326"/>
      <c r="Z55" s="340"/>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row>
    <row r="56" spans="1:54" ht="15.75" thickBot="1">
      <c r="A56" s="314"/>
      <c r="B56" s="301" t="s">
        <v>355</v>
      </c>
      <c r="C56" s="302">
        <f t="shared" si="5"/>
        <v>0.51496048421561291</v>
      </c>
      <c r="D56" s="302">
        <f t="shared" si="5"/>
        <v>0.32253786717917915</v>
      </c>
      <c r="E56" s="309" t="e">
        <f>#REF!</f>
        <v>#REF!</v>
      </c>
      <c r="F56" s="310" t="e">
        <f>#REF!</f>
        <v>#REF!</v>
      </c>
      <c r="G56" s="349"/>
      <c r="H56" s="349"/>
      <c r="I56" s="349"/>
      <c r="J56" s="326"/>
      <c r="K56" s="326"/>
      <c r="L56" s="326"/>
      <c r="M56" s="326"/>
      <c r="N56" s="326"/>
      <c r="O56" s="326"/>
      <c r="P56" s="326"/>
      <c r="Q56" s="326"/>
      <c r="R56" s="326"/>
      <c r="S56" s="326"/>
      <c r="T56" s="326"/>
      <c r="U56" s="326"/>
      <c r="V56" s="326"/>
      <c r="W56" s="326"/>
      <c r="X56" s="326"/>
      <c r="Y56" s="326"/>
      <c r="Z56" s="340"/>
      <c r="AA56" s="258"/>
      <c r="AB56" s="258"/>
      <c r="AC56" s="258"/>
      <c r="AD56" s="258"/>
      <c r="AE56" s="258"/>
      <c r="AF56" s="258"/>
      <c r="AG56" s="258"/>
      <c r="AH56" s="258"/>
      <c r="AI56" s="258"/>
      <c r="AJ56" s="258"/>
      <c r="AK56" s="258"/>
      <c r="AL56" s="258"/>
      <c r="AM56" s="258"/>
      <c r="AN56" s="258"/>
      <c r="AO56" s="258"/>
      <c r="AP56" s="258"/>
      <c r="AQ56" s="258"/>
      <c r="AR56" s="258"/>
      <c r="AS56" s="258"/>
      <c r="AT56" s="258"/>
      <c r="AU56" s="258"/>
      <c r="AV56" s="258"/>
      <c r="AW56" s="258"/>
      <c r="AX56" s="258"/>
      <c r="AY56" s="258"/>
      <c r="AZ56" s="258"/>
      <c r="BA56" s="258"/>
      <c r="BB56" s="258"/>
    </row>
    <row r="57" spans="1:54" ht="15.75" thickTop="1">
      <c r="A57" s="314"/>
      <c r="B57" s="315"/>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40"/>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row>
    <row r="58" spans="1:54" ht="15.75" thickBot="1">
      <c r="A58" s="344"/>
      <c r="B58" s="345"/>
      <c r="C58" s="345"/>
      <c r="D58" s="345"/>
      <c r="E58" s="345"/>
      <c r="F58" s="345"/>
      <c r="G58" s="345"/>
      <c r="H58" s="345"/>
      <c r="I58" s="345"/>
      <c r="J58" s="345"/>
      <c r="K58" s="345"/>
      <c r="L58" s="345"/>
      <c r="M58" s="345"/>
      <c r="N58" s="345"/>
      <c r="O58" s="345"/>
      <c r="P58" s="345"/>
      <c r="Q58" s="345"/>
      <c r="R58" s="345"/>
      <c r="S58" s="345"/>
      <c r="T58" s="345"/>
      <c r="U58" s="345"/>
      <c r="V58" s="345"/>
      <c r="W58" s="345"/>
      <c r="X58" s="345"/>
      <c r="Y58" s="345"/>
      <c r="Z58" s="34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row>
    <row r="59" spans="1:54" ht="13.5" thickTop="1">
      <c r="AA59" s="258"/>
      <c r="AB59" s="258"/>
      <c r="AC59" s="258"/>
      <c r="AD59" s="258"/>
      <c r="AE59" s="258"/>
      <c r="AF59" s="258"/>
      <c r="AG59" s="258"/>
      <c r="AH59" s="258"/>
      <c r="AI59" s="258"/>
      <c r="AJ59" s="258"/>
      <c r="AK59" s="258"/>
      <c r="AL59" s="258"/>
      <c r="AM59" s="258"/>
      <c r="AN59" s="258"/>
      <c r="AO59" s="258"/>
      <c r="AP59" s="258"/>
      <c r="AQ59" s="258"/>
      <c r="AR59" s="258"/>
      <c r="AS59" s="258"/>
      <c r="AT59" s="258"/>
      <c r="AU59" s="258"/>
      <c r="AV59" s="258"/>
      <c r="AW59" s="258"/>
      <c r="AX59" s="258"/>
      <c r="AY59" s="258"/>
      <c r="AZ59" s="258"/>
      <c r="BA59" s="258"/>
      <c r="BB59" s="258"/>
    </row>
    <row r="60" spans="1:54">
      <c r="K60" s="1"/>
      <c r="L60" s="1"/>
      <c r="M60" s="1"/>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row>
    <row r="61" spans="1:54">
      <c r="K61" s="1"/>
      <c r="L61" s="1"/>
      <c r="M61" s="1"/>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8"/>
      <c r="AV61" s="258"/>
      <c r="AW61" s="258"/>
      <c r="AX61" s="258"/>
      <c r="AY61" s="258"/>
      <c r="AZ61" s="258"/>
      <c r="BA61" s="258"/>
      <c r="BB61" s="258"/>
    </row>
    <row r="62" spans="1:54" ht="15" customHeight="1">
      <c r="K62" s="12"/>
      <c r="L62" s="1"/>
      <c r="M62" s="1"/>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8"/>
      <c r="AV62" s="258"/>
      <c r="AW62" s="258"/>
      <c r="AX62" s="258"/>
      <c r="AY62" s="258"/>
      <c r="AZ62" s="258"/>
      <c r="BA62" s="258"/>
      <c r="BB62" s="258"/>
    </row>
    <row r="63" spans="1:54">
      <c r="K63" s="12"/>
      <c r="L63" s="1"/>
      <c r="M63" s="1"/>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8"/>
      <c r="AV63" s="258"/>
      <c r="AW63" s="258"/>
      <c r="AX63" s="258"/>
      <c r="AY63" s="258"/>
      <c r="AZ63" s="258"/>
      <c r="BA63" s="258"/>
      <c r="BB63" s="258"/>
    </row>
    <row r="64" spans="1:54">
      <c r="K64" s="12"/>
      <c r="L64" s="1"/>
      <c r="M64" s="1"/>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c r="AZ64" s="258"/>
      <c r="BA64" s="258"/>
      <c r="BB64" s="258"/>
    </row>
    <row r="65" spans="1:54">
      <c r="K65" s="12"/>
      <c r="L65" s="1"/>
      <c r="M65" s="1"/>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8"/>
      <c r="AV65" s="258"/>
      <c r="AW65" s="258"/>
      <c r="AX65" s="258"/>
      <c r="AY65" s="258"/>
      <c r="AZ65" s="258"/>
      <c r="BA65" s="258"/>
      <c r="BB65" s="258"/>
    </row>
    <row r="66" spans="1:54">
      <c r="A66" s="3"/>
      <c r="B66" s="3"/>
      <c r="C66" s="3"/>
      <c r="D66" s="3"/>
      <c r="E66" s="3"/>
      <c r="F66" s="3"/>
      <c r="G66" s="3"/>
      <c r="H66" s="3"/>
      <c r="I66" s="3"/>
      <c r="J66" s="3"/>
      <c r="K66" s="12"/>
      <c r="L66" s="1"/>
      <c r="M66" s="1"/>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8"/>
      <c r="AV66" s="258"/>
      <c r="AW66" s="258"/>
      <c r="AX66" s="258"/>
      <c r="AY66" s="258"/>
      <c r="AZ66" s="258"/>
      <c r="BA66" s="258"/>
      <c r="BB66" s="258"/>
    </row>
    <row r="67" spans="1:54">
      <c r="A67" s="3"/>
      <c r="B67" s="3"/>
      <c r="C67" s="3"/>
      <c r="D67" s="3"/>
      <c r="E67" s="3"/>
      <c r="F67" s="3"/>
      <c r="G67" s="3"/>
      <c r="H67" s="3"/>
      <c r="I67" s="3"/>
      <c r="J67" s="3"/>
      <c r="K67" s="3"/>
    </row>
    <row r="68" spans="1:54">
      <c r="A68" s="3"/>
      <c r="B68" s="3"/>
      <c r="C68" s="3"/>
      <c r="D68" s="3"/>
      <c r="E68" s="3"/>
      <c r="F68" s="3"/>
      <c r="G68" s="3"/>
      <c r="H68" s="3"/>
      <c r="I68" s="3"/>
      <c r="J68" s="3"/>
      <c r="K68" s="3"/>
    </row>
    <row r="69" spans="1:54">
      <c r="A69" s="3"/>
      <c r="B69" s="3"/>
      <c r="C69" s="3"/>
      <c r="D69" s="3"/>
      <c r="E69" s="3"/>
      <c r="F69" s="3"/>
      <c r="G69" s="3"/>
      <c r="H69" s="3"/>
      <c r="I69" s="3"/>
      <c r="J69" s="3"/>
      <c r="K69" s="3"/>
    </row>
    <row r="70" spans="1:54">
      <c r="A70" s="3"/>
      <c r="B70" s="3"/>
      <c r="C70" s="3"/>
      <c r="D70" s="3"/>
      <c r="E70" s="3"/>
      <c r="F70" s="3"/>
      <c r="G70" s="3"/>
      <c r="H70" s="3"/>
      <c r="I70" s="3"/>
      <c r="J70" s="3"/>
      <c r="K70" s="3"/>
    </row>
    <row r="71" spans="1:54">
      <c r="A71" s="3"/>
      <c r="B71" s="3"/>
      <c r="C71" s="3"/>
      <c r="D71" s="3"/>
      <c r="E71" s="3"/>
      <c r="F71" s="3"/>
      <c r="G71" s="3"/>
      <c r="H71" s="3"/>
      <c r="I71" s="3"/>
      <c r="J71" s="3"/>
      <c r="K71" s="3"/>
    </row>
    <row r="72" spans="1:54" ht="15">
      <c r="A72" s="3"/>
      <c r="B72" s="263"/>
      <c r="C72" s="263"/>
      <c r="D72" s="263"/>
      <c r="E72" s="263"/>
      <c r="F72" s="263"/>
      <c r="G72" s="263"/>
      <c r="H72" s="263"/>
      <c r="I72" s="263"/>
      <c r="J72" s="3"/>
      <c r="K72" s="3"/>
    </row>
    <row r="73" spans="1:54" ht="15">
      <c r="A73" s="3"/>
      <c r="B73" s="107"/>
      <c r="C73" s="107"/>
      <c r="D73" s="262"/>
      <c r="E73" s="107"/>
      <c r="F73" s="107"/>
      <c r="G73" s="107"/>
      <c r="H73" s="107"/>
      <c r="I73" s="107"/>
      <c r="J73" s="3"/>
      <c r="K73" s="3"/>
    </row>
    <row r="74" spans="1:54" ht="15">
      <c r="A74" s="3"/>
      <c r="B74" s="107"/>
      <c r="C74" s="107"/>
      <c r="D74" s="262"/>
      <c r="E74" s="107"/>
      <c r="F74" s="107"/>
      <c r="G74" s="107"/>
      <c r="H74" s="107"/>
      <c r="I74" s="107"/>
      <c r="J74" s="3"/>
      <c r="K74" s="3"/>
    </row>
    <row r="75" spans="1:54" ht="15">
      <c r="A75" s="3"/>
      <c r="B75" s="107"/>
      <c r="C75" s="107"/>
      <c r="D75" s="262"/>
      <c r="E75" s="107"/>
      <c r="F75" s="107"/>
      <c r="G75" s="107"/>
      <c r="H75" s="107"/>
      <c r="I75" s="107"/>
      <c r="J75" s="3"/>
      <c r="K75" s="3"/>
    </row>
    <row r="76" spans="1:54" ht="15">
      <c r="A76" s="3"/>
      <c r="B76" s="107"/>
      <c r="C76" s="107"/>
      <c r="D76" s="262"/>
      <c r="E76" s="107"/>
      <c r="F76" s="107"/>
      <c r="G76" s="107"/>
      <c r="H76" s="107"/>
      <c r="I76" s="107"/>
      <c r="J76" s="3"/>
      <c r="K76" s="3"/>
    </row>
    <row r="77" spans="1:54" ht="15">
      <c r="A77" s="3"/>
      <c r="B77" s="107"/>
      <c r="C77" s="107"/>
      <c r="D77" s="262"/>
      <c r="E77" s="107"/>
      <c r="F77" s="107"/>
      <c r="G77" s="107"/>
      <c r="H77" s="107"/>
      <c r="I77" s="107"/>
      <c r="J77" s="3"/>
      <c r="K77" s="3"/>
    </row>
    <row r="78" spans="1:54" ht="15">
      <c r="A78" s="3"/>
      <c r="B78" s="107"/>
      <c r="C78" s="107"/>
      <c r="D78" s="262"/>
      <c r="E78" s="107"/>
      <c r="F78" s="107"/>
      <c r="G78" s="107"/>
      <c r="H78" s="107"/>
      <c r="I78" s="107"/>
      <c r="J78" s="3"/>
      <c r="K78" s="3"/>
    </row>
    <row r="79" spans="1:54" ht="15">
      <c r="A79" s="3"/>
      <c r="B79" s="107"/>
      <c r="C79" s="107"/>
      <c r="D79" s="262"/>
      <c r="E79" s="107"/>
      <c r="F79" s="107"/>
      <c r="G79" s="107"/>
      <c r="H79" s="107"/>
      <c r="I79" s="107"/>
      <c r="J79" s="3"/>
      <c r="K79" s="3"/>
    </row>
    <row r="80" spans="1:54" ht="15">
      <c r="A80" s="3"/>
      <c r="B80" s="107"/>
      <c r="C80" s="107"/>
      <c r="D80" s="262"/>
      <c r="E80" s="107"/>
      <c r="F80" s="107"/>
      <c r="G80" s="107"/>
      <c r="H80" s="107"/>
      <c r="I80" s="107"/>
      <c r="J80" s="3"/>
      <c r="K80" s="3"/>
    </row>
    <row r="81" spans="1:11" ht="15">
      <c r="A81" s="3"/>
      <c r="B81" s="107"/>
      <c r="C81" s="107"/>
      <c r="D81" s="262"/>
      <c r="E81" s="107"/>
      <c r="F81" s="107"/>
      <c r="G81" s="107"/>
      <c r="H81" s="107"/>
      <c r="I81" s="107"/>
      <c r="J81" s="3"/>
      <c r="K81" s="3"/>
    </row>
    <row r="82" spans="1:11" ht="15">
      <c r="A82" s="3"/>
      <c r="B82" s="107"/>
      <c r="C82" s="107"/>
      <c r="D82" s="262"/>
      <c r="E82" s="107"/>
      <c r="F82" s="107"/>
      <c r="G82" s="107"/>
      <c r="H82" s="107"/>
      <c r="I82" s="107"/>
      <c r="J82" s="3"/>
      <c r="K82" s="3"/>
    </row>
    <row r="83" spans="1:11" ht="15">
      <c r="A83" s="3"/>
      <c r="B83" s="107"/>
      <c r="C83" s="107"/>
      <c r="D83" s="262"/>
      <c r="E83" s="107"/>
      <c r="F83" s="107"/>
      <c r="G83" s="107"/>
      <c r="H83" s="107"/>
      <c r="I83" s="107"/>
      <c r="J83" s="3"/>
      <c r="K83" s="3"/>
    </row>
    <row r="84" spans="1:11" ht="15">
      <c r="A84" s="3"/>
      <c r="B84" s="107"/>
      <c r="C84" s="107"/>
      <c r="D84" s="262"/>
      <c r="E84" s="107"/>
      <c r="F84" s="107"/>
      <c r="G84" s="107"/>
      <c r="H84" s="107"/>
      <c r="I84" s="107"/>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row r="202" spans="1:11">
      <c r="A202" s="3"/>
      <c r="B202" s="3"/>
      <c r="C202" s="3"/>
      <c r="D202" s="3"/>
      <c r="E202" s="3"/>
      <c r="F202" s="3"/>
      <c r="G202" s="3"/>
      <c r="H202" s="3"/>
      <c r="I202" s="3"/>
      <c r="J202" s="3"/>
      <c r="K202" s="3"/>
    </row>
    <row r="203" spans="1:11">
      <c r="A203" s="3"/>
      <c r="B203" s="3"/>
      <c r="C203" s="3"/>
      <c r="D203" s="3"/>
      <c r="E203" s="3"/>
      <c r="F203" s="3"/>
      <c r="G203" s="3"/>
      <c r="H203" s="3"/>
      <c r="I203" s="3"/>
      <c r="J203" s="3"/>
      <c r="K203" s="3"/>
    </row>
    <row r="204" spans="1:11">
      <c r="A204" s="3"/>
      <c r="B204" s="3"/>
      <c r="C204" s="3"/>
      <c r="D204" s="3"/>
      <c r="E204" s="3"/>
      <c r="F204" s="3"/>
      <c r="G204" s="3"/>
      <c r="H204" s="3"/>
      <c r="I204" s="3"/>
      <c r="J204" s="3"/>
      <c r="K204" s="3"/>
    </row>
    <row r="205" spans="1:11">
      <c r="A205" s="3"/>
      <c r="B205" s="3"/>
      <c r="C205" s="3"/>
      <c r="D205" s="3"/>
      <c r="E205" s="3"/>
      <c r="F205" s="3"/>
      <c r="G205" s="3"/>
      <c r="H205" s="3"/>
      <c r="I205" s="3"/>
      <c r="J205" s="3"/>
      <c r="K205" s="3"/>
    </row>
    <row r="206" spans="1:11">
      <c r="A206" s="3"/>
      <c r="B206" s="3"/>
      <c r="C206" s="3"/>
      <c r="D206" s="3"/>
      <c r="E206" s="3"/>
      <c r="F206" s="3"/>
      <c r="G206" s="3"/>
      <c r="H206" s="3"/>
      <c r="I206" s="3"/>
      <c r="J206" s="3"/>
      <c r="K206" s="3"/>
    </row>
    <row r="207" spans="1:11">
      <c r="A207" s="3"/>
      <c r="B207" s="3"/>
      <c r="C207" s="3"/>
      <c r="D207" s="3"/>
      <c r="E207" s="3"/>
      <c r="F207" s="3"/>
      <c r="G207" s="3"/>
      <c r="H207" s="3"/>
      <c r="I207" s="3"/>
      <c r="J207" s="3"/>
      <c r="K207" s="3"/>
    </row>
    <row r="208" spans="1:11">
      <c r="A208" s="3"/>
      <c r="B208" s="3"/>
      <c r="C208" s="3"/>
      <c r="D208" s="3"/>
      <c r="E208" s="3"/>
      <c r="F208" s="3"/>
      <c r="G208" s="3"/>
      <c r="H208" s="3"/>
      <c r="I208" s="3"/>
      <c r="J208" s="3"/>
      <c r="K208" s="3"/>
    </row>
    <row r="209" spans="1:11">
      <c r="A209" s="3"/>
      <c r="B209" s="3"/>
      <c r="C209" s="3"/>
      <c r="D209" s="3"/>
      <c r="E209" s="3"/>
      <c r="F209" s="3"/>
      <c r="G209" s="3"/>
      <c r="H209" s="3"/>
      <c r="I209" s="3"/>
      <c r="J209" s="3"/>
      <c r="K209" s="3"/>
    </row>
    <row r="210" spans="1:11">
      <c r="A210" s="3"/>
      <c r="B210" s="3"/>
      <c r="C210" s="3"/>
      <c r="D210" s="3"/>
      <c r="E210" s="3"/>
      <c r="F210" s="3"/>
      <c r="G210" s="3"/>
      <c r="H210" s="3"/>
      <c r="I210" s="3"/>
      <c r="J210" s="3"/>
      <c r="K210" s="3"/>
    </row>
    <row r="211" spans="1:11">
      <c r="A211" s="3"/>
      <c r="B211" s="3"/>
      <c r="C211" s="3"/>
      <c r="D211" s="3"/>
      <c r="E211" s="3"/>
      <c r="F211" s="3"/>
      <c r="G211" s="3"/>
      <c r="H211" s="3"/>
      <c r="I211" s="3"/>
      <c r="J211" s="3"/>
      <c r="K211" s="3"/>
    </row>
    <row r="212" spans="1:11">
      <c r="A212" s="3"/>
      <c r="B212" s="3"/>
      <c r="C212" s="3"/>
      <c r="D212" s="3"/>
      <c r="E212" s="3"/>
      <c r="F212" s="3"/>
      <c r="G212" s="3"/>
      <c r="H212" s="3"/>
      <c r="I212" s="3"/>
      <c r="J212" s="3"/>
      <c r="K212" s="3"/>
    </row>
    <row r="213" spans="1:11">
      <c r="A213" s="3"/>
      <c r="B213" s="3"/>
      <c r="C213" s="3"/>
      <c r="D213" s="3"/>
      <c r="E213" s="3"/>
      <c r="F213" s="3"/>
      <c r="G213" s="3"/>
      <c r="H213" s="3"/>
      <c r="I213" s="3"/>
      <c r="J213" s="3"/>
      <c r="K213" s="3"/>
    </row>
    <row r="214" spans="1:11">
      <c r="A214" s="3"/>
      <c r="B214" s="3"/>
      <c r="C214" s="3"/>
      <c r="D214" s="3"/>
      <c r="E214" s="3"/>
      <c r="F214" s="3"/>
      <c r="G214" s="3"/>
      <c r="H214" s="3"/>
      <c r="I214" s="3"/>
      <c r="J214" s="3"/>
      <c r="K214" s="3"/>
    </row>
    <row r="215" spans="1:11">
      <c r="A215" s="3"/>
      <c r="B215" s="3"/>
      <c r="C215" s="3"/>
      <c r="D215" s="3"/>
      <c r="E215" s="3"/>
      <c r="F215" s="3"/>
      <c r="G215" s="3"/>
      <c r="H215" s="3"/>
      <c r="I215" s="3"/>
      <c r="J215" s="3"/>
      <c r="K215" s="3"/>
    </row>
    <row r="216" spans="1:11">
      <c r="A216" s="3"/>
      <c r="B216" s="3"/>
      <c r="C216" s="3"/>
      <c r="D216" s="3"/>
      <c r="E216" s="3"/>
      <c r="F216" s="3"/>
      <c r="G216" s="3"/>
      <c r="H216" s="3"/>
      <c r="I216" s="3"/>
      <c r="J216" s="3"/>
      <c r="K216" s="3"/>
    </row>
    <row r="217" spans="1:11">
      <c r="A217" s="3"/>
      <c r="B217" s="3"/>
      <c r="C217" s="3"/>
      <c r="D217" s="3"/>
      <c r="E217" s="3"/>
      <c r="F217" s="3"/>
      <c r="G217" s="3"/>
      <c r="H217" s="3"/>
      <c r="I217" s="3"/>
      <c r="J217" s="3"/>
      <c r="K217" s="3"/>
    </row>
    <row r="218" spans="1:11">
      <c r="A218" s="3"/>
      <c r="B218" s="3"/>
      <c r="C218" s="3"/>
      <c r="D218" s="3"/>
      <c r="E218" s="3"/>
      <c r="F218" s="3"/>
      <c r="G218" s="3"/>
      <c r="H218" s="3"/>
      <c r="I218" s="3"/>
      <c r="J218" s="3"/>
      <c r="K218" s="3"/>
    </row>
    <row r="219" spans="1:11">
      <c r="A219" s="3"/>
      <c r="B219" s="3"/>
      <c r="C219" s="3"/>
      <c r="D219" s="3"/>
      <c r="E219" s="3"/>
      <c r="F219" s="3"/>
      <c r="G219" s="3"/>
      <c r="H219" s="3"/>
      <c r="I219" s="3"/>
      <c r="J219" s="3"/>
      <c r="K219" s="3"/>
    </row>
    <row r="220" spans="1:11">
      <c r="A220" s="3"/>
      <c r="B220" s="3"/>
      <c r="C220" s="3"/>
      <c r="D220" s="3"/>
      <c r="E220" s="3"/>
      <c r="F220" s="3"/>
      <c r="G220" s="3"/>
      <c r="H220" s="3"/>
      <c r="I220" s="3"/>
      <c r="J220" s="3"/>
      <c r="K220" s="3"/>
    </row>
    <row r="221" spans="1:11">
      <c r="A221" s="3"/>
      <c r="B221" s="3"/>
      <c r="C221" s="3"/>
      <c r="D221" s="3"/>
      <c r="E221" s="3"/>
      <c r="F221" s="3"/>
      <c r="G221" s="3"/>
      <c r="H221" s="3"/>
      <c r="I221" s="3"/>
      <c r="J221" s="3"/>
      <c r="K221" s="3"/>
    </row>
    <row r="222" spans="1:11">
      <c r="A222" s="3"/>
      <c r="B222" s="3"/>
      <c r="C222" s="3"/>
      <c r="D222" s="3"/>
      <c r="E222" s="3"/>
      <c r="F222" s="3"/>
      <c r="G222" s="3"/>
      <c r="H222" s="3"/>
      <c r="I222" s="3"/>
      <c r="J222" s="3"/>
      <c r="K222" s="3"/>
    </row>
    <row r="223" spans="1:11">
      <c r="A223" s="3"/>
      <c r="B223" s="3"/>
      <c r="C223" s="3"/>
      <c r="D223" s="3"/>
      <c r="E223" s="3"/>
      <c r="F223" s="3"/>
      <c r="G223" s="3"/>
      <c r="H223" s="3"/>
      <c r="I223" s="3"/>
      <c r="J223" s="3"/>
      <c r="K223" s="3"/>
    </row>
    <row r="224" spans="1:11">
      <c r="A224" s="3"/>
      <c r="B224" s="3"/>
      <c r="C224" s="3"/>
      <c r="D224" s="3"/>
      <c r="E224" s="3"/>
      <c r="F224" s="3"/>
      <c r="G224" s="3"/>
      <c r="H224" s="3"/>
      <c r="I224" s="3"/>
      <c r="J224" s="3"/>
      <c r="K224" s="3"/>
    </row>
    <row r="225" spans="1:11">
      <c r="A225" s="3"/>
      <c r="B225" s="3"/>
      <c r="C225" s="3"/>
      <c r="D225" s="3"/>
      <c r="E225" s="3"/>
      <c r="F225" s="3"/>
      <c r="G225" s="3"/>
      <c r="H225" s="3"/>
      <c r="I225" s="3"/>
      <c r="J225" s="3"/>
      <c r="K225" s="3"/>
    </row>
    <row r="226" spans="1:11">
      <c r="A226" s="3"/>
      <c r="B226" s="3"/>
      <c r="C226" s="3"/>
      <c r="D226" s="3"/>
      <c r="E226" s="3"/>
      <c r="F226" s="3"/>
      <c r="G226" s="3"/>
      <c r="H226" s="3"/>
      <c r="I226" s="3"/>
      <c r="J226" s="3"/>
      <c r="K226" s="3"/>
    </row>
    <row r="227" spans="1:11">
      <c r="A227" s="3"/>
      <c r="B227" s="3"/>
      <c r="C227" s="3"/>
      <c r="D227" s="3"/>
      <c r="E227" s="3"/>
      <c r="F227" s="3"/>
      <c r="G227" s="3"/>
      <c r="H227" s="3"/>
      <c r="I227" s="3"/>
      <c r="J227" s="3"/>
      <c r="K227" s="3"/>
    </row>
    <row r="228" spans="1:11">
      <c r="A228" s="3"/>
      <c r="B228" s="3"/>
      <c r="C228" s="3"/>
      <c r="D228" s="3"/>
      <c r="E228" s="3"/>
      <c r="F228" s="3"/>
      <c r="G228" s="3"/>
      <c r="H228" s="3"/>
      <c r="I228" s="3"/>
      <c r="J228" s="3"/>
      <c r="K228" s="3"/>
    </row>
    <row r="229" spans="1:11">
      <c r="A229" s="3"/>
      <c r="B229" s="3"/>
      <c r="C229" s="3"/>
      <c r="D229" s="3"/>
      <c r="E229" s="3"/>
      <c r="F229" s="3"/>
      <c r="G229" s="3"/>
      <c r="H229" s="3"/>
      <c r="I229" s="3"/>
      <c r="J229" s="3"/>
      <c r="K229" s="3"/>
    </row>
    <row r="230" spans="1:11">
      <c r="A230" s="3"/>
      <c r="B230" s="3"/>
      <c r="C230" s="3"/>
      <c r="D230" s="3"/>
      <c r="E230" s="3"/>
      <c r="F230" s="3"/>
      <c r="G230" s="3"/>
      <c r="H230" s="3"/>
      <c r="I230" s="3"/>
      <c r="J230" s="3"/>
      <c r="K230" s="3"/>
    </row>
    <row r="231" spans="1:11">
      <c r="A231" s="3"/>
      <c r="B231" s="3"/>
      <c r="C231" s="3"/>
      <c r="D231" s="3"/>
      <c r="E231" s="3"/>
      <c r="F231" s="3"/>
      <c r="G231" s="3"/>
      <c r="H231" s="3"/>
      <c r="I231" s="3"/>
      <c r="J231" s="3"/>
      <c r="K231" s="3"/>
    </row>
    <row r="232" spans="1:11">
      <c r="A232" s="3"/>
      <c r="B232" s="3"/>
      <c r="C232" s="3"/>
      <c r="D232" s="3"/>
      <c r="E232" s="3"/>
      <c r="F232" s="3"/>
      <c r="G232" s="3"/>
      <c r="H232" s="3"/>
      <c r="I232" s="3"/>
      <c r="J232" s="3"/>
      <c r="K232" s="3"/>
    </row>
    <row r="233" spans="1:11">
      <c r="A233" s="3"/>
      <c r="B233" s="3"/>
      <c r="C233" s="3"/>
      <c r="D233" s="3"/>
      <c r="E233" s="3"/>
      <c r="F233" s="3"/>
      <c r="G233" s="3"/>
      <c r="H233" s="3"/>
      <c r="I233" s="3"/>
      <c r="J233" s="3"/>
      <c r="K233" s="3"/>
    </row>
    <row r="234" spans="1:11">
      <c r="A234" s="3"/>
      <c r="B234" s="3"/>
      <c r="C234" s="3"/>
      <c r="D234" s="3"/>
      <c r="E234" s="3"/>
      <c r="F234" s="3"/>
      <c r="G234" s="3"/>
      <c r="H234" s="3"/>
      <c r="I234" s="3"/>
      <c r="J234" s="3"/>
      <c r="K234" s="3"/>
    </row>
    <row r="235" spans="1:11">
      <c r="A235" s="3"/>
      <c r="B235" s="3"/>
      <c r="C235" s="3"/>
      <c r="D235" s="3"/>
      <c r="E235" s="3"/>
      <c r="F235" s="3"/>
      <c r="G235" s="3"/>
      <c r="H235" s="3"/>
      <c r="I235" s="3"/>
      <c r="J235" s="3"/>
      <c r="K235" s="3"/>
    </row>
    <row r="236" spans="1:11">
      <c r="A236" s="3"/>
      <c r="B236" s="3"/>
      <c r="C236" s="3"/>
      <c r="D236" s="3"/>
      <c r="E236" s="3"/>
      <c r="F236" s="3"/>
      <c r="G236" s="3"/>
      <c r="H236" s="3"/>
      <c r="I236" s="3"/>
      <c r="J236" s="3"/>
      <c r="K236" s="3"/>
    </row>
    <row r="237" spans="1:11">
      <c r="A237" s="3"/>
      <c r="B237" s="3"/>
      <c r="C237" s="3"/>
      <c r="D237" s="3"/>
      <c r="E237" s="3"/>
      <c r="F237" s="3"/>
      <c r="G237" s="3"/>
      <c r="H237" s="3"/>
      <c r="I237" s="3"/>
      <c r="J237" s="3"/>
      <c r="K237" s="3"/>
    </row>
    <row r="238" spans="1:11">
      <c r="A238" s="3"/>
      <c r="B238" s="3"/>
      <c r="C238" s="3"/>
      <c r="D238" s="3"/>
      <c r="E238" s="3"/>
      <c r="F238" s="3"/>
      <c r="G238" s="3"/>
      <c r="H238" s="3"/>
      <c r="I238" s="3"/>
      <c r="J238" s="3"/>
      <c r="K238" s="3"/>
    </row>
    <row r="239" spans="1:11">
      <c r="A239" s="3"/>
      <c r="B239" s="3"/>
      <c r="C239" s="3"/>
      <c r="D239" s="3"/>
      <c r="E239" s="3"/>
      <c r="F239" s="3"/>
      <c r="G239" s="3"/>
      <c r="H239" s="3"/>
      <c r="I239" s="3"/>
      <c r="J239" s="3"/>
      <c r="K239" s="3"/>
    </row>
    <row r="240" spans="1:11">
      <c r="A240" s="3"/>
      <c r="B240" s="3"/>
      <c r="C240" s="3"/>
      <c r="D240" s="3"/>
      <c r="E240" s="3"/>
      <c r="F240" s="3"/>
      <c r="G240" s="3"/>
      <c r="H240" s="3"/>
      <c r="I240" s="3"/>
      <c r="J240" s="3"/>
      <c r="K240" s="3"/>
    </row>
    <row r="241" spans="1:11">
      <c r="A241" s="3"/>
      <c r="B241" s="3"/>
      <c r="C241" s="3"/>
      <c r="D241" s="3"/>
      <c r="E241" s="3"/>
      <c r="F241" s="3"/>
      <c r="G241" s="3"/>
      <c r="H241" s="3"/>
      <c r="I241" s="3"/>
      <c r="J241" s="3"/>
      <c r="K241" s="3"/>
    </row>
    <row r="242" spans="1:11">
      <c r="A242" s="3"/>
      <c r="B242" s="3"/>
      <c r="C242" s="3"/>
      <c r="D242" s="3"/>
      <c r="E242" s="3"/>
      <c r="F242" s="3"/>
      <c r="G242" s="3"/>
      <c r="H242" s="3"/>
      <c r="I242" s="3"/>
      <c r="J242" s="3"/>
      <c r="K242" s="3"/>
    </row>
    <row r="243" spans="1:11">
      <c r="A243" s="3"/>
      <c r="B243" s="3"/>
      <c r="C243" s="3"/>
      <c r="D243" s="3"/>
      <c r="E243" s="3"/>
      <c r="F243" s="3"/>
      <c r="G243" s="3"/>
      <c r="H243" s="3"/>
      <c r="I243" s="3"/>
      <c r="J243" s="3"/>
      <c r="K243" s="3"/>
    </row>
    <row r="244" spans="1:11">
      <c r="A244" s="3"/>
      <c r="B244" s="3"/>
      <c r="C244" s="3"/>
      <c r="D244" s="3"/>
      <c r="E244" s="3"/>
      <c r="F244" s="3"/>
      <c r="G244" s="3"/>
      <c r="H244" s="3"/>
      <c r="I244" s="3"/>
      <c r="J244" s="3"/>
      <c r="K244" s="3"/>
    </row>
    <row r="245" spans="1:11">
      <c r="A245" s="3"/>
      <c r="B245" s="3"/>
      <c r="C245" s="3"/>
      <c r="D245" s="3"/>
      <c r="E245" s="3"/>
      <c r="F245" s="3"/>
      <c r="G245" s="3"/>
      <c r="H245" s="3"/>
      <c r="I245" s="3"/>
      <c r="J245" s="3"/>
      <c r="K245" s="3"/>
    </row>
    <row r="246" spans="1:11">
      <c r="A246" s="3"/>
      <c r="B246" s="3"/>
      <c r="C246" s="3"/>
      <c r="D246" s="3"/>
      <c r="E246" s="3"/>
      <c r="F246" s="3"/>
      <c r="G246" s="3"/>
      <c r="H246" s="3"/>
      <c r="I246" s="3"/>
      <c r="J246" s="3"/>
      <c r="K246" s="3"/>
    </row>
    <row r="247" spans="1:11">
      <c r="A247" s="3"/>
      <c r="B247" s="3"/>
      <c r="C247" s="3"/>
      <c r="D247" s="3"/>
      <c r="E247" s="3"/>
      <c r="F247" s="3"/>
      <c r="G247" s="3"/>
      <c r="H247" s="3"/>
      <c r="I247" s="3"/>
      <c r="J247" s="3"/>
      <c r="K247" s="3"/>
    </row>
    <row r="248" spans="1:11">
      <c r="A248" s="3"/>
      <c r="B248" s="3"/>
      <c r="C248" s="3"/>
      <c r="D248" s="3"/>
      <c r="E248" s="3"/>
      <c r="F248" s="3"/>
      <c r="G248" s="3"/>
      <c r="H248" s="3"/>
      <c r="I248" s="3"/>
      <c r="J248" s="3"/>
      <c r="K248" s="3"/>
    </row>
    <row r="249" spans="1:11">
      <c r="A249" s="3"/>
      <c r="B249" s="3"/>
      <c r="C249" s="3"/>
      <c r="D249" s="3"/>
      <c r="E249" s="3"/>
      <c r="F249" s="3"/>
      <c r="G249" s="3"/>
      <c r="H249" s="3"/>
      <c r="I249" s="3"/>
      <c r="J249" s="3"/>
      <c r="K249" s="3"/>
    </row>
    <row r="250" spans="1:11">
      <c r="A250" s="3"/>
      <c r="B250" s="3"/>
      <c r="C250" s="3"/>
      <c r="D250" s="3"/>
      <c r="E250" s="3"/>
      <c r="F250" s="3"/>
      <c r="G250" s="3"/>
      <c r="H250" s="3"/>
      <c r="I250" s="3"/>
      <c r="J250" s="3"/>
      <c r="K250" s="3"/>
    </row>
    <row r="251" spans="1:11">
      <c r="A251" s="3"/>
      <c r="B251" s="3"/>
      <c r="C251" s="3"/>
      <c r="D251" s="3"/>
      <c r="E251" s="3"/>
      <c r="F251" s="3"/>
      <c r="G251" s="3"/>
      <c r="H251" s="3"/>
      <c r="I251" s="3"/>
      <c r="J251" s="3"/>
      <c r="K251" s="3"/>
    </row>
    <row r="252" spans="1:11">
      <c r="A252" s="3"/>
      <c r="B252" s="3"/>
      <c r="C252" s="3"/>
      <c r="D252" s="3"/>
      <c r="E252" s="3"/>
      <c r="F252" s="3"/>
      <c r="G252" s="3"/>
      <c r="H252" s="3"/>
      <c r="I252" s="3"/>
      <c r="J252" s="3"/>
      <c r="K252" s="3"/>
    </row>
    <row r="253" spans="1:11">
      <c r="A253" s="3"/>
      <c r="B253" s="3"/>
      <c r="C253" s="3"/>
      <c r="D253" s="3"/>
      <c r="E253" s="3"/>
      <c r="F253" s="3"/>
      <c r="G253" s="3"/>
      <c r="H253" s="3"/>
      <c r="I253" s="3"/>
      <c r="J253" s="3"/>
      <c r="K253" s="3"/>
    </row>
    <row r="254" spans="1:11">
      <c r="A254" s="3"/>
      <c r="B254" s="3"/>
      <c r="C254" s="3"/>
      <c r="D254" s="3"/>
      <c r="E254" s="3"/>
      <c r="F254" s="3"/>
      <c r="G254" s="3"/>
      <c r="H254" s="3"/>
      <c r="I254" s="3"/>
      <c r="J254" s="3"/>
      <c r="K254" s="3"/>
    </row>
    <row r="255" spans="1:11">
      <c r="A255" s="3"/>
      <c r="B255" s="3"/>
      <c r="C255" s="3"/>
      <c r="D255" s="3"/>
      <c r="E255" s="3"/>
      <c r="F255" s="3"/>
      <c r="G255" s="3"/>
      <c r="H255" s="3"/>
      <c r="I255" s="3"/>
      <c r="J255" s="3"/>
      <c r="K255" s="3"/>
    </row>
    <row r="256" spans="1:11">
      <c r="A256" s="3"/>
      <c r="B256" s="3"/>
      <c r="C256" s="3"/>
      <c r="D256" s="3"/>
      <c r="E256" s="3"/>
      <c r="F256" s="3"/>
      <c r="G256" s="3"/>
      <c r="H256" s="3"/>
      <c r="I256" s="3"/>
      <c r="J256" s="3"/>
      <c r="K256" s="3"/>
    </row>
    <row r="257" spans="1:11">
      <c r="A257" s="3"/>
      <c r="B257" s="3"/>
      <c r="C257" s="3"/>
      <c r="D257" s="3"/>
      <c r="E257" s="3"/>
      <c r="F257" s="3"/>
      <c r="G257" s="3"/>
      <c r="H257" s="3"/>
      <c r="I257" s="3"/>
      <c r="J257" s="3"/>
      <c r="K257" s="3"/>
    </row>
    <row r="258" spans="1:11">
      <c r="A258" s="3"/>
      <c r="B258" s="3"/>
      <c r="C258" s="3"/>
      <c r="D258" s="3"/>
      <c r="E258" s="3"/>
      <c r="F258" s="3"/>
      <c r="G258" s="3"/>
      <c r="H258" s="3"/>
      <c r="I258" s="3"/>
      <c r="J258" s="3"/>
      <c r="K258" s="3"/>
    </row>
    <row r="259" spans="1:11">
      <c r="A259" s="3"/>
      <c r="B259" s="3"/>
      <c r="C259" s="3"/>
      <c r="D259" s="3"/>
      <c r="E259" s="3"/>
      <c r="F259" s="3"/>
      <c r="G259" s="3"/>
      <c r="H259" s="3"/>
      <c r="I259" s="3"/>
      <c r="J259" s="3"/>
      <c r="K259" s="3"/>
    </row>
    <row r="260" spans="1:11">
      <c r="A260" s="3"/>
      <c r="B260" s="3"/>
      <c r="C260" s="3"/>
      <c r="D260" s="3"/>
      <c r="E260" s="3"/>
      <c r="F260" s="3"/>
      <c r="G260" s="3"/>
      <c r="H260" s="3"/>
      <c r="I260" s="3"/>
      <c r="J260" s="3"/>
      <c r="K260" s="3"/>
    </row>
    <row r="261" spans="1:11">
      <c r="A261" s="3"/>
      <c r="B261" s="3"/>
      <c r="C261" s="3"/>
      <c r="D261" s="3"/>
      <c r="E261" s="3"/>
      <c r="F261" s="3"/>
      <c r="G261" s="3"/>
      <c r="H261" s="3"/>
      <c r="I261" s="3"/>
      <c r="J261" s="3"/>
      <c r="K261" s="3"/>
    </row>
    <row r="262" spans="1:11">
      <c r="A262" s="3"/>
      <c r="B262" s="3"/>
      <c r="C262" s="3"/>
      <c r="D262" s="3"/>
      <c r="E262" s="3"/>
      <c r="F262" s="3"/>
      <c r="G262" s="3"/>
      <c r="H262" s="3"/>
      <c r="I262" s="3"/>
      <c r="J262" s="3"/>
      <c r="K262" s="3"/>
    </row>
    <row r="263" spans="1:11">
      <c r="A263" s="3"/>
      <c r="B263" s="3"/>
      <c r="C263" s="3"/>
      <c r="D263" s="3"/>
      <c r="E263" s="3"/>
      <c r="F263" s="3"/>
      <c r="G263" s="3"/>
      <c r="H263" s="3"/>
      <c r="I263" s="3"/>
      <c r="J263" s="3"/>
      <c r="K263" s="3"/>
    </row>
    <row r="264" spans="1:11">
      <c r="A264" s="3"/>
      <c r="B264" s="3"/>
      <c r="C264" s="3"/>
      <c r="D264" s="3"/>
      <c r="E264" s="3"/>
      <c r="F264" s="3"/>
      <c r="G264" s="3"/>
      <c r="H264" s="3"/>
      <c r="I264" s="3"/>
      <c r="J264" s="3"/>
      <c r="K264" s="3"/>
    </row>
    <row r="265" spans="1:11">
      <c r="A265" s="3"/>
      <c r="B265" s="3"/>
      <c r="C265" s="3"/>
      <c r="D265" s="3"/>
      <c r="E265" s="3"/>
      <c r="F265" s="3"/>
      <c r="G265" s="3"/>
      <c r="H265" s="3"/>
      <c r="I265" s="3"/>
      <c r="J265" s="3"/>
      <c r="K265" s="3"/>
    </row>
    <row r="266" spans="1:11">
      <c r="A266" s="3"/>
      <c r="B266" s="3"/>
      <c r="C266" s="3"/>
      <c r="D266" s="3"/>
      <c r="E266" s="3"/>
      <c r="F266" s="3"/>
      <c r="G266" s="3"/>
      <c r="H266" s="3"/>
      <c r="I266" s="3"/>
      <c r="J266" s="3"/>
      <c r="K266" s="3"/>
    </row>
    <row r="267" spans="1:11">
      <c r="A267" s="3"/>
      <c r="B267" s="3"/>
      <c r="C267" s="3"/>
      <c r="D267" s="3"/>
      <c r="E267" s="3"/>
      <c r="F267" s="3"/>
      <c r="G267" s="3"/>
      <c r="H267" s="3"/>
      <c r="I267" s="3"/>
      <c r="J267" s="3"/>
      <c r="K267" s="3"/>
    </row>
    <row r="268" spans="1:11">
      <c r="A268" s="3"/>
      <c r="B268" s="3"/>
      <c r="C268" s="3"/>
      <c r="D268" s="3"/>
      <c r="E268" s="3"/>
      <c r="F268" s="3"/>
      <c r="G268" s="3"/>
      <c r="H268" s="3"/>
      <c r="I268" s="3"/>
      <c r="J268" s="3"/>
      <c r="K268" s="3"/>
    </row>
    <row r="269" spans="1:11">
      <c r="A269" s="3"/>
      <c r="B269" s="3"/>
      <c r="C269" s="3"/>
      <c r="D269" s="3"/>
      <c r="E269" s="3"/>
      <c r="F269" s="3"/>
      <c r="G269" s="3"/>
      <c r="H269" s="3"/>
      <c r="I269" s="3"/>
      <c r="J269" s="3"/>
      <c r="K269" s="3"/>
    </row>
    <row r="270" spans="1:11">
      <c r="A270" s="3"/>
      <c r="B270" s="3"/>
      <c r="C270" s="3"/>
      <c r="D270" s="3"/>
      <c r="E270" s="3"/>
      <c r="F270" s="3"/>
      <c r="G270" s="3"/>
      <c r="H270" s="3"/>
      <c r="I270" s="3"/>
      <c r="J270" s="3"/>
      <c r="K270" s="3"/>
    </row>
    <row r="271" spans="1:11">
      <c r="A271" s="3"/>
      <c r="B271" s="3"/>
      <c r="C271" s="3"/>
      <c r="D271" s="3"/>
      <c r="E271" s="3"/>
      <c r="F271" s="3"/>
      <c r="G271" s="3"/>
      <c r="H271" s="3"/>
      <c r="I271" s="3"/>
      <c r="J271" s="3"/>
      <c r="K271" s="3"/>
    </row>
    <row r="272" spans="1:11">
      <c r="A272" s="3"/>
      <c r="B272" s="3"/>
      <c r="C272" s="3"/>
      <c r="D272" s="3"/>
      <c r="E272" s="3"/>
      <c r="F272" s="3"/>
      <c r="G272" s="3"/>
      <c r="H272" s="3"/>
      <c r="I272" s="3"/>
      <c r="J272" s="3"/>
      <c r="K272" s="3"/>
    </row>
    <row r="273" spans="1:11">
      <c r="A273" s="3"/>
      <c r="B273" s="3"/>
      <c r="C273" s="3"/>
      <c r="D273" s="3"/>
      <c r="E273" s="3"/>
      <c r="F273" s="3"/>
      <c r="G273" s="3"/>
      <c r="H273" s="3"/>
      <c r="I273" s="3"/>
      <c r="J273" s="3"/>
      <c r="K273" s="3"/>
    </row>
    <row r="274" spans="1:11">
      <c r="A274" s="3"/>
      <c r="B274" s="3"/>
      <c r="C274" s="3"/>
      <c r="D274" s="3"/>
      <c r="E274" s="3"/>
      <c r="F274" s="3"/>
      <c r="G274" s="3"/>
      <c r="H274" s="3"/>
      <c r="I274" s="3"/>
      <c r="J274" s="3"/>
      <c r="K274" s="3"/>
    </row>
    <row r="275" spans="1:11">
      <c r="A275" s="3"/>
      <c r="B275" s="3"/>
      <c r="C275" s="3"/>
      <c r="D275" s="3"/>
      <c r="E275" s="3"/>
      <c r="F275" s="3"/>
      <c r="G275" s="3"/>
      <c r="H275" s="3"/>
      <c r="I275" s="3"/>
      <c r="J275" s="3"/>
      <c r="K275" s="3"/>
    </row>
    <row r="276" spans="1:11">
      <c r="A276" s="3"/>
      <c r="B276" s="3"/>
      <c r="C276" s="3"/>
      <c r="D276" s="3"/>
      <c r="E276" s="3"/>
      <c r="F276" s="3"/>
      <c r="G276" s="3"/>
      <c r="H276" s="3"/>
      <c r="I276" s="3"/>
      <c r="J276" s="3"/>
      <c r="K276" s="3"/>
    </row>
    <row r="277" spans="1:11">
      <c r="A277" s="3"/>
      <c r="B277" s="3"/>
      <c r="C277" s="3"/>
      <c r="D277" s="3"/>
      <c r="E277" s="3"/>
      <c r="F277" s="3"/>
      <c r="G277" s="3"/>
      <c r="H277" s="3"/>
      <c r="I277" s="3"/>
      <c r="J277" s="3"/>
      <c r="K277" s="3"/>
    </row>
    <row r="278" spans="1:11">
      <c r="A278" s="3"/>
      <c r="B278" s="3"/>
      <c r="C278" s="3"/>
      <c r="D278" s="3"/>
      <c r="E278" s="3"/>
      <c r="F278" s="3"/>
      <c r="G278" s="3"/>
      <c r="H278" s="3"/>
      <c r="I278" s="3"/>
      <c r="J278" s="3"/>
      <c r="K278" s="3"/>
    </row>
    <row r="279" spans="1:11">
      <c r="A279" s="3"/>
      <c r="B279" s="3"/>
      <c r="C279" s="3"/>
      <c r="D279" s="3"/>
      <c r="E279" s="3"/>
      <c r="F279" s="3"/>
      <c r="G279" s="3"/>
      <c r="H279" s="3"/>
      <c r="I279" s="3"/>
      <c r="J279" s="3"/>
      <c r="K279" s="3"/>
    </row>
    <row r="280" spans="1:11">
      <c r="A280" s="3"/>
      <c r="B280" s="3"/>
      <c r="C280" s="3"/>
      <c r="D280" s="3"/>
      <c r="E280" s="3"/>
      <c r="F280" s="3"/>
      <c r="G280" s="3"/>
      <c r="H280" s="3"/>
      <c r="I280" s="3"/>
      <c r="J280" s="3"/>
      <c r="K280" s="3"/>
    </row>
    <row r="281" spans="1:11">
      <c r="A281" s="3"/>
      <c r="B281" s="3"/>
      <c r="C281" s="3"/>
      <c r="D281" s="3"/>
      <c r="E281" s="3"/>
      <c r="F281" s="3"/>
      <c r="G281" s="3"/>
      <c r="H281" s="3"/>
      <c r="I281" s="3"/>
      <c r="J281" s="3"/>
      <c r="K281" s="3"/>
    </row>
    <row r="282" spans="1:11">
      <c r="A282" s="3"/>
      <c r="B282" s="3"/>
      <c r="C282" s="3"/>
      <c r="D282" s="3"/>
      <c r="E282" s="3"/>
      <c r="F282" s="3"/>
      <c r="G282" s="3"/>
      <c r="H282" s="3"/>
      <c r="I282" s="3"/>
      <c r="J282" s="3"/>
      <c r="K282" s="3"/>
    </row>
    <row r="283" spans="1:11">
      <c r="A283" s="3"/>
      <c r="B283" s="3"/>
      <c r="C283" s="3"/>
      <c r="D283" s="3"/>
      <c r="E283" s="3"/>
      <c r="F283" s="3"/>
      <c r="G283" s="3"/>
      <c r="H283" s="3"/>
      <c r="I283" s="3"/>
      <c r="J283" s="3"/>
      <c r="K283" s="3"/>
    </row>
    <row r="284" spans="1:11">
      <c r="A284" s="3"/>
      <c r="B284" s="3"/>
      <c r="C284" s="3"/>
      <c r="D284" s="3"/>
      <c r="E284" s="3"/>
      <c r="F284" s="3"/>
      <c r="G284" s="3"/>
      <c r="H284" s="3"/>
      <c r="I284" s="3"/>
      <c r="J284" s="3"/>
      <c r="K284" s="3"/>
    </row>
    <row r="285" spans="1:11">
      <c r="A285" s="3"/>
      <c r="B285" s="3"/>
      <c r="C285" s="3"/>
      <c r="D285" s="3"/>
      <c r="E285" s="3"/>
      <c r="F285" s="3"/>
      <c r="G285" s="3"/>
      <c r="H285" s="3"/>
      <c r="I285" s="3"/>
      <c r="J285" s="3"/>
      <c r="K285" s="3"/>
    </row>
    <row r="286" spans="1:11">
      <c r="A286" s="3"/>
      <c r="B286" s="3"/>
      <c r="C286" s="3"/>
      <c r="D286" s="3"/>
      <c r="E286" s="3"/>
      <c r="F286" s="3"/>
      <c r="G286" s="3"/>
      <c r="H286" s="3"/>
      <c r="I286" s="3"/>
      <c r="J286" s="3"/>
      <c r="K286" s="3"/>
    </row>
    <row r="287" spans="1:11">
      <c r="A287" s="3"/>
      <c r="B287" s="3"/>
      <c r="C287" s="3"/>
      <c r="D287" s="3"/>
      <c r="E287" s="3"/>
      <c r="F287" s="3"/>
      <c r="G287" s="3"/>
      <c r="H287" s="3"/>
      <c r="I287" s="3"/>
      <c r="J287" s="3"/>
      <c r="K287" s="3"/>
    </row>
    <row r="288" spans="1:11">
      <c r="A288" s="3"/>
      <c r="B288" s="3"/>
      <c r="C288" s="3"/>
      <c r="D288" s="3"/>
      <c r="E288" s="3"/>
      <c r="F288" s="3"/>
      <c r="G288" s="3"/>
      <c r="H288" s="3"/>
      <c r="I288" s="3"/>
      <c r="J288" s="3"/>
      <c r="K288" s="3"/>
    </row>
    <row r="289" spans="1:11">
      <c r="A289" s="3"/>
      <c r="B289" s="3"/>
      <c r="C289" s="3"/>
      <c r="D289" s="3"/>
      <c r="E289" s="3"/>
      <c r="F289" s="3"/>
      <c r="G289" s="3"/>
      <c r="H289" s="3"/>
      <c r="I289" s="3"/>
      <c r="J289" s="3"/>
      <c r="K289" s="3"/>
    </row>
    <row r="290" spans="1:11">
      <c r="A290" s="3"/>
      <c r="B290" s="3"/>
      <c r="C290" s="3"/>
      <c r="D290" s="3"/>
      <c r="E290" s="3"/>
      <c r="F290" s="3"/>
      <c r="G290" s="3"/>
      <c r="H290" s="3"/>
      <c r="I290" s="3"/>
      <c r="J290" s="3"/>
      <c r="K290" s="3"/>
    </row>
    <row r="291" spans="1:11">
      <c r="A291" s="3"/>
      <c r="B291" s="3"/>
      <c r="C291" s="3"/>
      <c r="D291" s="3"/>
      <c r="E291" s="3"/>
      <c r="F291" s="3"/>
      <c r="G291" s="3"/>
      <c r="H291" s="3"/>
      <c r="I291" s="3"/>
      <c r="J291" s="3"/>
      <c r="K291" s="3"/>
    </row>
    <row r="292" spans="1:11">
      <c r="A292" s="3"/>
      <c r="B292" s="3"/>
      <c r="C292" s="3"/>
      <c r="D292" s="3"/>
      <c r="E292" s="3"/>
      <c r="F292" s="3"/>
      <c r="G292" s="3"/>
      <c r="H292" s="3"/>
      <c r="I292" s="3"/>
      <c r="J292" s="3"/>
      <c r="K292" s="3"/>
    </row>
    <row r="293" spans="1:11">
      <c r="A293" s="3"/>
      <c r="B293" s="3"/>
      <c r="C293" s="3"/>
      <c r="D293" s="3"/>
      <c r="E293" s="3"/>
      <c r="F293" s="3"/>
      <c r="G293" s="3"/>
      <c r="H293" s="3"/>
      <c r="I293" s="3"/>
      <c r="J293" s="3"/>
      <c r="K293" s="3"/>
    </row>
    <row r="294" spans="1:11">
      <c r="A294" s="3"/>
      <c r="B294" s="3"/>
      <c r="C294" s="3"/>
      <c r="D294" s="3"/>
      <c r="E294" s="3"/>
      <c r="F294" s="3"/>
      <c r="G294" s="3"/>
      <c r="H294" s="3"/>
      <c r="I294" s="3"/>
      <c r="J294" s="3"/>
      <c r="K294" s="3"/>
    </row>
    <row r="295" spans="1:11">
      <c r="A295" s="3"/>
      <c r="B295" s="3"/>
      <c r="C295" s="3"/>
      <c r="D295" s="3"/>
      <c r="E295" s="3"/>
      <c r="F295" s="3"/>
      <c r="G295" s="3"/>
      <c r="H295" s="3"/>
      <c r="I295" s="3"/>
      <c r="J295" s="3"/>
      <c r="K295" s="3"/>
    </row>
    <row r="296" spans="1:11">
      <c r="A296" s="3"/>
      <c r="B296" s="3"/>
      <c r="C296" s="3"/>
      <c r="D296" s="3"/>
      <c r="E296" s="3"/>
      <c r="F296" s="3"/>
      <c r="G296" s="3"/>
      <c r="H296" s="3"/>
      <c r="I296" s="3"/>
      <c r="J296" s="3"/>
      <c r="K296" s="3"/>
    </row>
    <row r="297" spans="1:11">
      <c r="A297" s="3"/>
      <c r="B297" s="3"/>
      <c r="C297" s="3"/>
      <c r="D297" s="3"/>
      <c r="E297" s="3"/>
      <c r="F297" s="3"/>
      <c r="G297" s="3"/>
      <c r="H297" s="3"/>
      <c r="I297" s="3"/>
      <c r="J297" s="3"/>
      <c r="K297" s="3"/>
    </row>
    <row r="298" spans="1:11">
      <c r="A298" s="3"/>
      <c r="B298" s="3"/>
      <c r="C298" s="3"/>
      <c r="D298" s="3"/>
      <c r="E298" s="3"/>
      <c r="F298" s="3"/>
      <c r="G298" s="3"/>
      <c r="H298" s="3"/>
      <c r="I298" s="3"/>
      <c r="J298" s="3"/>
      <c r="K298" s="3"/>
    </row>
    <row r="299" spans="1:11">
      <c r="A299" s="3"/>
      <c r="B299" s="3"/>
      <c r="C299" s="3"/>
      <c r="D299" s="3"/>
      <c r="E299" s="3"/>
      <c r="F299" s="3"/>
      <c r="G299" s="3"/>
      <c r="H299" s="3"/>
      <c r="I299" s="3"/>
      <c r="J299" s="3"/>
      <c r="K299" s="3"/>
    </row>
    <row r="300" spans="1:11">
      <c r="A300" s="3"/>
      <c r="B300" s="3"/>
      <c r="C300" s="3"/>
      <c r="D300" s="3"/>
      <c r="E300" s="3"/>
      <c r="F300" s="3"/>
      <c r="G300" s="3"/>
      <c r="H300" s="3"/>
      <c r="I300" s="3"/>
      <c r="J300" s="3"/>
      <c r="K300" s="3"/>
    </row>
    <row r="301" spans="1:11">
      <c r="A301" s="3"/>
      <c r="B301" s="3"/>
      <c r="C301" s="3"/>
      <c r="D301" s="3"/>
      <c r="E301" s="3"/>
      <c r="F301" s="3"/>
      <c r="G301" s="3"/>
      <c r="H301" s="3"/>
      <c r="I301" s="3"/>
      <c r="J301" s="3"/>
      <c r="K301" s="3"/>
    </row>
    <row r="302" spans="1:11">
      <c r="A302" s="3"/>
      <c r="B302" s="3"/>
      <c r="C302" s="3"/>
      <c r="D302" s="3"/>
      <c r="E302" s="3"/>
      <c r="F302" s="3"/>
      <c r="G302" s="3"/>
      <c r="H302" s="3"/>
      <c r="I302" s="3"/>
      <c r="J302" s="3"/>
      <c r="K302" s="3"/>
    </row>
    <row r="303" spans="1:11">
      <c r="A303" s="3"/>
      <c r="B303" s="3"/>
      <c r="C303" s="3"/>
      <c r="D303" s="3"/>
      <c r="E303" s="3"/>
      <c r="F303" s="3"/>
      <c r="G303" s="3"/>
      <c r="H303" s="3"/>
      <c r="I303" s="3"/>
      <c r="J303" s="3"/>
      <c r="K303" s="3"/>
    </row>
    <row r="304" spans="1:11">
      <c r="A304" s="3"/>
      <c r="B304" s="3"/>
      <c r="C304" s="3"/>
      <c r="D304" s="3"/>
      <c r="E304" s="3"/>
      <c r="F304" s="3"/>
      <c r="G304" s="3"/>
      <c r="H304" s="3"/>
      <c r="I304" s="3"/>
      <c r="J304" s="3"/>
      <c r="K304" s="3"/>
    </row>
    <row r="305" spans="1:11">
      <c r="A305" s="3"/>
      <c r="B305" s="3"/>
      <c r="C305" s="3"/>
      <c r="D305" s="3"/>
      <c r="E305" s="3"/>
      <c r="F305" s="3"/>
      <c r="G305" s="3"/>
      <c r="H305" s="3"/>
      <c r="I305" s="3"/>
      <c r="J305" s="3"/>
      <c r="K305" s="3"/>
    </row>
    <row r="306" spans="1:11">
      <c r="A306" s="3"/>
      <c r="B306" s="3"/>
      <c r="C306" s="3"/>
      <c r="D306" s="3"/>
      <c r="E306" s="3"/>
      <c r="F306" s="3"/>
      <c r="G306" s="3"/>
      <c r="H306" s="3"/>
      <c r="I306" s="3"/>
      <c r="J306" s="3"/>
      <c r="K306" s="3"/>
    </row>
    <row r="307" spans="1:11">
      <c r="A307" s="3"/>
      <c r="B307" s="3"/>
      <c r="C307" s="3"/>
      <c r="D307" s="3"/>
      <c r="E307" s="3"/>
      <c r="F307" s="3"/>
      <c r="G307" s="3"/>
      <c r="H307" s="3"/>
      <c r="I307" s="3"/>
      <c r="J307" s="3"/>
      <c r="K307" s="3"/>
    </row>
    <row r="308" spans="1:11">
      <c r="A308" s="3"/>
      <c r="B308" s="3"/>
      <c r="C308" s="3"/>
      <c r="D308" s="3"/>
      <c r="E308" s="3"/>
      <c r="F308" s="3"/>
      <c r="G308" s="3"/>
      <c r="H308" s="3"/>
      <c r="I308" s="3"/>
      <c r="J308" s="3"/>
      <c r="K308" s="3"/>
    </row>
    <row r="309" spans="1:11">
      <c r="A309" s="3"/>
      <c r="B309" s="3"/>
      <c r="C309" s="3"/>
      <c r="D309" s="3"/>
      <c r="E309" s="3"/>
      <c r="F309" s="3"/>
      <c r="G309" s="3"/>
      <c r="H309" s="3"/>
      <c r="I309" s="3"/>
      <c r="J309" s="3"/>
      <c r="K309" s="3"/>
    </row>
    <row r="310" spans="1:11">
      <c r="A310" s="3"/>
      <c r="B310" s="3"/>
      <c r="C310" s="3"/>
      <c r="D310" s="3"/>
      <c r="E310" s="3"/>
      <c r="F310" s="3"/>
      <c r="G310" s="3"/>
      <c r="H310" s="3"/>
      <c r="I310" s="3"/>
      <c r="J310" s="3"/>
      <c r="K310" s="3"/>
    </row>
    <row r="311" spans="1:11">
      <c r="A311" s="3"/>
      <c r="B311" s="3"/>
      <c r="C311" s="3"/>
      <c r="D311" s="3"/>
      <c r="E311" s="3"/>
      <c r="F311" s="3"/>
      <c r="G311" s="3"/>
      <c r="H311" s="3"/>
      <c r="I311" s="3"/>
      <c r="J311" s="3"/>
      <c r="K311" s="3"/>
    </row>
    <row r="312" spans="1:11">
      <c r="A312" s="3"/>
      <c r="B312" s="3"/>
      <c r="C312" s="3"/>
      <c r="D312" s="3"/>
      <c r="E312" s="3"/>
      <c r="F312" s="3"/>
      <c r="G312" s="3"/>
      <c r="H312" s="3"/>
      <c r="I312" s="3"/>
      <c r="J312" s="3"/>
      <c r="K312" s="3"/>
    </row>
    <row r="313" spans="1:11">
      <c r="A313" s="3"/>
      <c r="B313" s="3"/>
      <c r="C313" s="3"/>
      <c r="D313" s="3"/>
      <c r="E313" s="3"/>
      <c r="F313" s="3"/>
      <c r="G313" s="3"/>
      <c r="H313" s="3"/>
      <c r="I313" s="3"/>
      <c r="J313" s="3"/>
      <c r="K313" s="3"/>
    </row>
    <row r="314" spans="1:11">
      <c r="A314" s="3"/>
      <c r="B314" s="3"/>
      <c r="C314" s="3"/>
      <c r="D314" s="3"/>
      <c r="E314" s="3"/>
      <c r="F314" s="3"/>
      <c r="G314" s="3"/>
      <c r="H314" s="3"/>
      <c r="I314" s="3"/>
      <c r="J314" s="3"/>
      <c r="K314" s="3"/>
    </row>
    <row r="315" spans="1:11">
      <c r="A315" s="3"/>
      <c r="B315" s="3"/>
      <c r="C315" s="3"/>
      <c r="D315" s="3"/>
      <c r="E315" s="3"/>
      <c r="F315" s="3"/>
      <c r="G315" s="3"/>
      <c r="H315" s="3"/>
      <c r="I315" s="3"/>
      <c r="J315" s="3"/>
      <c r="K315" s="3"/>
    </row>
    <row r="316" spans="1:11">
      <c r="A316" s="3"/>
      <c r="B316" s="3"/>
      <c r="C316" s="3"/>
      <c r="D316" s="3"/>
      <c r="E316" s="3"/>
      <c r="F316" s="3"/>
      <c r="G316" s="3"/>
      <c r="H316" s="3"/>
      <c r="I316" s="3"/>
      <c r="J316" s="3"/>
      <c r="K316" s="3"/>
    </row>
    <row r="317" spans="1:11">
      <c r="A317" s="3"/>
      <c r="B317" s="3"/>
      <c r="C317" s="3"/>
      <c r="D317" s="3"/>
      <c r="E317" s="3"/>
      <c r="F317" s="3"/>
      <c r="G317" s="3"/>
      <c r="H317" s="3"/>
      <c r="I317" s="3"/>
      <c r="J317" s="3"/>
      <c r="K317" s="3"/>
    </row>
    <row r="318" spans="1:11">
      <c r="A318" s="3"/>
      <c r="B318" s="3"/>
      <c r="C318" s="3"/>
      <c r="D318" s="3"/>
      <c r="E318" s="3"/>
      <c r="F318" s="3"/>
      <c r="G318" s="3"/>
      <c r="H318" s="3"/>
      <c r="I318" s="3"/>
      <c r="J318" s="3"/>
      <c r="K318" s="3"/>
    </row>
    <row r="319" spans="1:11">
      <c r="A319" s="3"/>
      <c r="B319" s="3"/>
      <c r="C319" s="3"/>
      <c r="D319" s="3"/>
      <c r="E319" s="3"/>
      <c r="F319" s="3"/>
      <c r="G319" s="3"/>
      <c r="H319" s="3"/>
      <c r="I319" s="3"/>
      <c r="J319" s="3"/>
      <c r="K319" s="3"/>
    </row>
    <row r="320" spans="1:11">
      <c r="A320" s="3"/>
      <c r="B320" s="3"/>
      <c r="C320" s="3"/>
      <c r="D320" s="3"/>
      <c r="E320" s="3"/>
      <c r="F320" s="3"/>
      <c r="G320" s="3"/>
      <c r="H320" s="3"/>
      <c r="I320" s="3"/>
      <c r="J320" s="3"/>
      <c r="K320" s="3"/>
    </row>
    <row r="321" spans="1:11">
      <c r="A321" s="3"/>
      <c r="B321" s="3"/>
      <c r="C321" s="3"/>
      <c r="D321" s="3"/>
      <c r="E321" s="3"/>
      <c r="F321" s="3"/>
      <c r="G321" s="3"/>
      <c r="H321" s="3"/>
      <c r="I321" s="3"/>
      <c r="J321" s="3"/>
      <c r="K321" s="3"/>
    </row>
    <row r="322" spans="1:11">
      <c r="A322" s="3"/>
      <c r="B322" s="3"/>
      <c r="C322" s="3"/>
      <c r="D322" s="3"/>
      <c r="E322" s="3"/>
      <c r="F322" s="3"/>
      <c r="G322" s="3"/>
      <c r="H322" s="3"/>
      <c r="I322" s="3"/>
      <c r="J322" s="3"/>
      <c r="K322" s="3"/>
    </row>
    <row r="323" spans="1:11">
      <c r="A323" s="3"/>
      <c r="B323" s="3"/>
      <c r="C323" s="3"/>
      <c r="D323" s="3"/>
      <c r="E323" s="3"/>
      <c r="F323" s="3"/>
      <c r="G323" s="3"/>
      <c r="H323" s="3"/>
      <c r="I323" s="3"/>
      <c r="J323" s="3"/>
      <c r="K323" s="3"/>
    </row>
    <row r="324" spans="1:11">
      <c r="A324" s="3"/>
      <c r="B324" s="3"/>
      <c r="C324" s="3"/>
      <c r="D324" s="3"/>
      <c r="E324" s="3"/>
      <c r="F324" s="3"/>
      <c r="G324" s="3"/>
      <c r="H324" s="3"/>
      <c r="I324" s="3"/>
      <c r="J324" s="3"/>
      <c r="K324" s="3"/>
    </row>
    <row r="325" spans="1:11">
      <c r="A325" s="3"/>
      <c r="B325" s="3"/>
      <c r="C325" s="3"/>
      <c r="D325" s="3"/>
      <c r="E325" s="3"/>
      <c r="F325" s="3"/>
      <c r="G325" s="3"/>
      <c r="H325" s="3"/>
      <c r="I325" s="3"/>
      <c r="J325" s="3"/>
      <c r="K325" s="3"/>
    </row>
    <row r="326" spans="1:11">
      <c r="A326" s="3"/>
      <c r="B326" s="3"/>
      <c r="C326" s="3"/>
      <c r="D326" s="3"/>
      <c r="E326" s="3"/>
      <c r="F326" s="3"/>
      <c r="G326" s="3"/>
      <c r="H326" s="3"/>
      <c r="I326" s="3"/>
      <c r="J326" s="3"/>
      <c r="K326" s="3"/>
    </row>
    <row r="327" spans="1:11">
      <c r="A327" s="3"/>
      <c r="B327" s="3"/>
      <c r="C327" s="3"/>
      <c r="D327" s="3"/>
      <c r="E327" s="3"/>
      <c r="F327" s="3"/>
      <c r="G327" s="3"/>
      <c r="H327" s="3"/>
      <c r="I327" s="3"/>
      <c r="J327" s="3"/>
      <c r="K327" s="3"/>
    </row>
    <row r="328" spans="1:11">
      <c r="A328" s="3"/>
      <c r="B328" s="3"/>
      <c r="C328" s="3"/>
      <c r="D328" s="3"/>
      <c r="E328" s="3"/>
      <c r="F328" s="3"/>
      <c r="G328" s="3"/>
      <c r="H328" s="3"/>
      <c r="I328" s="3"/>
      <c r="J328" s="3"/>
      <c r="K328" s="3"/>
    </row>
    <row r="329" spans="1:11">
      <c r="A329" s="3"/>
      <c r="B329" s="3"/>
      <c r="C329" s="3"/>
      <c r="D329" s="3"/>
      <c r="E329" s="3"/>
      <c r="F329" s="3"/>
      <c r="G329" s="3"/>
      <c r="H329" s="3"/>
      <c r="I329" s="3"/>
      <c r="J329" s="3"/>
      <c r="K329" s="3"/>
    </row>
    <row r="330" spans="1:11">
      <c r="A330" s="3"/>
      <c r="B330" s="3"/>
      <c r="C330" s="3"/>
      <c r="D330" s="3"/>
      <c r="E330" s="3"/>
      <c r="F330" s="3"/>
      <c r="G330" s="3"/>
      <c r="H330" s="3"/>
      <c r="I330" s="3"/>
      <c r="J330" s="3"/>
      <c r="K330" s="3"/>
    </row>
    <row r="331" spans="1:11">
      <c r="A331" s="3"/>
      <c r="B331" s="3"/>
      <c r="C331" s="3"/>
      <c r="D331" s="3"/>
      <c r="E331" s="3"/>
      <c r="F331" s="3"/>
      <c r="G331" s="3"/>
      <c r="H331" s="3"/>
      <c r="I331" s="3"/>
      <c r="J331" s="3"/>
      <c r="K331" s="3"/>
    </row>
    <row r="332" spans="1:11">
      <c r="A332" s="3"/>
      <c r="B332" s="3"/>
      <c r="C332" s="3"/>
      <c r="D332" s="3"/>
      <c r="E332" s="3"/>
      <c r="F332" s="3"/>
      <c r="G332" s="3"/>
      <c r="H332" s="3"/>
      <c r="I332" s="3"/>
      <c r="J332" s="3"/>
      <c r="K332" s="3"/>
    </row>
    <row r="333" spans="1:11">
      <c r="A333" s="3"/>
      <c r="B333" s="3"/>
      <c r="C333" s="3"/>
      <c r="D333" s="3"/>
      <c r="E333" s="3"/>
      <c r="F333" s="3"/>
      <c r="G333" s="3"/>
      <c r="H333" s="3"/>
      <c r="I333" s="3"/>
      <c r="J333" s="3"/>
      <c r="K333" s="3"/>
    </row>
    <row r="334" spans="1:11">
      <c r="A334" s="3"/>
      <c r="B334" s="3"/>
      <c r="C334" s="3"/>
      <c r="D334" s="3"/>
      <c r="E334" s="3"/>
      <c r="F334" s="3"/>
      <c r="G334" s="3"/>
      <c r="H334" s="3"/>
      <c r="I334" s="3"/>
      <c r="J334" s="3"/>
      <c r="K334" s="3"/>
    </row>
    <row r="335" spans="1:11">
      <c r="A335" s="3"/>
      <c r="B335" s="3"/>
      <c r="C335" s="3"/>
      <c r="D335" s="3"/>
      <c r="E335" s="3"/>
      <c r="F335" s="3"/>
      <c r="G335" s="3"/>
      <c r="H335" s="3"/>
      <c r="I335" s="3"/>
      <c r="J335" s="3"/>
      <c r="K335" s="3"/>
    </row>
    <row r="336" spans="1:11">
      <c r="A336" s="3"/>
      <c r="B336" s="3"/>
      <c r="C336" s="3"/>
      <c r="D336" s="3"/>
      <c r="E336" s="3"/>
      <c r="F336" s="3"/>
      <c r="G336" s="3"/>
      <c r="H336" s="3"/>
      <c r="I336" s="3"/>
      <c r="J336" s="3"/>
      <c r="K336" s="3"/>
    </row>
    <row r="337" spans="1:11">
      <c r="A337" s="3"/>
      <c r="B337" s="3"/>
      <c r="C337" s="3"/>
      <c r="D337" s="3"/>
      <c r="E337" s="3"/>
      <c r="F337" s="3"/>
      <c r="G337" s="3"/>
      <c r="H337" s="3"/>
      <c r="I337" s="3"/>
      <c r="J337" s="3"/>
      <c r="K337" s="3"/>
    </row>
    <row r="338" spans="1:11">
      <c r="A338" s="3"/>
      <c r="B338" s="3"/>
      <c r="C338" s="3"/>
      <c r="D338" s="3"/>
      <c r="E338" s="3"/>
      <c r="F338" s="3"/>
      <c r="G338" s="3"/>
      <c r="H338" s="3"/>
      <c r="I338" s="3"/>
      <c r="J338" s="3"/>
      <c r="K338" s="3"/>
    </row>
    <row r="339" spans="1:11">
      <c r="A339" s="3"/>
      <c r="B339" s="3"/>
      <c r="C339" s="3"/>
      <c r="D339" s="3"/>
      <c r="E339" s="3"/>
      <c r="F339" s="3"/>
      <c r="G339" s="3"/>
      <c r="H339" s="3"/>
      <c r="I339" s="3"/>
      <c r="J339" s="3"/>
      <c r="K339" s="3"/>
    </row>
    <row r="340" spans="1:11">
      <c r="A340" s="3"/>
      <c r="B340" s="3"/>
      <c r="C340" s="3"/>
      <c r="D340" s="3"/>
      <c r="E340" s="3"/>
      <c r="F340" s="3"/>
      <c r="G340" s="3"/>
      <c r="H340" s="3"/>
      <c r="I340" s="3"/>
      <c r="J340" s="3"/>
      <c r="K340" s="3"/>
    </row>
    <row r="341" spans="1:11">
      <c r="A341" s="3"/>
      <c r="B341" s="3"/>
      <c r="C341" s="3"/>
      <c r="D341" s="3"/>
      <c r="E341" s="3"/>
      <c r="F341" s="3"/>
      <c r="G341" s="3"/>
      <c r="H341" s="3"/>
      <c r="I341" s="3"/>
      <c r="J341" s="3"/>
      <c r="K341" s="3"/>
    </row>
    <row r="342" spans="1:11">
      <c r="A342" s="3"/>
      <c r="B342" s="3"/>
      <c r="C342" s="3"/>
      <c r="D342" s="3"/>
      <c r="E342" s="3"/>
      <c r="F342" s="3"/>
      <c r="G342" s="3"/>
      <c r="H342" s="3"/>
      <c r="I342" s="3"/>
      <c r="J342" s="3"/>
      <c r="K342" s="3"/>
    </row>
    <row r="343" spans="1:11">
      <c r="A343" s="3"/>
      <c r="B343" s="3"/>
      <c r="C343" s="3"/>
      <c r="D343" s="3"/>
      <c r="E343" s="3"/>
      <c r="F343" s="3"/>
      <c r="G343" s="3"/>
      <c r="H343" s="3"/>
      <c r="I343" s="3"/>
      <c r="J343" s="3"/>
      <c r="K343" s="3"/>
    </row>
    <row r="344" spans="1:11">
      <c r="A344" s="3"/>
      <c r="B344" s="3"/>
      <c r="C344" s="3"/>
      <c r="D344" s="3"/>
      <c r="E344" s="3"/>
      <c r="F344" s="3"/>
      <c r="G344" s="3"/>
      <c r="H344" s="3"/>
      <c r="I344" s="3"/>
      <c r="J344" s="3"/>
      <c r="K344" s="3"/>
    </row>
    <row r="345" spans="1:11">
      <c r="A345" s="3"/>
      <c r="B345" s="3"/>
      <c r="C345" s="3"/>
      <c r="D345" s="3"/>
      <c r="E345" s="3"/>
      <c r="F345" s="3"/>
      <c r="G345" s="3"/>
      <c r="H345" s="3"/>
      <c r="I345" s="3"/>
      <c r="J345" s="3"/>
      <c r="K345" s="3"/>
    </row>
    <row r="346" spans="1:11">
      <c r="A346" s="3"/>
      <c r="B346" s="3"/>
      <c r="C346" s="3"/>
      <c r="D346" s="3"/>
      <c r="E346" s="3"/>
      <c r="F346" s="3"/>
      <c r="G346" s="3"/>
      <c r="H346" s="3"/>
      <c r="I346" s="3"/>
      <c r="J346" s="3"/>
      <c r="K346" s="3"/>
    </row>
    <row r="347" spans="1:11">
      <c r="A347" s="3"/>
      <c r="B347" s="3"/>
      <c r="C347" s="3"/>
      <c r="D347" s="3"/>
      <c r="E347" s="3"/>
      <c r="F347" s="3"/>
      <c r="G347" s="3"/>
      <c r="H347" s="3"/>
      <c r="I347" s="3"/>
      <c r="J347" s="3"/>
      <c r="K347" s="3"/>
    </row>
    <row r="348" spans="1:11">
      <c r="A348" s="3"/>
      <c r="B348" s="3"/>
      <c r="C348" s="3"/>
      <c r="D348" s="3"/>
      <c r="E348" s="3"/>
      <c r="F348" s="3"/>
      <c r="G348" s="3"/>
      <c r="H348" s="3"/>
      <c r="I348" s="3"/>
      <c r="J348" s="3"/>
      <c r="K348" s="3"/>
    </row>
    <row r="349" spans="1:11">
      <c r="A349" s="3"/>
      <c r="B349" s="3"/>
      <c r="C349" s="3"/>
      <c r="D349" s="3"/>
      <c r="E349" s="3"/>
      <c r="F349" s="3"/>
      <c r="G349" s="3"/>
      <c r="H349" s="3"/>
      <c r="I349" s="3"/>
      <c r="J349" s="3"/>
      <c r="K349" s="3"/>
    </row>
    <row r="350" spans="1:11">
      <c r="A350" s="3"/>
      <c r="B350" s="3"/>
      <c r="C350" s="3"/>
      <c r="D350" s="3"/>
      <c r="E350" s="3"/>
      <c r="F350" s="3"/>
      <c r="G350" s="3"/>
      <c r="H350" s="3"/>
      <c r="I350" s="3"/>
      <c r="J350" s="3"/>
      <c r="K350" s="3"/>
    </row>
    <row r="351" spans="1:11">
      <c r="A351" s="3"/>
      <c r="B351" s="3"/>
      <c r="C351" s="3"/>
      <c r="D351" s="3"/>
      <c r="E351" s="3"/>
      <c r="F351" s="3"/>
      <c r="G351" s="3"/>
      <c r="H351" s="3"/>
      <c r="I351" s="3"/>
      <c r="J351" s="3"/>
      <c r="K351" s="3"/>
    </row>
    <row r="352" spans="1:11">
      <c r="A352" s="3"/>
      <c r="B352" s="3"/>
      <c r="C352" s="3"/>
      <c r="D352" s="3"/>
      <c r="E352" s="3"/>
      <c r="F352" s="3"/>
      <c r="G352" s="3"/>
      <c r="H352" s="3"/>
      <c r="I352" s="3"/>
      <c r="J352" s="3"/>
      <c r="K352" s="3"/>
    </row>
    <row r="353" spans="1:11">
      <c r="A353" s="3"/>
      <c r="B353" s="3"/>
      <c r="C353" s="3"/>
      <c r="D353" s="3"/>
      <c r="E353" s="3"/>
      <c r="F353" s="3"/>
      <c r="G353" s="3"/>
      <c r="H353" s="3"/>
      <c r="I353" s="3"/>
      <c r="J353" s="3"/>
      <c r="K353" s="3"/>
    </row>
    <row r="354" spans="1:11">
      <c r="A354" s="3"/>
      <c r="B354" s="3"/>
      <c r="C354" s="3"/>
      <c r="D354" s="3"/>
      <c r="E354" s="3"/>
      <c r="F354" s="3"/>
      <c r="G354" s="3"/>
      <c r="H354" s="3"/>
      <c r="I354" s="3"/>
      <c r="J354" s="3"/>
      <c r="K354" s="3"/>
    </row>
    <row r="355" spans="1:11">
      <c r="A355" s="3"/>
      <c r="B355" s="3"/>
      <c r="C355" s="3"/>
      <c r="D355" s="3"/>
      <c r="E355" s="3"/>
      <c r="F355" s="3"/>
      <c r="G355" s="3"/>
      <c r="H355" s="3"/>
      <c r="I355" s="3"/>
      <c r="J355" s="3"/>
      <c r="K355" s="3"/>
    </row>
    <row r="356" spans="1:11">
      <c r="A356" s="3"/>
      <c r="B356" s="3"/>
      <c r="C356" s="3"/>
      <c r="D356" s="3"/>
      <c r="E356" s="3"/>
      <c r="F356" s="3"/>
      <c r="G356" s="3"/>
      <c r="H356" s="3"/>
      <c r="I356" s="3"/>
      <c r="J356" s="3"/>
      <c r="K356" s="3"/>
    </row>
    <row r="357" spans="1:11">
      <c r="A357" s="3"/>
      <c r="B357" s="3"/>
      <c r="C357" s="3"/>
      <c r="D357" s="3"/>
      <c r="E357" s="3"/>
      <c r="F357" s="3"/>
      <c r="G357" s="3"/>
      <c r="H357" s="3"/>
      <c r="I357" s="3"/>
      <c r="J357" s="3"/>
      <c r="K357" s="3"/>
    </row>
    <row r="358" spans="1:11">
      <c r="A358" s="3"/>
      <c r="B358" s="3"/>
      <c r="C358" s="3"/>
      <c r="D358" s="3"/>
      <c r="E358" s="3"/>
      <c r="F358" s="3"/>
      <c r="G358" s="3"/>
      <c r="H358" s="3"/>
      <c r="I358" s="3"/>
      <c r="J358" s="3"/>
      <c r="K358" s="3"/>
    </row>
    <row r="359" spans="1:11">
      <c r="A359" s="3"/>
      <c r="B359" s="3"/>
      <c r="C359" s="3"/>
      <c r="D359" s="3"/>
      <c r="E359" s="3"/>
      <c r="F359" s="3"/>
      <c r="G359" s="3"/>
      <c r="H359" s="3"/>
      <c r="I359" s="3"/>
      <c r="J359" s="3"/>
      <c r="K359" s="3"/>
    </row>
    <row r="360" spans="1:11">
      <c r="A360" s="3"/>
      <c r="B360" s="3"/>
      <c r="C360" s="3"/>
      <c r="D360" s="3"/>
      <c r="E360" s="3"/>
      <c r="F360" s="3"/>
      <c r="G360" s="3"/>
      <c r="H360" s="3"/>
      <c r="I360" s="3"/>
      <c r="J360" s="3"/>
      <c r="K360" s="3"/>
    </row>
    <row r="361" spans="1:11">
      <c r="A361" s="3"/>
      <c r="B361" s="3"/>
      <c r="C361" s="3"/>
      <c r="D361" s="3"/>
      <c r="E361" s="3"/>
      <c r="F361" s="3"/>
      <c r="G361" s="3"/>
      <c r="H361" s="3"/>
      <c r="I361" s="3"/>
      <c r="J361" s="3"/>
      <c r="K361" s="3"/>
    </row>
    <row r="362" spans="1:11">
      <c r="A362" s="3"/>
      <c r="B362" s="3"/>
      <c r="C362" s="3"/>
      <c r="D362" s="3"/>
      <c r="E362" s="3"/>
      <c r="F362" s="3"/>
      <c r="G362" s="3"/>
      <c r="H362" s="3"/>
      <c r="I362" s="3"/>
      <c r="J362" s="3"/>
      <c r="K362" s="3"/>
    </row>
    <row r="363" spans="1:11">
      <c r="A363" s="3"/>
      <c r="B363" s="3"/>
      <c r="C363" s="3"/>
      <c r="D363" s="3"/>
      <c r="E363" s="3"/>
      <c r="F363" s="3"/>
      <c r="G363" s="3"/>
      <c r="H363" s="3"/>
      <c r="I363" s="3"/>
      <c r="J363" s="3"/>
      <c r="K363" s="3"/>
    </row>
    <row r="364" spans="1:11">
      <c r="A364" s="3"/>
      <c r="B364" s="3"/>
      <c r="C364" s="3"/>
      <c r="D364" s="3"/>
      <c r="E364" s="3"/>
      <c r="F364" s="3"/>
      <c r="G364" s="3"/>
      <c r="H364" s="3"/>
      <c r="I364" s="3"/>
      <c r="J364" s="3"/>
      <c r="K364" s="3"/>
    </row>
    <row r="365" spans="1:11">
      <c r="A365" s="3"/>
      <c r="B365" s="3"/>
      <c r="C365" s="3"/>
      <c r="D365" s="3"/>
      <c r="E365" s="3"/>
      <c r="F365" s="3"/>
      <c r="G365" s="3"/>
      <c r="H365" s="3"/>
      <c r="I365" s="3"/>
      <c r="J365" s="3"/>
      <c r="K365" s="3"/>
    </row>
    <row r="366" spans="1:11">
      <c r="A366" s="3"/>
      <c r="B366" s="3"/>
      <c r="C366" s="3"/>
      <c r="D366" s="3"/>
      <c r="E366" s="3"/>
      <c r="F366" s="3"/>
      <c r="G366" s="3"/>
      <c r="H366" s="3"/>
      <c r="I366" s="3"/>
      <c r="J366" s="3"/>
      <c r="K366" s="3"/>
    </row>
    <row r="367" spans="1:11">
      <c r="A367" s="3"/>
      <c r="B367" s="3"/>
      <c r="C367" s="3"/>
      <c r="D367" s="3"/>
      <c r="E367" s="3"/>
      <c r="F367" s="3"/>
      <c r="G367" s="3"/>
      <c r="H367" s="3"/>
      <c r="I367" s="3"/>
      <c r="J367" s="3"/>
      <c r="K367" s="3"/>
    </row>
    <row r="368" spans="1:11">
      <c r="A368" s="3"/>
      <c r="B368" s="3"/>
      <c r="C368" s="3"/>
      <c r="D368" s="3"/>
      <c r="E368" s="3"/>
      <c r="F368" s="3"/>
      <c r="G368" s="3"/>
      <c r="H368" s="3"/>
      <c r="I368" s="3"/>
      <c r="J368" s="3"/>
      <c r="K368" s="3"/>
    </row>
    <row r="369" spans="1:11">
      <c r="A369" s="3"/>
      <c r="B369" s="3"/>
      <c r="C369" s="3"/>
      <c r="D369" s="3"/>
      <c r="E369" s="3"/>
      <c r="F369" s="3"/>
      <c r="G369" s="3"/>
      <c r="H369" s="3"/>
      <c r="I369" s="3"/>
      <c r="J369" s="3"/>
      <c r="K369" s="3"/>
    </row>
    <row r="370" spans="1:11">
      <c r="A370" s="3"/>
      <c r="B370" s="3"/>
      <c r="C370" s="3"/>
      <c r="D370" s="3"/>
      <c r="E370" s="3"/>
      <c r="F370" s="3"/>
      <c r="G370" s="3"/>
      <c r="H370" s="3"/>
      <c r="I370" s="3"/>
      <c r="J370" s="3"/>
      <c r="K370" s="3"/>
    </row>
    <row r="371" spans="1:11">
      <c r="A371" s="3"/>
      <c r="B371" s="3"/>
      <c r="C371" s="3"/>
      <c r="D371" s="3"/>
      <c r="E371" s="3"/>
      <c r="F371" s="3"/>
      <c r="G371" s="3"/>
      <c r="H371" s="3"/>
      <c r="I371" s="3"/>
      <c r="J371" s="3"/>
      <c r="K371" s="3"/>
    </row>
    <row r="372" spans="1:11">
      <c r="A372" s="3"/>
      <c r="B372" s="3"/>
      <c r="C372" s="3"/>
      <c r="D372" s="3"/>
      <c r="E372" s="3"/>
      <c r="F372" s="3"/>
      <c r="G372" s="3"/>
      <c r="H372" s="3"/>
      <c r="I372" s="3"/>
      <c r="J372" s="3"/>
      <c r="K372" s="3"/>
    </row>
    <row r="373" spans="1:11">
      <c r="A373" s="3"/>
      <c r="B373" s="3"/>
      <c r="C373" s="3"/>
      <c r="D373" s="3"/>
      <c r="E373" s="3"/>
      <c r="F373" s="3"/>
      <c r="G373" s="3"/>
      <c r="H373" s="3"/>
      <c r="I373" s="3"/>
      <c r="J373" s="3"/>
      <c r="K373" s="3"/>
    </row>
    <row r="374" spans="1:11">
      <c r="A374" s="3"/>
      <c r="B374" s="3"/>
      <c r="C374" s="3"/>
      <c r="D374" s="3"/>
      <c r="E374" s="3"/>
      <c r="F374" s="3"/>
      <c r="G374" s="3"/>
      <c r="H374" s="3"/>
      <c r="I374" s="3"/>
      <c r="J374" s="3"/>
      <c r="K374" s="3"/>
    </row>
    <row r="375" spans="1:11">
      <c r="A375" s="3"/>
      <c r="B375" s="3"/>
      <c r="C375" s="3"/>
      <c r="D375" s="3"/>
      <c r="E375" s="3"/>
      <c r="F375" s="3"/>
      <c r="G375" s="3"/>
      <c r="H375" s="3"/>
      <c r="I375" s="3"/>
      <c r="J375" s="3"/>
      <c r="K375" s="3"/>
    </row>
    <row r="376" spans="1:11">
      <c r="A376" s="3"/>
      <c r="B376" s="3"/>
      <c r="C376" s="3"/>
      <c r="D376" s="3"/>
      <c r="E376" s="3"/>
      <c r="F376" s="3"/>
      <c r="G376" s="3"/>
      <c r="H376" s="3"/>
      <c r="I376" s="3"/>
      <c r="J376" s="3"/>
      <c r="K376" s="3"/>
    </row>
    <row r="377" spans="1:11">
      <c r="A377" s="3"/>
      <c r="B377" s="3"/>
      <c r="C377" s="3"/>
      <c r="D377" s="3"/>
      <c r="E377" s="3"/>
      <c r="F377" s="3"/>
      <c r="G377" s="3"/>
      <c r="H377" s="3"/>
      <c r="I377" s="3"/>
      <c r="J377" s="3"/>
      <c r="K377" s="3"/>
    </row>
    <row r="378" spans="1:11">
      <c r="A378" s="3"/>
      <c r="B378" s="3"/>
      <c r="C378" s="3"/>
      <c r="D378" s="3"/>
      <c r="E378" s="3"/>
      <c r="F378" s="3"/>
      <c r="G378" s="3"/>
      <c r="H378" s="3"/>
      <c r="I378" s="3"/>
      <c r="J378" s="3"/>
      <c r="K378" s="3"/>
    </row>
    <row r="379" spans="1:11">
      <c r="A379" s="3"/>
      <c r="B379" s="3"/>
      <c r="C379" s="3"/>
      <c r="D379" s="3"/>
      <c r="E379" s="3"/>
      <c r="F379" s="3"/>
      <c r="G379" s="3"/>
      <c r="H379" s="3"/>
      <c r="I379" s="3"/>
      <c r="J379" s="3"/>
      <c r="K379" s="3"/>
    </row>
    <row r="380" spans="1:11">
      <c r="A380" s="3"/>
      <c r="B380" s="3"/>
      <c r="C380" s="3"/>
      <c r="D380" s="3"/>
      <c r="E380" s="3"/>
      <c r="F380" s="3"/>
      <c r="G380" s="3"/>
      <c r="H380" s="3"/>
      <c r="I380" s="3"/>
      <c r="J380" s="3"/>
      <c r="K380" s="3"/>
    </row>
    <row r="381" spans="1:11">
      <c r="A381" s="3"/>
      <c r="B381" s="3"/>
      <c r="C381" s="3"/>
      <c r="D381" s="3"/>
      <c r="E381" s="3"/>
      <c r="F381" s="3"/>
      <c r="G381" s="3"/>
      <c r="H381" s="3"/>
      <c r="I381" s="3"/>
      <c r="J381" s="3"/>
      <c r="K381" s="3"/>
    </row>
    <row r="382" spans="1:11">
      <c r="A382" s="3"/>
      <c r="B382" s="3"/>
      <c r="C382" s="3"/>
      <c r="D382" s="3"/>
      <c r="E382" s="3"/>
      <c r="F382" s="3"/>
      <c r="G382" s="3"/>
      <c r="H382" s="3"/>
      <c r="I382" s="3"/>
      <c r="J382" s="3"/>
      <c r="K382" s="3"/>
    </row>
    <row r="383" spans="1:11">
      <c r="A383" s="3"/>
      <c r="B383" s="3"/>
      <c r="C383" s="3"/>
      <c r="D383" s="3"/>
      <c r="E383" s="3"/>
      <c r="F383" s="3"/>
      <c r="G383" s="3"/>
      <c r="H383" s="3"/>
      <c r="I383" s="3"/>
      <c r="J383" s="3"/>
      <c r="K383" s="3"/>
    </row>
    <row r="384" spans="1:11">
      <c r="A384" s="3"/>
      <c r="B384" s="3"/>
      <c r="C384" s="3"/>
      <c r="D384" s="3"/>
      <c r="E384" s="3"/>
      <c r="F384" s="3"/>
      <c r="G384" s="3"/>
      <c r="H384" s="3"/>
      <c r="I384" s="3"/>
      <c r="J384" s="3"/>
      <c r="K384" s="3"/>
    </row>
    <row r="385" spans="1:11">
      <c r="A385" s="3"/>
      <c r="B385" s="3"/>
      <c r="C385" s="3"/>
      <c r="D385" s="3"/>
      <c r="E385" s="3"/>
      <c r="F385" s="3"/>
      <c r="G385" s="3"/>
      <c r="H385" s="3"/>
      <c r="I385" s="3"/>
      <c r="J385" s="3"/>
      <c r="K385" s="3"/>
    </row>
    <row r="386" spans="1:11">
      <c r="A386" s="3"/>
      <c r="B386" s="3"/>
      <c r="C386" s="3"/>
      <c r="D386" s="3"/>
      <c r="E386" s="3"/>
      <c r="F386" s="3"/>
      <c r="G386" s="3"/>
      <c r="H386" s="3"/>
      <c r="I386" s="3"/>
      <c r="J386" s="3"/>
      <c r="K386" s="3"/>
    </row>
    <row r="387" spans="1:11">
      <c r="A387" s="3"/>
      <c r="B387" s="3"/>
      <c r="C387" s="3"/>
      <c r="D387" s="3"/>
      <c r="E387" s="3"/>
      <c r="F387" s="3"/>
      <c r="G387" s="3"/>
      <c r="H387" s="3"/>
      <c r="I387" s="3"/>
      <c r="J387" s="3"/>
      <c r="K387" s="3"/>
    </row>
    <row r="388" spans="1:11">
      <c r="A388" s="3"/>
      <c r="B388" s="3"/>
      <c r="C388" s="3"/>
      <c r="D388" s="3"/>
      <c r="E388" s="3"/>
      <c r="F388" s="3"/>
      <c r="G388" s="3"/>
      <c r="H388" s="3"/>
      <c r="I388" s="3"/>
      <c r="J388" s="3"/>
      <c r="K388" s="3"/>
    </row>
    <row r="389" spans="1:11">
      <c r="A389" s="3"/>
      <c r="B389" s="3"/>
      <c r="C389" s="3"/>
      <c r="D389" s="3"/>
      <c r="E389" s="3"/>
      <c r="F389" s="3"/>
      <c r="G389" s="3"/>
      <c r="H389" s="3"/>
      <c r="I389" s="3"/>
      <c r="J389" s="3"/>
      <c r="K389" s="3"/>
    </row>
    <row r="390" spans="1:11">
      <c r="A390" s="3"/>
      <c r="B390" s="3"/>
      <c r="C390" s="3"/>
      <c r="D390" s="3"/>
      <c r="E390" s="3"/>
      <c r="F390" s="3"/>
      <c r="G390" s="3"/>
      <c r="H390" s="3"/>
      <c r="I390" s="3"/>
      <c r="J390" s="3"/>
      <c r="K390" s="3"/>
    </row>
    <row r="391" spans="1:11">
      <c r="A391" s="3"/>
      <c r="B391" s="3"/>
      <c r="C391" s="3"/>
      <c r="D391" s="3"/>
      <c r="E391" s="3"/>
      <c r="F391" s="3"/>
      <c r="G391" s="3"/>
      <c r="H391" s="3"/>
      <c r="I391" s="3"/>
      <c r="J391" s="3"/>
      <c r="K391" s="3"/>
    </row>
    <row r="392" spans="1:11">
      <c r="A392" s="3"/>
      <c r="B392" s="3"/>
      <c r="C392" s="3"/>
      <c r="D392" s="3"/>
      <c r="E392" s="3"/>
      <c r="F392" s="3"/>
      <c r="G392" s="3"/>
      <c r="H392" s="3"/>
      <c r="I392" s="3"/>
      <c r="J392" s="3"/>
      <c r="K392" s="3"/>
    </row>
    <row r="393" spans="1:11">
      <c r="A393" s="3"/>
      <c r="B393" s="3"/>
      <c r="C393" s="3"/>
      <c r="D393" s="3"/>
      <c r="E393" s="3"/>
      <c r="F393" s="3"/>
      <c r="G393" s="3"/>
      <c r="H393" s="3"/>
      <c r="I393" s="3"/>
      <c r="J393" s="3"/>
      <c r="K393" s="3"/>
    </row>
    <row r="394" spans="1:11">
      <c r="A394" s="3"/>
      <c r="B394" s="3"/>
      <c r="C394" s="3"/>
      <c r="D394" s="3"/>
      <c r="E394" s="3"/>
      <c r="F394" s="3"/>
      <c r="G394" s="3"/>
      <c r="H394" s="3"/>
      <c r="I394" s="3"/>
      <c r="J394" s="3"/>
      <c r="K394" s="3"/>
    </row>
    <row r="395" spans="1:11">
      <c r="A395" s="3"/>
      <c r="B395" s="3"/>
      <c r="C395" s="3"/>
      <c r="D395" s="3"/>
      <c r="E395" s="3"/>
      <c r="F395" s="3"/>
      <c r="G395" s="3"/>
      <c r="H395" s="3"/>
      <c r="I395" s="3"/>
      <c r="J395" s="3"/>
      <c r="K395" s="3"/>
    </row>
    <row r="396" spans="1:11">
      <c r="A396" s="3"/>
      <c r="B396" s="3"/>
      <c r="C396" s="3"/>
      <c r="D396" s="3"/>
      <c r="E396" s="3"/>
      <c r="F396" s="3"/>
      <c r="G396" s="3"/>
      <c r="H396" s="3"/>
      <c r="I396" s="3"/>
      <c r="J396" s="3"/>
      <c r="K396" s="3"/>
    </row>
    <row r="397" spans="1:11">
      <c r="A397" s="3"/>
      <c r="B397" s="3"/>
      <c r="C397" s="3"/>
      <c r="D397" s="3"/>
      <c r="E397" s="3"/>
      <c r="F397" s="3"/>
      <c r="G397" s="3"/>
      <c r="H397" s="3"/>
      <c r="I397" s="3"/>
      <c r="J397" s="3"/>
      <c r="K397" s="3"/>
    </row>
    <row r="398" spans="1:11">
      <c r="A398" s="3"/>
      <c r="B398" s="3"/>
      <c r="C398" s="3"/>
      <c r="D398" s="3"/>
      <c r="E398" s="3"/>
      <c r="F398" s="3"/>
      <c r="G398" s="3"/>
      <c r="H398" s="3"/>
      <c r="I398" s="3"/>
      <c r="J398" s="3"/>
      <c r="K398" s="3"/>
    </row>
    <row r="399" spans="1:11">
      <c r="A399" s="3"/>
      <c r="B399" s="3"/>
      <c r="C399" s="3"/>
      <c r="D399" s="3"/>
      <c r="E399" s="3"/>
      <c r="F399" s="3"/>
      <c r="G399" s="3"/>
      <c r="H399" s="3"/>
      <c r="I399" s="3"/>
      <c r="J399" s="3"/>
      <c r="K399" s="3"/>
    </row>
    <row r="400" spans="1:11">
      <c r="A400" s="3"/>
      <c r="B400" s="3"/>
      <c r="C400" s="3"/>
      <c r="D400" s="3"/>
      <c r="E400" s="3"/>
      <c r="F400" s="3"/>
      <c r="G400" s="3"/>
      <c r="H400" s="3"/>
      <c r="I400" s="3"/>
      <c r="J400" s="3"/>
      <c r="K400" s="3"/>
    </row>
    <row r="401" spans="1:11">
      <c r="A401" s="3"/>
      <c r="B401" s="3"/>
      <c r="C401" s="3"/>
      <c r="D401" s="3"/>
      <c r="E401" s="3"/>
      <c r="F401" s="3"/>
      <c r="G401" s="3"/>
      <c r="H401" s="3"/>
      <c r="I401" s="3"/>
      <c r="J401" s="3"/>
      <c r="K401" s="3"/>
    </row>
    <row r="402" spans="1:11">
      <c r="A402" s="3"/>
      <c r="B402" s="3"/>
      <c r="C402" s="3"/>
      <c r="D402" s="3"/>
      <c r="E402" s="3"/>
      <c r="F402" s="3"/>
      <c r="G402" s="3"/>
      <c r="H402" s="3"/>
      <c r="I402" s="3"/>
      <c r="J402" s="3"/>
      <c r="K402" s="3"/>
    </row>
    <row r="403" spans="1:11">
      <c r="A403" s="3"/>
      <c r="B403" s="3"/>
      <c r="C403" s="3"/>
      <c r="D403" s="3"/>
      <c r="E403" s="3"/>
      <c r="F403" s="3"/>
      <c r="G403" s="3"/>
      <c r="H403" s="3"/>
      <c r="I403" s="3"/>
      <c r="J403" s="3"/>
      <c r="K403" s="3"/>
    </row>
    <row r="404" spans="1:11">
      <c r="A404" s="3"/>
      <c r="B404" s="3"/>
      <c r="C404" s="3"/>
      <c r="D404" s="3"/>
      <c r="E404" s="3"/>
      <c r="F404" s="3"/>
      <c r="G404" s="3"/>
      <c r="H404" s="3"/>
      <c r="I404" s="3"/>
      <c r="J404" s="3"/>
      <c r="K404" s="3"/>
    </row>
    <row r="405" spans="1:11">
      <c r="A405" s="3"/>
      <c r="B405" s="3"/>
      <c r="C405" s="3"/>
      <c r="D405" s="3"/>
      <c r="E405" s="3"/>
      <c r="F405" s="3"/>
      <c r="G405" s="3"/>
      <c r="H405" s="3"/>
      <c r="I405" s="3"/>
      <c r="J405" s="3"/>
      <c r="K405" s="3"/>
    </row>
    <row r="406" spans="1:11">
      <c r="A406" s="3"/>
      <c r="B406" s="3"/>
      <c r="C406" s="3"/>
      <c r="D406" s="3"/>
      <c r="E406" s="3"/>
      <c r="F406" s="3"/>
      <c r="G406" s="3"/>
      <c r="H406" s="3"/>
      <c r="I406" s="3"/>
      <c r="J406" s="3"/>
      <c r="K406" s="3"/>
    </row>
    <row r="407" spans="1:11">
      <c r="A407" s="3"/>
      <c r="B407" s="3"/>
      <c r="C407" s="3"/>
      <c r="D407" s="3"/>
      <c r="E407" s="3"/>
      <c r="F407" s="3"/>
      <c r="G407" s="3"/>
      <c r="H407" s="3"/>
      <c r="I407" s="3"/>
      <c r="J407" s="3"/>
      <c r="K407" s="3"/>
    </row>
    <row r="408" spans="1:11">
      <c r="A408" s="3"/>
      <c r="B408" s="3"/>
      <c r="C408" s="3"/>
      <c r="D408" s="3"/>
      <c r="E408" s="3"/>
      <c r="F408" s="3"/>
      <c r="G408" s="3"/>
      <c r="H408" s="3"/>
      <c r="I408" s="3"/>
      <c r="J408" s="3"/>
      <c r="K408" s="3"/>
    </row>
    <row r="409" spans="1:11">
      <c r="A409" s="3"/>
      <c r="B409" s="3"/>
      <c r="C409" s="3"/>
      <c r="D409" s="3"/>
      <c r="E409" s="3"/>
      <c r="F409" s="3"/>
      <c r="G409" s="3"/>
      <c r="H409" s="3"/>
      <c r="I409" s="3"/>
      <c r="J409" s="3"/>
      <c r="K409" s="3"/>
    </row>
    <row r="410" spans="1:11">
      <c r="A410" s="3"/>
      <c r="B410" s="3"/>
      <c r="C410" s="3"/>
      <c r="D410" s="3"/>
      <c r="E410" s="3"/>
      <c r="F410" s="3"/>
      <c r="G410" s="3"/>
      <c r="H410" s="3"/>
      <c r="I410" s="3"/>
      <c r="J410" s="3"/>
      <c r="K410" s="3"/>
    </row>
    <row r="411" spans="1:11">
      <c r="A411" s="3"/>
      <c r="B411" s="3"/>
      <c r="C411" s="3"/>
      <c r="D411" s="3"/>
      <c r="E411" s="3"/>
      <c r="F411" s="3"/>
      <c r="G411" s="3"/>
      <c r="H411" s="3"/>
      <c r="I411" s="3"/>
      <c r="J411" s="3"/>
      <c r="K411" s="3"/>
    </row>
    <row r="412" spans="1:11">
      <c r="A412" s="3"/>
      <c r="B412" s="3"/>
      <c r="C412" s="3"/>
      <c r="D412" s="3"/>
      <c r="E412" s="3"/>
      <c r="F412" s="3"/>
      <c r="G412" s="3"/>
      <c r="H412" s="3"/>
      <c r="I412" s="3"/>
      <c r="J412" s="3"/>
      <c r="K412" s="3"/>
    </row>
    <row r="413" spans="1:11">
      <c r="A413" s="3"/>
      <c r="B413" s="3"/>
      <c r="C413" s="3"/>
      <c r="D413" s="3"/>
      <c r="E413" s="3"/>
      <c r="F413" s="3"/>
      <c r="G413" s="3"/>
      <c r="H413" s="3"/>
      <c r="I413" s="3"/>
      <c r="J413" s="3"/>
      <c r="K413" s="3"/>
    </row>
    <row r="414" spans="1:11">
      <c r="A414" s="3"/>
      <c r="B414" s="3"/>
      <c r="C414" s="3"/>
      <c r="D414" s="3"/>
      <c r="E414" s="3"/>
      <c r="F414" s="3"/>
      <c r="G414" s="3"/>
      <c r="H414" s="3"/>
      <c r="I414" s="3"/>
      <c r="J414" s="3"/>
      <c r="K414" s="3"/>
    </row>
    <row r="415" spans="1:11">
      <c r="A415" s="3"/>
      <c r="B415" s="3"/>
      <c r="C415" s="3"/>
      <c r="D415" s="3"/>
      <c r="E415" s="3"/>
      <c r="F415" s="3"/>
      <c r="G415" s="3"/>
      <c r="H415" s="3"/>
      <c r="I415" s="3"/>
      <c r="J415" s="3"/>
      <c r="K415" s="3"/>
    </row>
    <row r="416" spans="1:11">
      <c r="A416" s="3"/>
      <c r="B416" s="3"/>
      <c r="C416" s="3"/>
      <c r="D416" s="3"/>
      <c r="E416" s="3"/>
      <c r="F416" s="3"/>
      <c r="G416" s="3"/>
      <c r="H416" s="3"/>
      <c r="I416" s="3"/>
      <c r="J416" s="3"/>
      <c r="K416" s="3"/>
    </row>
    <row r="417" spans="1:11">
      <c r="A417" s="3"/>
      <c r="B417" s="3"/>
      <c r="C417" s="3"/>
      <c r="D417" s="3"/>
      <c r="E417" s="3"/>
      <c r="F417" s="3"/>
      <c r="G417" s="3"/>
      <c r="H417" s="3"/>
      <c r="I417" s="3"/>
      <c r="J417" s="3"/>
      <c r="K417" s="3"/>
    </row>
    <row r="418" spans="1:11">
      <c r="A418" s="3"/>
      <c r="B418" s="3"/>
      <c r="C418" s="3"/>
      <c r="D418" s="3"/>
      <c r="E418" s="3"/>
      <c r="F418" s="3"/>
      <c r="G418" s="3"/>
      <c r="H418" s="3"/>
      <c r="I418" s="3"/>
      <c r="J418" s="3"/>
      <c r="K418" s="3"/>
    </row>
    <row r="419" spans="1:11">
      <c r="A419" s="3"/>
      <c r="B419" s="3"/>
      <c r="C419" s="3"/>
      <c r="D419" s="3"/>
      <c r="E419" s="3"/>
      <c r="F419" s="3"/>
      <c r="G419" s="3"/>
      <c r="H419" s="3"/>
      <c r="I419" s="3"/>
      <c r="J419" s="3"/>
      <c r="K419" s="3"/>
    </row>
    <row r="420" spans="1:11">
      <c r="A420" s="3"/>
      <c r="B420" s="3"/>
      <c r="C420" s="3"/>
      <c r="D420" s="3"/>
      <c r="E420" s="3"/>
      <c r="F420" s="3"/>
      <c r="G420" s="3"/>
      <c r="H420" s="3"/>
      <c r="I420" s="3"/>
      <c r="J420" s="3"/>
      <c r="K420" s="3"/>
    </row>
    <row r="421" spans="1:11">
      <c r="A421" s="3"/>
      <c r="B421" s="3"/>
      <c r="C421" s="3"/>
      <c r="D421" s="3"/>
      <c r="E421" s="3"/>
      <c r="F421" s="3"/>
      <c r="G421" s="3"/>
      <c r="H421" s="3"/>
      <c r="I421" s="3"/>
      <c r="J421" s="3"/>
      <c r="K421" s="3"/>
    </row>
    <row r="422" spans="1:11">
      <c r="A422" s="3"/>
      <c r="B422" s="3"/>
      <c r="C422" s="3"/>
      <c r="D422" s="3"/>
      <c r="E422" s="3"/>
      <c r="F422" s="3"/>
      <c r="G422" s="3"/>
      <c r="H422" s="3"/>
      <c r="I422" s="3"/>
      <c r="J422" s="3"/>
      <c r="K422" s="3"/>
    </row>
    <row r="423" spans="1:11">
      <c r="A423" s="3"/>
      <c r="B423" s="3"/>
      <c r="C423" s="3"/>
      <c r="D423" s="3"/>
      <c r="E423" s="3"/>
      <c r="F423" s="3"/>
      <c r="G423" s="3"/>
      <c r="H423" s="3"/>
      <c r="I423" s="3"/>
      <c r="J423" s="3"/>
      <c r="K423" s="3"/>
    </row>
    <row r="424" spans="1:11">
      <c r="A424" s="3"/>
      <c r="B424" s="3"/>
      <c r="C424" s="3"/>
      <c r="D424" s="3"/>
      <c r="E424" s="3"/>
      <c r="F424" s="3"/>
      <c r="G424" s="3"/>
      <c r="H424" s="3"/>
      <c r="I424" s="3"/>
      <c r="J424" s="3"/>
      <c r="K424" s="3"/>
    </row>
    <row r="425" spans="1:11">
      <c r="A425" s="3"/>
      <c r="B425" s="3"/>
      <c r="C425" s="3"/>
      <c r="D425" s="3"/>
      <c r="E425" s="3"/>
      <c r="F425" s="3"/>
      <c r="G425" s="3"/>
      <c r="H425" s="3"/>
      <c r="I425" s="3"/>
      <c r="J425" s="3"/>
      <c r="K425" s="3"/>
    </row>
    <row r="426" spans="1:11">
      <c r="A426" s="3"/>
      <c r="B426" s="3"/>
      <c r="C426" s="3"/>
      <c r="D426" s="3"/>
      <c r="E426" s="3"/>
      <c r="F426" s="3"/>
      <c r="G426" s="3"/>
      <c r="H426" s="3"/>
      <c r="I426" s="3"/>
      <c r="J426" s="3"/>
      <c r="K426" s="3"/>
    </row>
    <row r="427" spans="1:11">
      <c r="A427" s="3"/>
      <c r="B427" s="3"/>
      <c r="C427" s="3"/>
      <c r="D427" s="3"/>
      <c r="E427" s="3"/>
      <c r="F427" s="3"/>
      <c r="G427" s="3"/>
      <c r="H427" s="3"/>
      <c r="I427" s="3"/>
      <c r="J427" s="3"/>
      <c r="K427" s="3"/>
    </row>
    <row r="428" spans="1:11">
      <c r="A428" s="3"/>
      <c r="B428" s="3"/>
      <c r="C428" s="3"/>
      <c r="D428" s="3"/>
      <c r="E428" s="3"/>
      <c r="F428" s="3"/>
      <c r="G428" s="3"/>
      <c r="H428" s="3"/>
      <c r="I428" s="3"/>
      <c r="J428" s="3"/>
      <c r="K428" s="3"/>
    </row>
    <row r="429" spans="1:11">
      <c r="A429" s="3"/>
      <c r="B429" s="3"/>
      <c r="C429" s="3"/>
      <c r="D429" s="3"/>
      <c r="E429" s="3"/>
      <c r="F429" s="3"/>
      <c r="G429" s="3"/>
      <c r="H429" s="3"/>
      <c r="I429" s="3"/>
      <c r="J429" s="3"/>
      <c r="K429" s="3"/>
    </row>
    <row r="430" spans="1:11">
      <c r="A430" s="3"/>
      <c r="B430" s="3"/>
      <c r="C430" s="3"/>
      <c r="D430" s="3"/>
      <c r="E430" s="3"/>
      <c r="F430" s="3"/>
      <c r="G430" s="3"/>
      <c r="H430" s="3"/>
      <c r="I430" s="3"/>
      <c r="J430" s="3"/>
      <c r="K430" s="3"/>
    </row>
    <row r="431" spans="1:11">
      <c r="A431" s="3"/>
      <c r="B431" s="3"/>
      <c r="C431" s="3"/>
      <c r="D431" s="3"/>
      <c r="E431" s="3"/>
      <c r="F431" s="3"/>
      <c r="G431" s="3"/>
      <c r="H431" s="3"/>
      <c r="I431" s="3"/>
      <c r="J431" s="3"/>
      <c r="K431" s="3"/>
    </row>
    <row r="432" spans="1:11">
      <c r="A432" s="3"/>
      <c r="B432" s="3"/>
      <c r="C432" s="3"/>
      <c r="D432" s="3"/>
      <c r="E432" s="3"/>
      <c r="F432" s="3"/>
      <c r="G432" s="3"/>
      <c r="H432" s="3"/>
      <c r="I432" s="3"/>
      <c r="J432" s="3"/>
      <c r="K432" s="3"/>
    </row>
    <row r="433" spans="1:11">
      <c r="A433" s="3"/>
      <c r="B433" s="3"/>
      <c r="C433" s="3"/>
      <c r="D433" s="3"/>
      <c r="E433" s="3"/>
      <c r="F433" s="3"/>
      <c r="G433" s="3"/>
      <c r="H433" s="3"/>
      <c r="I433" s="3"/>
      <c r="J433" s="3"/>
      <c r="K433" s="3"/>
    </row>
    <row r="434" spans="1:11">
      <c r="A434" s="3"/>
      <c r="B434" s="3"/>
      <c r="C434" s="3"/>
      <c r="D434" s="3"/>
      <c r="E434" s="3"/>
      <c r="F434" s="3"/>
      <c r="G434" s="3"/>
      <c r="H434" s="3"/>
      <c r="I434" s="3"/>
      <c r="J434" s="3"/>
      <c r="K434" s="3"/>
    </row>
    <row r="435" spans="1:11">
      <c r="A435" s="3"/>
      <c r="B435" s="3"/>
      <c r="C435" s="3"/>
      <c r="D435" s="3"/>
      <c r="E435" s="3"/>
      <c r="F435" s="3"/>
      <c r="G435" s="3"/>
      <c r="H435" s="3"/>
      <c r="I435" s="3"/>
      <c r="J435" s="3"/>
      <c r="K435" s="3"/>
    </row>
    <row r="436" spans="1:11">
      <c r="A436" s="3"/>
      <c r="B436" s="3"/>
      <c r="C436" s="3"/>
      <c r="D436" s="3"/>
      <c r="E436" s="3"/>
      <c r="F436" s="3"/>
      <c r="G436" s="3"/>
      <c r="H436" s="3"/>
      <c r="I436" s="3"/>
      <c r="J436" s="3"/>
      <c r="K436" s="3"/>
    </row>
    <row r="437" spans="1:11">
      <c r="A437" s="3"/>
      <c r="B437" s="3"/>
      <c r="C437" s="3"/>
      <c r="D437" s="3"/>
      <c r="E437" s="3"/>
      <c r="F437" s="3"/>
      <c r="G437" s="3"/>
      <c r="H437" s="3"/>
      <c r="I437" s="3"/>
      <c r="J437" s="3"/>
      <c r="K437" s="3"/>
    </row>
    <row r="438" spans="1:11">
      <c r="A438" s="3"/>
      <c r="B438" s="3"/>
      <c r="C438" s="3"/>
      <c r="D438" s="3"/>
      <c r="E438" s="3"/>
      <c r="F438" s="3"/>
      <c r="G438" s="3"/>
      <c r="H438" s="3"/>
      <c r="I438" s="3"/>
      <c r="J438" s="3"/>
      <c r="K438" s="3"/>
    </row>
    <row r="439" spans="1:11">
      <c r="A439" s="3"/>
      <c r="B439" s="3"/>
      <c r="C439" s="3"/>
      <c r="D439" s="3"/>
      <c r="E439" s="3"/>
      <c r="F439" s="3"/>
      <c r="G439" s="3"/>
      <c r="H439" s="3"/>
      <c r="I439" s="3"/>
      <c r="J439" s="3"/>
      <c r="K439" s="3"/>
    </row>
    <row r="440" spans="1:11">
      <c r="A440" s="3"/>
      <c r="B440" s="3"/>
      <c r="C440" s="3"/>
      <c r="D440" s="3"/>
      <c r="E440" s="3"/>
      <c r="F440" s="3"/>
      <c r="G440" s="3"/>
      <c r="H440" s="3"/>
      <c r="I440" s="3"/>
      <c r="J440" s="3"/>
      <c r="K440" s="3"/>
    </row>
    <row r="441" spans="1:11">
      <c r="A441" s="3"/>
      <c r="B441" s="3"/>
      <c r="C441" s="3"/>
      <c r="D441" s="3"/>
      <c r="E441" s="3"/>
      <c r="F441" s="3"/>
      <c r="G441" s="3"/>
      <c r="H441" s="3"/>
      <c r="I441" s="3"/>
      <c r="J441" s="3"/>
      <c r="K441" s="3"/>
    </row>
    <row r="442" spans="1:11">
      <c r="A442" s="3"/>
      <c r="B442" s="3"/>
      <c r="C442" s="3"/>
      <c r="D442" s="3"/>
      <c r="E442" s="3"/>
      <c r="F442" s="3"/>
      <c r="G442" s="3"/>
      <c r="H442" s="3"/>
      <c r="I442" s="3"/>
      <c r="J442" s="3"/>
      <c r="K442" s="3"/>
    </row>
    <row r="443" spans="1:11">
      <c r="A443" s="3"/>
      <c r="B443" s="3"/>
      <c r="C443" s="3"/>
      <c r="D443" s="3"/>
      <c r="E443" s="3"/>
      <c r="F443" s="3"/>
      <c r="G443" s="3"/>
      <c r="H443" s="3"/>
      <c r="I443" s="3"/>
      <c r="J443" s="3"/>
      <c r="K443" s="3"/>
    </row>
    <row r="444" spans="1:11">
      <c r="A444" s="3"/>
      <c r="B444" s="3"/>
      <c r="C444" s="3"/>
      <c r="D444" s="3"/>
      <c r="E444" s="3"/>
      <c r="F444" s="3"/>
      <c r="G444" s="3"/>
      <c r="H444" s="3"/>
      <c r="I444" s="3"/>
      <c r="J444" s="3"/>
      <c r="K444" s="3"/>
    </row>
    <row r="445" spans="1:11">
      <c r="A445" s="3"/>
      <c r="B445" s="3"/>
      <c r="C445" s="3"/>
      <c r="D445" s="3"/>
      <c r="E445" s="3"/>
      <c r="F445" s="3"/>
      <c r="G445" s="3"/>
      <c r="H445" s="3"/>
      <c r="I445" s="3"/>
      <c r="J445" s="3"/>
      <c r="K445" s="3"/>
    </row>
    <row r="446" spans="1:11">
      <c r="A446" s="3"/>
      <c r="B446" s="3"/>
      <c r="C446" s="3"/>
      <c r="D446" s="3"/>
      <c r="E446" s="3"/>
      <c r="F446" s="3"/>
      <c r="G446" s="3"/>
      <c r="H446" s="3"/>
      <c r="I446" s="3"/>
      <c r="J446" s="3"/>
      <c r="K446" s="3"/>
    </row>
    <row r="447" spans="1:11">
      <c r="A447" s="3"/>
      <c r="B447" s="3"/>
      <c r="C447" s="3"/>
      <c r="D447" s="3"/>
      <c r="E447" s="3"/>
      <c r="F447" s="3"/>
      <c r="G447" s="3"/>
      <c r="H447" s="3"/>
      <c r="I447" s="3"/>
      <c r="J447" s="3"/>
      <c r="K447" s="3"/>
    </row>
    <row r="448" spans="1:11">
      <c r="A448" s="3"/>
      <c r="B448" s="3"/>
      <c r="C448" s="3"/>
      <c r="D448" s="3"/>
      <c r="E448" s="3"/>
      <c r="F448" s="3"/>
      <c r="G448" s="3"/>
      <c r="H448" s="3"/>
      <c r="I448" s="3"/>
      <c r="J448" s="3"/>
      <c r="K448" s="3"/>
    </row>
    <row r="449" spans="1:11">
      <c r="A449" s="3"/>
      <c r="B449" s="3"/>
      <c r="C449" s="3"/>
      <c r="D449" s="3"/>
      <c r="E449" s="3"/>
      <c r="F449" s="3"/>
      <c r="G449" s="3"/>
      <c r="H449" s="3"/>
      <c r="I449" s="3"/>
      <c r="J449" s="3"/>
      <c r="K449" s="3"/>
    </row>
    <row r="450" spans="1:11">
      <c r="A450" s="3"/>
      <c r="B450" s="3"/>
      <c r="C450" s="3"/>
      <c r="D450" s="3"/>
      <c r="E450" s="3"/>
      <c r="F450" s="3"/>
      <c r="G450" s="3"/>
      <c r="H450" s="3"/>
      <c r="I450" s="3"/>
      <c r="J450" s="3"/>
      <c r="K450" s="3"/>
    </row>
    <row r="451" spans="1:11">
      <c r="A451" s="3"/>
      <c r="B451" s="3"/>
      <c r="C451" s="3"/>
      <c r="D451" s="3"/>
      <c r="E451" s="3"/>
      <c r="F451" s="3"/>
      <c r="G451" s="3"/>
      <c r="H451" s="3"/>
      <c r="I451" s="3"/>
      <c r="J451" s="3"/>
      <c r="K451" s="3"/>
    </row>
    <row r="452" spans="1:11">
      <c r="A452" s="3"/>
      <c r="B452" s="3"/>
      <c r="C452" s="3"/>
      <c r="D452" s="3"/>
      <c r="E452" s="3"/>
      <c r="F452" s="3"/>
      <c r="G452" s="3"/>
      <c r="H452" s="3"/>
      <c r="I452" s="3"/>
      <c r="J452" s="3"/>
      <c r="K452" s="3"/>
    </row>
    <row r="453" spans="1:11">
      <c r="A453" s="3"/>
      <c r="B453" s="3"/>
      <c r="C453" s="3"/>
      <c r="D453" s="3"/>
      <c r="E453" s="3"/>
      <c r="F453" s="3"/>
      <c r="G453" s="3"/>
      <c r="H453" s="3"/>
      <c r="I453" s="3"/>
      <c r="J453" s="3"/>
      <c r="K453" s="3"/>
    </row>
    <row r="454" spans="1:11">
      <c r="A454" s="3"/>
      <c r="B454" s="3"/>
      <c r="C454" s="3"/>
      <c r="D454" s="3"/>
      <c r="E454" s="3"/>
      <c r="F454" s="3"/>
      <c r="G454" s="3"/>
      <c r="H454" s="3"/>
      <c r="I454" s="3"/>
      <c r="J454" s="3"/>
      <c r="K454" s="3"/>
    </row>
    <row r="455" spans="1:11">
      <c r="A455" s="3"/>
      <c r="B455" s="3"/>
      <c r="C455" s="3"/>
      <c r="D455" s="3"/>
      <c r="E455" s="3"/>
      <c r="F455" s="3"/>
      <c r="G455" s="3"/>
      <c r="H455" s="3"/>
      <c r="I455" s="3"/>
      <c r="J455" s="3"/>
      <c r="K455" s="3"/>
    </row>
    <row r="456" spans="1:11">
      <c r="A456" s="3"/>
      <c r="B456" s="3"/>
      <c r="C456" s="3"/>
      <c r="D456" s="3"/>
      <c r="E456" s="3"/>
      <c r="F456" s="3"/>
      <c r="G456" s="3"/>
      <c r="H456" s="3"/>
      <c r="I456" s="3"/>
      <c r="J456" s="3"/>
      <c r="K456" s="3"/>
    </row>
    <row r="457" spans="1:11">
      <c r="A457" s="3"/>
      <c r="B457" s="3"/>
      <c r="C457" s="3"/>
      <c r="D457" s="3"/>
      <c r="E457" s="3"/>
      <c r="F457" s="3"/>
      <c r="G457" s="3"/>
      <c r="H457" s="3"/>
      <c r="I457" s="3"/>
      <c r="J457" s="3"/>
      <c r="K457" s="3"/>
    </row>
    <row r="458" spans="1:11">
      <c r="A458" s="3"/>
      <c r="B458" s="3"/>
      <c r="C458" s="3"/>
      <c r="D458" s="3"/>
      <c r="E458" s="3"/>
      <c r="F458" s="3"/>
      <c r="G458" s="3"/>
      <c r="H458" s="3"/>
      <c r="I458" s="3"/>
      <c r="J458" s="3"/>
      <c r="K458" s="3"/>
    </row>
    <row r="459" spans="1:11">
      <c r="A459" s="3"/>
      <c r="B459" s="3"/>
      <c r="C459" s="3"/>
      <c r="D459" s="3"/>
      <c r="E459" s="3"/>
      <c r="F459" s="3"/>
      <c r="G459" s="3"/>
      <c r="H459" s="3"/>
      <c r="I459" s="3"/>
      <c r="J459" s="3"/>
      <c r="K459" s="3"/>
    </row>
    <row r="460" spans="1:11">
      <c r="A460" s="3"/>
      <c r="B460" s="3"/>
      <c r="C460" s="3"/>
      <c r="D460" s="3"/>
      <c r="E460" s="3"/>
      <c r="F460" s="3"/>
      <c r="G460" s="3"/>
      <c r="H460" s="3"/>
      <c r="I460" s="3"/>
      <c r="J460" s="3"/>
      <c r="K460" s="3"/>
    </row>
    <row r="461" spans="1:11">
      <c r="A461" s="3"/>
      <c r="B461" s="3"/>
      <c r="C461" s="3"/>
      <c r="D461" s="3"/>
      <c r="E461" s="3"/>
      <c r="F461" s="3"/>
      <c r="G461" s="3"/>
      <c r="H461" s="3"/>
      <c r="I461" s="3"/>
      <c r="J461" s="3"/>
      <c r="K461" s="3"/>
    </row>
    <row r="462" spans="1:11">
      <c r="A462" s="3"/>
      <c r="B462" s="3"/>
      <c r="C462" s="3"/>
      <c r="D462" s="3"/>
      <c r="E462" s="3"/>
      <c r="F462" s="3"/>
      <c r="G462" s="3"/>
      <c r="H462" s="3"/>
      <c r="I462" s="3"/>
      <c r="J462" s="3"/>
      <c r="K462" s="3"/>
    </row>
    <row r="463" spans="1:11">
      <c r="A463" s="3"/>
      <c r="B463" s="3"/>
      <c r="C463" s="3"/>
      <c r="D463" s="3"/>
      <c r="E463" s="3"/>
      <c r="F463" s="3"/>
      <c r="G463" s="3"/>
      <c r="H463" s="3"/>
      <c r="I463" s="3"/>
      <c r="J463" s="3"/>
      <c r="K463" s="3"/>
    </row>
    <row r="464" spans="1:11">
      <c r="A464" s="3"/>
      <c r="B464" s="3"/>
      <c r="C464" s="3"/>
      <c r="D464" s="3"/>
      <c r="E464" s="3"/>
      <c r="F464" s="3"/>
      <c r="G464" s="3"/>
      <c r="H464" s="3"/>
      <c r="I464" s="3"/>
      <c r="J464" s="3"/>
      <c r="K464" s="3"/>
    </row>
    <row r="465" spans="1:11">
      <c r="A465" s="3"/>
      <c r="B465" s="3"/>
      <c r="C465" s="3"/>
      <c r="D465" s="3"/>
      <c r="E465" s="3"/>
      <c r="F465" s="3"/>
      <c r="G465" s="3"/>
      <c r="H465" s="3"/>
      <c r="I465" s="3"/>
      <c r="J465" s="3"/>
      <c r="K465" s="3"/>
    </row>
    <row r="466" spans="1:11">
      <c r="A466" s="3"/>
      <c r="B466" s="3"/>
      <c r="C466" s="3"/>
      <c r="D466" s="3"/>
      <c r="E466" s="3"/>
      <c r="F466" s="3"/>
      <c r="G466" s="3"/>
      <c r="H466" s="3"/>
      <c r="I466" s="3"/>
      <c r="J466" s="3"/>
      <c r="K466" s="3"/>
    </row>
    <row r="467" spans="1:11">
      <c r="A467" s="3"/>
      <c r="B467" s="3"/>
      <c r="C467" s="3"/>
      <c r="D467" s="3"/>
      <c r="E467" s="3"/>
      <c r="F467" s="3"/>
      <c r="G467" s="3"/>
      <c r="H467" s="3"/>
      <c r="I467" s="3"/>
      <c r="J467" s="3"/>
      <c r="K467" s="3"/>
    </row>
    <row r="468" spans="1:11">
      <c r="A468" s="3"/>
      <c r="B468" s="3"/>
      <c r="C468" s="3"/>
      <c r="D468" s="3"/>
      <c r="E468" s="3"/>
      <c r="F468" s="3"/>
      <c r="G468" s="3"/>
      <c r="H468" s="3"/>
      <c r="I468" s="3"/>
      <c r="J468" s="3"/>
      <c r="K468" s="3"/>
    </row>
    <row r="469" spans="1:11">
      <c r="A469" s="3"/>
      <c r="B469" s="3"/>
      <c r="C469" s="3"/>
      <c r="D469" s="3"/>
      <c r="E469" s="3"/>
      <c r="F469" s="3"/>
      <c r="G469" s="3"/>
      <c r="H469" s="3"/>
      <c r="I469" s="3"/>
      <c r="J469" s="3"/>
      <c r="K469" s="3"/>
    </row>
    <row r="470" spans="1:11">
      <c r="A470" s="3"/>
      <c r="B470" s="3"/>
      <c r="C470" s="3"/>
      <c r="D470" s="3"/>
      <c r="E470" s="3"/>
      <c r="F470" s="3"/>
      <c r="G470" s="3"/>
      <c r="H470" s="3"/>
      <c r="I470" s="3"/>
      <c r="J470" s="3"/>
      <c r="K470" s="3"/>
    </row>
    <row r="471" spans="1:11">
      <c r="A471" s="3"/>
      <c r="B471" s="3"/>
      <c r="C471" s="3"/>
      <c r="D471" s="3"/>
      <c r="E471" s="3"/>
      <c r="F471" s="3"/>
      <c r="G471" s="3"/>
      <c r="H471" s="3"/>
      <c r="I471" s="3"/>
      <c r="J471" s="3"/>
      <c r="K471" s="3"/>
    </row>
    <row r="472" spans="1:11">
      <c r="A472" s="3"/>
      <c r="B472" s="3"/>
      <c r="C472" s="3"/>
      <c r="D472" s="3"/>
      <c r="E472" s="3"/>
      <c r="F472" s="3"/>
      <c r="G472" s="3"/>
      <c r="H472" s="3"/>
      <c r="I472" s="3"/>
      <c r="J472" s="3"/>
      <c r="K472" s="3"/>
    </row>
    <row r="473" spans="1:11">
      <c r="A473" s="3"/>
      <c r="B473" s="3"/>
      <c r="C473" s="3"/>
      <c r="D473" s="3"/>
      <c r="E473" s="3"/>
      <c r="F473" s="3"/>
      <c r="G473" s="3"/>
      <c r="H473" s="3"/>
      <c r="I473" s="3"/>
      <c r="J473" s="3"/>
      <c r="K473" s="3"/>
    </row>
    <row r="474" spans="1:11">
      <c r="A474" s="3"/>
      <c r="B474" s="3"/>
      <c r="C474" s="3"/>
      <c r="D474" s="3"/>
      <c r="E474" s="3"/>
      <c r="F474" s="3"/>
      <c r="G474" s="3"/>
      <c r="H474" s="3"/>
      <c r="I474" s="3"/>
      <c r="J474" s="3"/>
      <c r="K474" s="3"/>
    </row>
    <row r="475" spans="1:11">
      <c r="A475" s="3"/>
      <c r="B475" s="3"/>
      <c r="C475" s="3"/>
      <c r="D475" s="3"/>
      <c r="E475" s="3"/>
      <c r="F475" s="3"/>
      <c r="G475" s="3"/>
      <c r="H475" s="3"/>
      <c r="I475" s="3"/>
      <c r="J475" s="3"/>
      <c r="K475" s="3"/>
    </row>
    <row r="476" spans="1:11">
      <c r="A476" s="3"/>
      <c r="B476" s="3"/>
      <c r="C476" s="3"/>
      <c r="D476" s="3"/>
      <c r="E476" s="3"/>
      <c r="F476" s="3"/>
      <c r="G476" s="3"/>
      <c r="H476" s="3"/>
      <c r="I476" s="3"/>
      <c r="J476" s="3"/>
      <c r="K476" s="3"/>
    </row>
    <row r="477" spans="1:11">
      <c r="A477" s="3"/>
      <c r="B477" s="3"/>
      <c r="C477" s="3"/>
      <c r="D477" s="3"/>
      <c r="E477" s="3"/>
      <c r="F477" s="3"/>
      <c r="G477" s="3"/>
      <c r="H477" s="3"/>
      <c r="I477" s="3"/>
      <c r="J477" s="3"/>
      <c r="K477" s="3"/>
    </row>
    <row r="478" spans="1:11">
      <c r="A478" s="3"/>
      <c r="B478" s="3"/>
      <c r="C478" s="3"/>
      <c r="D478" s="3"/>
      <c r="E478" s="3"/>
      <c r="F478" s="3"/>
      <c r="G478" s="3"/>
      <c r="H478" s="3"/>
      <c r="I478" s="3"/>
      <c r="J478" s="3"/>
      <c r="K478" s="3"/>
    </row>
  </sheetData>
  <mergeCells count="10">
    <mergeCell ref="W2:X3"/>
    <mergeCell ref="W30:X31"/>
    <mergeCell ref="C40:E40"/>
    <mergeCell ref="K46:L46"/>
    <mergeCell ref="C49:F49"/>
    <mergeCell ref="C2:E2"/>
    <mergeCell ref="C11:E11"/>
    <mergeCell ref="K18:L18"/>
    <mergeCell ref="C20:F20"/>
    <mergeCell ref="C31:E31"/>
  </mergeCells>
  <pageMargins left="0.7" right="0.7" top="0.75" bottom="0.75" header="0.3" footer="0.3"/>
  <pageSetup paperSize="9" orientation="portrait"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3" tint="0.39997558519241921"/>
  </sheetPr>
  <dimension ref="A1:O105"/>
  <sheetViews>
    <sheetView workbookViewId="0">
      <selection activeCell="D9" sqref="D9"/>
    </sheetView>
  </sheetViews>
  <sheetFormatPr defaultRowHeight="12.75"/>
  <cols>
    <col min="2" max="4" width="29.28515625" customWidth="1"/>
    <col min="5" max="5" width="16.7109375" bestFit="1" customWidth="1"/>
    <col min="6" max="6" width="17.5703125" bestFit="1" customWidth="1"/>
    <col min="7" max="7" width="18.42578125" bestFit="1" customWidth="1"/>
    <col min="8" max="8" width="17" bestFit="1" customWidth="1"/>
    <col min="9" max="9" width="12.85546875" customWidth="1"/>
    <col min="10" max="10" width="17.5703125" bestFit="1" customWidth="1"/>
    <col min="11" max="11" width="17.5703125" customWidth="1"/>
    <col min="12" max="12" width="19.140625" bestFit="1" customWidth="1"/>
    <col min="13" max="13" width="32.28515625" bestFit="1" customWidth="1"/>
    <col min="15" max="15" width="32.28515625" bestFit="1" customWidth="1"/>
    <col min="17" max="17" width="17.7109375" bestFit="1" customWidth="1"/>
  </cols>
  <sheetData>
    <row r="1" spans="1:13">
      <c r="B1" s="382" t="s">
        <v>469</v>
      </c>
      <c r="C1" s="382"/>
      <c r="D1" s="382"/>
    </row>
    <row r="2" spans="1:13" ht="13.5" thickBot="1"/>
    <row r="3" spans="1:13" ht="13.5" thickTop="1">
      <c r="C3" s="265" t="s">
        <v>489</v>
      </c>
      <c r="D3" s="265" t="s">
        <v>490</v>
      </c>
      <c r="E3" s="265" t="s">
        <v>470</v>
      </c>
      <c r="F3" s="265" t="s">
        <v>466</v>
      </c>
      <c r="G3" s="265" t="s">
        <v>142</v>
      </c>
      <c r="H3" s="265" t="s">
        <v>465</v>
      </c>
      <c r="I3" s="530" t="s">
        <v>487</v>
      </c>
      <c r="J3" s="530" t="s">
        <v>488</v>
      </c>
      <c r="K3" s="530" t="s">
        <v>468</v>
      </c>
    </row>
    <row r="4" spans="1:13">
      <c r="E4" s="265" t="s">
        <v>471</v>
      </c>
      <c r="F4" s="265" t="s">
        <v>467</v>
      </c>
      <c r="G4" t="str">
        <f>Boilers!G5</f>
        <v>STOCK~DKE</v>
      </c>
      <c r="H4" t="str">
        <f>Boilers!H5</f>
        <v>STOCK~DKW</v>
      </c>
      <c r="K4" s="265" t="s">
        <v>464</v>
      </c>
    </row>
    <row r="5" spans="1:13">
      <c r="E5" s="265"/>
      <c r="F5" s="265"/>
      <c r="I5" s="529"/>
      <c r="K5" s="265"/>
      <c r="L5" s="265" t="s">
        <v>486</v>
      </c>
    </row>
    <row r="6" spans="1:13">
      <c r="A6" s="570"/>
      <c r="B6" s="570"/>
      <c r="C6" s="569" t="s">
        <v>515</v>
      </c>
      <c r="D6" s="569" t="s">
        <v>514</v>
      </c>
      <c r="E6" s="569" t="s">
        <v>463</v>
      </c>
      <c r="F6" s="611" t="s">
        <v>95</v>
      </c>
      <c r="G6" s="570" t="str">
        <f>Boilers!G6</f>
        <v>MW</v>
      </c>
      <c r="H6" s="570" t="str">
        <f>Boilers!H6</f>
        <v>MW</v>
      </c>
      <c r="I6" s="612"/>
      <c r="J6" s="570"/>
      <c r="K6" s="611" t="s">
        <v>473</v>
      </c>
      <c r="L6" s="569"/>
    </row>
    <row r="7" spans="1:13">
      <c r="A7" s="570"/>
      <c r="B7" s="613" t="s">
        <v>472</v>
      </c>
      <c r="C7" s="614">
        <f>J7/K7</f>
        <v>141.14159147702347</v>
      </c>
      <c r="D7" s="615">
        <f>$F$7/J7*1000*1000</f>
        <v>94.931357863989689</v>
      </c>
      <c r="E7" s="615">
        <f>$F$7/K7*1000</f>
        <v>13.398762929998352</v>
      </c>
      <c r="F7" s="616">
        <f>SUM(G7:H7)</f>
        <v>19743.438943951682</v>
      </c>
      <c r="G7" s="616">
        <f>SUM(Boilers!G7:G16)</f>
        <v>6840.9693373657783</v>
      </c>
      <c r="H7" s="616">
        <f>SUM(Boilers!H7:H16)</f>
        <v>12902.469606585903</v>
      </c>
      <c r="I7" s="617">
        <f>SUM(D22:D48,D85:D93)</f>
        <v>219014284</v>
      </c>
      <c r="J7" s="617">
        <f>SUM(E22:E48,E85:E93)</f>
        <v>207975945.86436397</v>
      </c>
      <c r="K7" s="617">
        <f>SUM(F22:F48,F85:F93)</f>
        <v>1473527</v>
      </c>
      <c r="L7" s="618" t="s">
        <v>521</v>
      </c>
    </row>
    <row r="8" spans="1:13">
      <c r="A8" s="570"/>
      <c r="B8" s="613" t="s">
        <v>518</v>
      </c>
      <c r="C8" s="614">
        <f>J8/K8</f>
        <v>842.44709094083203</v>
      </c>
      <c r="D8" s="615">
        <f>F8/J8*1000*1000</f>
        <v>77.730921812026025</v>
      </c>
      <c r="E8" s="615">
        <f>$F$8/K8*1000</f>
        <v>65.484188956690588</v>
      </c>
      <c r="F8" s="616">
        <f>SUM(G8:H8)</f>
        <v>6323.2842540359561</v>
      </c>
      <c r="G8" s="616">
        <f>SUM(Boilers!G17:G25)</f>
        <v>3757.0805236072333</v>
      </c>
      <c r="H8" s="616">
        <f>SUM(Boilers!H17:H25)</f>
        <v>2566.2037304287232</v>
      </c>
      <c r="I8" s="617">
        <f>G14+H14+I14</f>
        <v>84424673</v>
      </c>
      <c r="J8" s="612">
        <v>81348375.995428622</v>
      </c>
      <c r="K8" s="617">
        <f>G15+H15+I15</f>
        <v>96562</v>
      </c>
      <c r="L8" s="569" t="s">
        <v>516</v>
      </c>
      <c r="M8" s="265" t="s">
        <v>485</v>
      </c>
    </row>
    <row r="9" spans="1:13">
      <c r="D9" s="540">
        <f>D8*1500/1000</f>
        <v>116.59638271803904</v>
      </c>
    </row>
    <row r="10" spans="1:13">
      <c r="B10" t="s">
        <v>517</v>
      </c>
    </row>
    <row r="13" spans="1:13">
      <c r="B13" s="569" t="s">
        <v>509</v>
      </c>
      <c r="C13" s="570"/>
      <c r="D13" s="574">
        <f>B22</f>
        <v>110</v>
      </c>
      <c r="E13" s="574">
        <f>B31</f>
        <v>120</v>
      </c>
      <c r="F13" s="574">
        <f>B40</f>
        <v>130</v>
      </c>
      <c r="G13" s="571">
        <f>B49</f>
        <v>140</v>
      </c>
      <c r="H13" s="571">
        <f>B58</f>
        <v>150</v>
      </c>
      <c r="I13" s="571">
        <f>B67</f>
        <v>160</v>
      </c>
      <c r="J13" s="571">
        <f>B76</f>
        <v>190</v>
      </c>
      <c r="K13" s="574">
        <f>B85</f>
        <v>5101</v>
      </c>
    </row>
    <row r="14" spans="1:13">
      <c r="B14" s="569" t="s">
        <v>512</v>
      </c>
      <c r="C14" s="569" t="s">
        <v>513</v>
      </c>
      <c r="D14" s="574">
        <f>D22+D23+D24+D25+D26+D27+D28+D29+D30</f>
        <v>21845052</v>
      </c>
      <c r="E14" s="574">
        <f>D31+D32+D33+D34+D35+D36+D37+D38+D39</f>
        <v>159584192</v>
      </c>
      <c r="F14" s="574">
        <f>D40+D41+D42+D43+D44+D45+D46+D47+D48</f>
        <v>36223657</v>
      </c>
      <c r="G14" s="571">
        <f>D49+D50+D51+D52+D53+D54+D55+D56+D57</f>
        <v>79734424</v>
      </c>
      <c r="H14" s="571">
        <f>D58+D59+D60+D61+D62+D63+D64+D65+D66</f>
        <v>1352872</v>
      </c>
      <c r="I14" s="571">
        <f>D67+D68+D69+D70+D71+D72+D73+D74+D75</f>
        <v>3337377</v>
      </c>
      <c r="J14" s="571">
        <f>D76+D77+D78+D79+D80+D81+D82+D83+D84</f>
        <v>588458</v>
      </c>
      <c r="K14" s="574">
        <f>D85+D86+D87+D88+D89+D90+D91+D92+D93</f>
        <v>1361383</v>
      </c>
    </row>
    <row r="15" spans="1:13">
      <c r="B15" s="569" t="s">
        <v>468</v>
      </c>
      <c r="C15" s="569" t="s">
        <v>473</v>
      </c>
      <c r="D15" s="574">
        <f>F22+F23+F24+F25+F26+F27+F28+F29+F30</f>
        <v>115798</v>
      </c>
      <c r="E15" s="574">
        <f>F31+F32+F33+F34+F35+F36+F37+F38+F39</f>
        <v>1097151</v>
      </c>
      <c r="F15" s="574">
        <f>F40+F41+F42+F43+F44+F45+F46+F47+F48</f>
        <v>240737</v>
      </c>
      <c r="G15" s="571">
        <f>F49+F50+F51+F52+F53+F54+F55+F56+F57</f>
        <v>90589</v>
      </c>
      <c r="H15" s="571">
        <f>F58+F59+F60+F61+F62+F63+F64+F65+F66</f>
        <v>1824</v>
      </c>
      <c r="I15" s="571">
        <f>F67+F68+F69+F70+F71+F72+F73+F74+F75</f>
        <v>4149</v>
      </c>
      <c r="J15" s="571">
        <f>F76+F77+F78+F79+F80+F81+F82+F83+F84</f>
        <v>5411</v>
      </c>
      <c r="K15" s="574">
        <f>F85+F86+F87+F88+F89+F90+F91+F92+F93</f>
        <v>19841</v>
      </c>
    </row>
    <row r="16" spans="1:13">
      <c r="B16" s="572" t="s">
        <v>510</v>
      </c>
      <c r="C16" s="569" t="s">
        <v>511</v>
      </c>
      <c r="D16" s="575"/>
      <c r="E16" s="574" t="s">
        <v>508</v>
      </c>
      <c r="F16" s="574" t="s">
        <v>508</v>
      </c>
      <c r="G16" s="573" t="s">
        <v>508</v>
      </c>
      <c r="H16" s="573" t="s">
        <v>508</v>
      </c>
      <c r="I16" s="573" t="s">
        <v>508</v>
      </c>
      <c r="J16" s="573" t="s">
        <v>508</v>
      </c>
      <c r="K16" s="574" t="s">
        <v>508</v>
      </c>
    </row>
    <row r="17" spans="2:15">
      <c r="B17" s="570"/>
      <c r="C17" s="570"/>
      <c r="D17" s="574">
        <f t="shared" ref="D17:K17" si="0">D14/D15</f>
        <v>188.64792138033471</v>
      </c>
      <c r="E17" s="574">
        <f t="shared" si="0"/>
        <v>145.45326213073679</v>
      </c>
      <c r="F17" s="574">
        <f t="shared" si="0"/>
        <v>150.46983637745757</v>
      </c>
      <c r="G17" s="571">
        <f t="shared" si="0"/>
        <v>880.17776992791619</v>
      </c>
      <c r="H17" s="571">
        <f t="shared" si="0"/>
        <v>741.70614035087715</v>
      </c>
      <c r="I17" s="571">
        <f t="shared" si="0"/>
        <v>804.38105567606647</v>
      </c>
      <c r="J17" s="571">
        <f t="shared" si="0"/>
        <v>108.75217150249492</v>
      </c>
      <c r="K17" s="574">
        <f t="shared" si="0"/>
        <v>68.614636359054487</v>
      </c>
    </row>
    <row r="20" spans="2:15" ht="13.5" thickBot="1">
      <c r="B20" s="265" t="s">
        <v>507</v>
      </c>
    </row>
    <row r="21" spans="2:15" ht="16.5" thickTop="1" thickBot="1">
      <c r="B21" s="541" t="s">
        <v>135</v>
      </c>
      <c r="C21" s="530" t="s">
        <v>339</v>
      </c>
      <c r="D21" s="530" t="s">
        <v>487</v>
      </c>
      <c r="E21" s="530" t="s">
        <v>488</v>
      </c>
      <c r="F21" s="530" t="s">
        <v>468</v>
      </c>
      <c r="G21" s="542" t="s">
        <v>491</v>
      </c>
      <c r="I21" s="337" t="s">
        <v>492</v>
      </c>
      <c r="J21" s="530" t="s">
        <v>493</v>
      </c>
      <c r="K21" s="339" t="s">
        <v>494</v>
      </c>
      <c r="M21" s="531" t="s">
        <v>474</v>
      </c>
      <c r="N21" s="532">
        <v>110</v>
      </c>
      <c r="O21" s="881" t="s">
        <v>475</v>
      </c>
    </row>
    <row r="22" spans="2:15" ht="15">
      <c r="B22" s="576">
        <v>110</v>
      </c>
      <c r="C22" s="577" t="s">
        <v>495</v>
      </c>
      <c r="D22" s="577">
        <v>6566308</v>
      </c>
      <c r="E22" s="577">
        <v>6772487.974454497</v>
      </c>
      <c r="F22" s="578">
        <v>32960</v>
      </c>
      <c r="G22" s="579">
        <v>199.22050970873786</v>
      </c>
      <c r="I22" s="547" t="s">
        <v>495</v>
      </c>
      <c r="J22" s="532" t="s">
        <v>496</v>
      </c>
      <c r="K22" s="548">
        <v>16866.929</v>
      </c>
      <c r="M22" s="533" t="s">
        <v>476</v>
      </c>
      <c r="N22" s="534">
        <v>120</v>
      </c>
      <c r="O22" s="882"/>
    </row>
    <row r="23" spans="2:15" ht="15">
      <c r="B23" s="580">
        <v>110</v>
      </c>
      <c r="C23" s="581" t="s">
        <v>497</v>
      </c>
      <c r="D23" s="581">
        <v>9021961</v>
      </c>
      <c r="E23" s="581">
        <v>9185550.5013599265</v>
      </c>
      <c r="F23" s="582">
        <v>49736</v>
      </c>
      <c r="G23" s="583">
        <v>181.39699613961719</v>
      </c>
      <c r="I23" s="553" t="s">
        <v>497</v>
      </c>
      <c r="J23" s="534" t="s">
        <v>496</v>
      </c>
      <c r="K23" s="554">
        <v>36314.807999999997</v>
      </c>
      <c r="M23" s="533" t="s">
        <v>477</v>
      </c>
      <c r="N23" s="534">
        <v>130</v>
      </c>
      <c r="O23" s="882"/>
    </row>
    <row r="24" spans="2:15" ht="15">
      <c r="B24" s="580">
        <v>110</v>
      </c>
      <c r="C24" s="581" t="s">
        <v>498</v>
      </c>
      <c r="D24" s="581">
        <v>2116148</v>
      </c>
      <c r="E24" s="581">
        <v>2137372.3670133729</v>
      </c>
      <c r="F24" s="582">
        <v>12144</v>
      </c>
      <c r="G24" s="583">
        <v>174.25461133069828</v>
      </c>
      <c r="I24" s="553" t="s">
        <v>498</v>
      </c>
      <c r="J24" s="534" t="s">
        <v>496</v>
      </c>
      <c r="K24" s="554">
        <v>18267.63</v>
      </c>
      <c r="M24" s="535" t="s">
        <v>478</v>
      </c>
      <c r="N24" s="536">
        <v>5101</v>
      </c>
      <c r="O24" s="882"/>
    </row>
    <row r="25" spans="2:15" ht="15">
      <c r="B25" s="580">
        <v>110</v>
      </c>
      <c r="C25" s="581" t="s">
        <v>499</v>
      </c>
      <c r="D25" s="581">
        <v>717775</v>
      </c>
      <c r="E25" s="581">
        <v>723785.07775119622</v>
      </c>
      <c r="F25" s="582">
        <v>4299</v>
      </c>
      <c r="G25" s="583">
        <v>166.96324726680623</v>
      </c>
      <c r="I25" s="553" t="s">
        <v>499</v>
      </c>
      <c r="J25" s="534" t="s">
        <v>496</v>
      </c>
      <c r="K25" s="554">
        <v>13484.728999999999</v>
      </c>
      <c r="M25" s="535" t="s">
        <v>479</v>
      </c>
      <c r="N25" s="536">
        <v>5102</v>
      </c>
      <c r="O25" s="883"/>
    </row>
    <row r="26" spans="2:15" ht="15">
      <c r="B26" s="580">
        <v>110</v>
      </c>
      <c r="C26" s="581" t="s">
        <v>500</v>
      </c>
      <c r="D26" s="581">
        <v>772545</v>
      </c>
      <c r="E26" s="581">
        <v>775037.08064516122</v>
      </c>
      <c r="F26" s="582">
        <v>4224</v>
      </c>
      <c r="G26" s="583">
        <v>182.89417613636363</v>
      </c>
      <c r="I26" s="553" t="s">
        <v>500</v>
      </c>
      <c r="J26" s="534" t="s">
        <v>496</v>
      </c>
      <c r="K26" s="554">
        <v>39285.641000000003</v>
      </c>
      <c r="M26" s="533" t="s">
        <v>480</v>
      </c>
      <c r="N26" s="534">
        <v>140</v>
      </c>
      <c r="O26" s="884" t="s">
        <v>481</v>
      </c>
    </row>
    <row r="27" spans="2:15" ht="15">
      <c r="B27" s="580">
        <v>110</v>
      </c>
      <c r="C27" s="581" t="s">
        <v>501</v>
      </c>
      <c r="D27" s="581">
        <v>622206</v>
      </c>
      <c r="E27" s="581">
        <v>626332.03448275861</v>
      </c>
      <c r="F27" s="582">
        <v>3019</v>
      </c>
      <c r="G27" s="583">
        <v>206.09672076846638</v>
      </c>
      <c r="H27" s="539"/>
      <c r="I27" s="553" t="s">
        <v>501</v>
      </c>
      <c r="J27" s="534" t="s">
        <v>496</v>
      </c>
      <c r="K27" s="554">
        <v>22753.11</v>
      </c>
      <c r="L27" s="529"/>
      <c r="M27" s="533" t="s">
        <v>482</v>
      </c>
      <c r="N27" s="534">
        <v>150</v>
      </c>
      <c r="O27" s="882"/>
    </row>
    <row r="28" spans="2:15" ht="15">
      <c r="B28" s="580">
        <v>110</v>
      </c>
      <c r="C28" s="581" t="s">
        <v>502</v>
      </c>
      <c r="D28" s="581">
        <v>956123</v>
      </c>
      <c r="E28" s="581">
        <v>962691.06771344459</v>
      </c>
      <c r="F28" s="582">
        <v>4699</v>
      </c>
      <c r="G28" s="583">
        <v>203.47371781230049</v>
      </c>
      <c r="H28" s="539"/>
      <c r="I28" s="553" t="s">
        <v>502</v>
      </c>
      <c r="J28" s="534" t="s">
        <v>496</v>
      </c>
      <c r="K28" s="554">
        <v>18810.577000000001</v>
      </c>
      <c r="L28" s="529"/>
      <c r="M28" s="533" t="s">
        <v>483</v>
      </c>
      <c r="N28" s="534">
        <v>160</v>
      </c>
      <c r="O28" s="882"/>
    </row>
    <row r="29" spans="2:15" ht="15.75" thickBot="1">
      <c r="B29" s="580">
        <v>110</v>
      </c>
      <c r="C29" s="581" t="s">
        <v>503</v>
      </c>
      <c r="D29" s="581">
        <v>459894</v>
      </c>
      <c r="E29" s="581">
        <v>353858.36925795052</v>
      </c>
      <c r="F29" s="582">
        <v>2106</v>
      </c>
      <c r="G29" s="583">
        <v>218.37321937321937</v>
      </c>
      <c r="H29" s="539"/>
      <c r="I29" s="553" t="s">
        <v>503</v>
      </c>
      <c r="J29" s="534" t="s">
        <v>496</v>
      </c>
      <c r="K29" s="554">
        <v>7913.8990000000003</v>
      </c>
      <c r="L29" s="529"/>
      <c r="M29" s="537" t="s">
        <v>484</v>
      </c>
      <c r="N29" s="538">
        <v>190</v>
      </c>
      <c r="O29" s="885"/>
    </row>
    <row r="30" spans="2:15" ht="16.5" thickTop="1" thickBot="1">
      <c r="B30" s="584">
        <v>110</v>
      </c>
      <c r="C30" s="585" t="s">
        <v>504</v>
      </c>
      <c r="D30" s="585">
        <v>612092</v>
      </c>
      <c r="E30" s="585">
        <v>114529.63664596273</v>
      </c>
      <c r="F30" s="586">
        <v>2611</v>
      </c>
      <c r="G30" s="587">
        <v>234.42818843355036</v>
      </c>
      <c r="H30" s="539"/>
      <c r="I30" s="559" t="s">
        <v>504</v>
      </c>
      <c r="J30" s="560" t="s">
        <v>496</v>
      </c>
      <c r="K30" s="561">
        <v>7731.9210000000003</v>
      </c>
      <c r="L30" s="529"/>
    </row>
    <row r="31" spans="2:15" ht="15">
      <c r="B31" s="576">
        <v>120</v>
      </c>
      <c r="C31" s="577" t="s">
        <v>495</v>
      </c>
      <c r="D31" s="577">
        <v>10300621</v>
      </c>
      <c r="E31" s="577">
        <v>10053334.458673265</v>
      </c>
      <c r="F31" s="578">
        <v>68084</v>
      </c>
      <c r="G31" s="579">
        <v>151.2928294459785</v>
      </c>
      <c r="I31" s="547" t="s">
        <v>495</v>
      </c>
      <c r="J31" s="532">
        <v>130</v>
      </c>
      <c r="K31" s="548">
        <v>1477.1220000000001</v>
      </c>
    </row>
    <row r="32" spans="2:15" ht="15">
      <c r="B32" s="580">
        <v>120</v>
      </c>
      <c r="C32" s="581" t="s">
        <v>497</v>
      </c>
      <c r="D32" s="581">
        <v>27292847</v>
      </c>
      <c r="E32" s="581">
        <v>26712676.829823449</v>
      </c>
      <c r="F32" s="582">
        <v>180433</v>
      </c>
      <c r="G32" s="583">
        <v>151.26305609284333</v>
      </c>
      <c r="I32" s="553" t="s">
        <v>497</v>
      </c>
      <c r="J32" s="534">
        <v>130</v>
      </c>
      <c r="K32" s="554">
        <v>2469.788</v>
      </c>
    </row>
    <row r="33" spans="2:11" ht="15">
      <c r="B33" s="580">
        <v>120</v>
      </c>
      <c r="C33" s="581" t="s">
        <v>498</v>
      </c>
      <c r="D33" s="581">
        <v>16151482</v>
      </c>
      <c r="E33" s="581">
        <v>15859267.6875</v>
      </c>
      <c r="F33" s="582">
        <v>121303</v>
      </c>
      <c r="G33" s="583">
        <v>133.14989736445099</v>
      </c>
      <c r="I33" s="553" t="s">
        <v>498</v>
      </c>
      <c r="J33" s="534">
        <v>130</v>
      </c>
      <c r="K33" s="554">
        <v>1903.2760000000001</v>
      </c>
    </row>
    <row r="34" spans="2:11" ht="15">
      <c r="B34" s="580">
        <v>120</v>
      </c>
      <c r="C34" s="581" t="s">
        <v>499</v>
      </c>
      <c r="D34" s="581">
        <v>12766954</v>
      </c>
      <c r="E34" s="581">
        <v>12562822.243130323</v>
      </c>
      <c r="F34" s="582">
        <v>103039</v>
      </c>
      <c r="G34" s="583">
        <v>123.90409456613516</v>
      </c>
      <c r="I34" s="553" t="s">
        <v>499</v>
      </c>
      <c r="J34" s="534">
        <v>130</v>
      </c>
      <c r="K34" s="554">
        <v>2181.2979999999998</v>
      </c>
    </row>
    <row r="35" spans="2:11" ht="15">
      <c r="B35" s="580">
        <v>120</v>
      </c>
      <c r="C35" s="581" t="s">
        <v>500</v>
      </c>
      <c r="D35" s="581">
        <v>38513096</v>
      </c>
      <c r="E35" s="581">
        <v>38178629.164117239</v>
      </c>
      <c r="F35" s="582">
        <v>268876</v>
      </c>
      <c r="G35" s="583">
        <v>143.23738823844448</v>
      </c>
      <c r="I35" s="553" t="s">
        <v>500</v>
      </c>
      <c r="J35" s="534">
        <v>130</v>
      </c>
      <c r="K35" s="554">
        <v>4637.6809999999996</v>
      </c>
    </row>
    <row r="36" spans="2:11" ht="15">
      <c r="B36" s="580">
        <v>120</v>
      </c>
      <c r="C36" s="581" t="s">
        <v>501</v>
      </c>
      <c r="D36" s="581">
        <v>22130904</v>
      </c>
      <c r="E36" s="581">
        <v>21978146.80461647</v>
      </c>
      <c r="F36" s="582">
        <v>144737</v>
      </c>
      <c r="G36" s="583">
        <v>152.90426083171545</v>
      </c>
      <c r="H36" s="539"/>
      <c r="I36" s="553" t="s">
        <v>501</v>
      </c>
      <c r="J36" s="534">
        <v>130</v>
      </c>
      <c r="K36" s="554">
        <v>3742.3429999999998</v>
      </c>
    </row>
    <row r="37" spans="2:11" ht="15">
      <c r="B37" s="580">
        <v>120</v>
      </c>
      <c r="C37" s="581" t="s">
        <v>502</v>
      </c>
      <c r="D37" s="581">
        <v>17854454</v>
      </c>
      <c r="E37" s="581">
        <v>17667556.499064326</v>
      </c>
      <c r="F37" s="582">
        <v>122647</v>
      </c>
      <c r="G37" s="583">
        <v>145.57595375345502</v>
      </c>
      <c r="H37" s="539"/>
      <c r="I37" s="553" t="s">
        <v>502</v>
      </c>
      <c r="J37" s="534">
        <v>130</v>
      </c>
      <c r="K37" s="554">
        <v>12907.992</v>
      </c>
    </row>
    <row r="38" spans="2:11" ht="15">
      <c r="B38" s="580">
        <v>120</v>
      </c>
      <c r="C38" s="581" t="s">
        <v>503</v>
      </c>
      <c r="D38" s="581">
        <v>7454005</v>
      </c>
      <c r="E38" s="581">
        <v>6018366.0430988101</v>
      </c>
      <c r="F38" s="582">
        <v>46978</v>
      </c>
      <c r="G38" s="583">
        <v>158.67012218485249</v>
      </c>
      <c r="H38" s="539"/>
      <c r="I38" s="553" t="s">
        <v>503</v>
      </c>
      <c r="J38" s="534">
        <v>130</v>
      </c>
      <c r="K38" s="554">
        <v>4105.0600000000004</v>
      </c>
    </row>
    <row r="39" spans="2:11" ht="15.75" thickBot="1">
      <c r="B39" s="584">
        <v>120</v>
      </c>
      <c r="C39" s="585" t="s">
        <v>504</v>
      </c>
      <c r="D39" s="585">
        <v>7119829</v>
      </c>
      <c r="E39" s="585">
        <v>2235186.4520074632</v>
      </c>
      <c r="F39" s="586">
        <v>41054</v>
      </c>
      <c r="G39" s="587">
        <v>173.42595118624251</v>
      </c>
      <c r="H39" s="539"/>
      <c r="I39" s="559" t="s">
        <v>504</v>
      </c>
      <c r="J39" s="560">
        <v>130</v>
      </c>
      <c r="K39" s="561">
        <v>2799.0970000000002</v>
      </c>
    </row>
    <row r="40" spans="2:11" ht="15">
      <c r="B40" s="576">
        <v>130</v>
      </c>
      <c r="C40" s="577" t="s">
        <v>495</v>
      </c>
      <c r="D40" s="577">
        <v>1477122</v>
      </c>
      <c r="E40" s="577">
        <v>1414370.7551312649</v>
      </c>
      <c r="F40" s="578">
        <v>11139</v>
      </c>
      <c r="G40" s="579">
        <v>132.60813358470239</v>
      </c>
      <c r="I40" s="547" t="s">
        <v>495</v>
      </c>
      <c r="J40" s="532">
        <v>140</v>
      </c>
      <c r="K40" s="548">
        <v>5038.9849999999997</v>
      </c>
    </row>
    <row r="41" spans="2:11" ht="15">
      <c r="B41" s="580">
        <v>130</v>
      </c>
      <c r="C41" s="581" t="s">
        <v>497</v>
      </c>
      <c r="D41" s="581">
        <v>2469788</v>
      </c>
      <c r="E41" s="581">
        <v>2414643.0897862231</v>
      </c>
      <c r="F41" s="582">
        <v>18785</v>
      </c>
      <c r="G41" s="583">
        <v>131.47660367314347</v>
      </c>
      <c r="I41" s="553" t="s">
        <v>497</v>
      </c>
      <c r="J41" s="534">
        <v>140</v>
      </c>
      <c r="K41" s="554">
        <v>19800.083999999999</v>
      </c>
    </row>
    <row r="42" spans="2:11" ht="15">
      <c r="B42" s="580">
        <v>130</v>
      </c>
      <c r="C42" s="581" t="s">
        <v>498</v>
      </c>
      <c r="D42" s="581">
        <v>1903276</v>
      </c>
      <c r="E42" s="581">
        <v>1868049.3347849755</v>
      </c>
      <c r="F42" s="582">
        <v>14488</v>
      </c>
      <c r="G42" s="583">
        <v>131.36913307564882</v>
      </c>
      <c r="I42" s="553" t="s">
        <v>498</v>
      </c>
      <c r="J42" s="534">
        <v>140</v>
      </c>
      <c r="K42" s="554">
        <v>14352.593000000001</v>
      </c>
    </row>
    <row r="43" spans="2:11" ht="15">
      <c r="B43" s="580">
        <v>130</v>
      </c>
      <c r="C43" s="581" t="s">
        <v>499</v>
      </c>
      <c r="D43" s="581">
        <v>2181298</v>
      </c>
      <c r="E43" s="581">
        <v>2167915.8036809815</v>
      </c>
      <c r="F43" s="582">
        <v>15568</v>
      </c>
      <c r="G43" s="583">
        <v>140.11420863309351</v>
      </c>
      <c r="I43" s="553" t="s">
        <v>499</v>
      </c>
      <c r="J43" s="534">
        <v>140</v>
      </c>
      <c r="K43" s="554">
        <v>7719.2030000000004</v>
      </c>
    </row>
    <row r="44" spans="2:11" ht="15">
      <c r="B44" s="580">
        <v>130</v>
      </c>
      <c r="C44" s="581" t="s">
        <v>500</v>
      </c>
      <c r="D44" s="581">
        <v>4637681</v>
      </c>
      <c r="E44" s="581">
        <v>4600897.6780278673</v>
      </c>
      <c r="F44" s="582">
        <v>32083</v>
      </c>
      <c r="G44" s="583">
        <v>144.55259794906959</v>
      </c>
      <c r="I44" s="553" t="s">
        <v>500</v>
      </c>
      <c r="J44" s="534">
        <v>140</v>
      </c>
      <c r="K44" s="554">
        <v>13806.486999999999</v>
      </c>
    </row>
    <row r="45" spans="2:11" ht="15">
      <c r="B45" s="580">
        <v>130</v>
      </c>
      <c r="C45" s="581" t="s">
        <v>501</v>
      </c>
      <c r="D45" s="581">
        <v>3742343</v>
      </c>
      <c r="E45" s="581">
        <v>3747016.0609781477</v>
      </c>
      <c r="F45" s="582">
        <v>24169</v>
      </c>
      <c r="G45" s="583">
        <v>154.84062228474491</v>
      </c>
      <c r="H45" s="539"/>
      <c r="I45" s="553" t="s">
        <v>501</v>
      </c>
      <c r="J45" s="534">
        <v>140</v>
      </c>
      <c r="K45" s="554">
        <v>4384.1779999999999</v>
      </c>
    </row>
    <row r="46" spans="2:11" ht="15">
      <c r="B46" s="580">
        <v>130</v>
      </c>
      <c r="C46" s="581" t="s">
        <v>502</v>
      </c>
      <c r="D46" s="581">
        <v>12907992</v>
      </c>
      <c r="E46" s="581">
        <v>12874183.22348047</v>
      </c>
      <c r="F46" s="582">
        <v>81848</v>
      </c>
      <c r="G46" s="583">
        <v>157.7068712735803</v>
      </c>
      <c r="H46" s="539"/>
      <c r="I46" s="553" t="s">
        <v>502</v>
      </c>
      <c r="J46" s="534">
        <v>140</v>
      </c>
      <c r="K46" s="554">
        <v>7713.2830000000004</v>
      </c>
    </row>
    <row r="47" spans="2:11" ht="15">
      <c r="B47" s="580">
        <v>130</v>
      </c>
      <c r="C47" s="581" t="s">
        <v>503</v>
      </c>
      <c r="D47" s="581">
        <v>4105060</v>
      </c>
      <c r="E47" s="581">
        <v>3541856.96449565</v>
      </c>
      <c r="F47" s="582">
        <v>24953</v>
      </c>
      <c r="G47" s="583">
        <v>164.51168196208872</v>
      </c>
      <c r="H47" s="539"/>
      <c r="I47" s="553" t="s">
        <v>503</v>
      </c>
      <c r="J47" s="534">
        <v>140</v>
      </c>
      <c r="K47" s="554">
        <v>3614.2280000000001</v>
      </c>
    </row>
    <row r="48" spans="2:11" ht="15.75" thickBot="1">
      <c r="B48" s="584">
        <v>130</v>
      </c>
      <c r="C48" s="585" t="s">
        <v>504</v>
      </c>
      <c r="D48" s="585">
        <v>2799097</v>
      </c>
      <c r="E48" s="585">
        <v>1094592.5932235117</v>
      </c>
      <c r="F48" s="586">
        <v>17704</v>
      </c>
      <c r="G48" s="587">
        <v>158.10534342521464</v>
      </c>
      <c r="H48" s="539"/>
      <c r="I48" s="559" t="s">
        <v>504</v>
      </c>
      <c r="J48" s="560">
        <v>140</v>
      </c>
      <c r="K48" s="561">
        <v>3305.3829999999998</v>
      </c>
    </row>
    <row r="49" spans="2:11" ht="15">
      <c r="B49" s="588">
        <v>140</v>
      </c>
      <c r="C49" s="589" t="s">
        <v>495</v>
      </c>
      <c r="D49" s="589">
        <v>5038985</v>
      </c>
      <c r="E49" s="589">
        <v>4883915.8419937445</v>
      </c>
      <c r="F49" s="590">
        <v>9620</v>
      </c>
      <c r="G49" s="591">
        <v>523.80301455301458</v>
      </c>
      <c r="I49" s="547" t="s">
        <v>495</v>
      </c>
      <c r="J49" s="532">
        <v>150</v>
      </c>
      <c r="K49" s="548">
        <v>23.231999999999999</v>
      </c>
    </row>
    <row r="50" spans="2:11" ht="15">
      <c r="B50" s="592">
        <v>140</v>
      </c>
      <c r="C50" s="593" t="s">
        <v>497</v>
      </c>
      <c r="D50" s="593">
        <v>19800084</v>
      </c>
      <c r="E50" s="593">
        <v>19415111.268523384</v>
      </c>
      <c r="F50" s="594">
        <v>35538</v>
      </c>
      <c r="G50" s="595">
        <v>557.15245652540943</v>
      </c>
      <c r="I50" s="553" t="s">
        <v>497</v>
      </c>
      <c r="J50" s="534">
        <v>150</v>
      </c>
      <c r="K50" s="554">
        <v>72.266999999999996</v>
      </c>
    </row>
    <row r="51" spans="2:11" ht="15">
      <c r="B51" s="592">
        <v>140</v>
      </c>
      <c r="C51" s="593" t="s">
        <v>498</v>
      </c>
      <c r="D51" s="593">
        <v>14352593</v>
      </c>
      <c r="E51" s="593">
        <v>14265382.674078863</v>
      </c>
      <c r="F51" s="594">
        <v>16782</v>
      </c>
      <c r="G51" s="595">
        <v>855.23733762364441</v>
      </c>
      <c r="I51" s="553" t="s">
        <v>498</v>
      </c>
      <c r="J51" s="534">
        <v>150</v>
      </c>
      <c r="K51" s="554">
        <v>57.063000000000002</v>
      </c>
    </row>
    <row r="52" spans="2:11" ht="15">
      <c r="B52" s="592">
        <v>140</v>
      </c>
      <c r="C52" s="593" t="s">
        <v>499</v>
      </c>
      <c r="D52" s="593">
        <v>7719203</v>
      </c>
      <c r="E52" s="593">
        <v>7708853.020355924</v>
      </c>
      <c r="F52" s="594">
        <v>5646</v>
      </c>
      <c r="G52" s="595">
        <v>1367.1985476443499</v>
      </c>
      <c r="I52" s="553" t="s">
        <v>499</v>
      </c>
      <c r="J52" s="534">
        <v>150</v>
      </c>
      <c r="K52" s="554">
        <v>71.614000000000004</v>
      </c>
    </row>
    <row r="53" spans="2:11" ht="15">
      <c r="B53" s="592">
        <v>140</v>
      </c>
      <c r="C53" s="593" t="s">
        <v>500</v>
      </c>
      <c r="D53" s="593">
        <v>13806487</v>
      </c>
      <c r="E53" s="593">
        <v>13740019.349345891</v>
      </c>
      <c r="F53" s="594">
        <v>6613</v>
      </c>
      <c r="G53" s="595">
        <v>2087.7796763949796</v>
      </c>
      <c r="I53" s="553" t="s">
        <v>500</v>
      </c>
      <c r="J53" s="534">
        <v>150</v>
      </c>
      <c r="K53" s="554">
        <v>491.661</v>
      </c>
    </row>
    <row r="54" spans="2:11" ht="15">
      <c r="B54" s="592">
        <v>140</v>
      </c>
      <c r="C54" s="593" t="s">
        <v>501</v>
      </c>
      <c r="D54" s="593">
        <v>4384178</v>
      </c>
      <c r="E54" s="593">
        <v>4365387.1743789194</v>
      </c>
      <c r="F54" s="594">
        <v>2100</v>
      </c>
      <c r="G54" s="595">
        <v>2087.7038095238095</v>
      </c>
      <c r="H54" s="539"/>
      <c r="I54" s="553" t="s">
        <v>501</v>
      </c>
      <c r="J54" s="534">
        <v>150</v>
      </c>
      <c r="K54" s="554">
        <v>127.348</v>
      </c>
    </row>
    <row r="55" spans="2:11" ht="15">
      <c r="B55" s="592">
        <v>140</v>
      </c>
      <c r="C55" s="593" t="s">
        <v>502</v>
      </c>
      <c r="D55" s="593">
        <v>7713283</v>
      </c>
      <c r="E55" s="593">
        <v>7730644.3972739782</v>
      </c>
      <c r="F55" s="594">
        <v>8622</v>
      </c>
      <c r="G55" s="595">
        <v>894.60484806309444</v>
      </c>
      <c r="H55" s="539"/>
      <c r="I55" s="553" t="s">
        <v>502</v>
      </c>
      <c r="J55" s="534">
        <v>150</v>
      </c>
      <c r="K55" s="554">
        <v>245.101</v>
      </c>
    </row>
    <row r="56" spans="2:11" ht="15">
      <c r="B56" s="592">
        <v>140</v>
      </c>
      <c r="C56" s="593" t="s">
        <v>503</v>
      </c>
      <c r="D56" s="593">
        <v>3614228</v>
      </c>
      <c r="E56" s="593">
        <v>3143068.5552567551</v>
      </c>
      <c r="F56" s="594">
        <v>3379</v>
      </c>
      <c r="G56" s="595">
        <v>1069.6146788990825</v>
      </c>
      <c r="H56" s="539"/>
      <c r="I56" s="553" t="s">
        <v>503</v>
      </c>
      <c r="J56" s="534">
        <v>150</v>
      </c>
      <c r="K56" s="554">
        <v>148.40100000000001</v>
      </c>
    </row>
    <row r="57" spans="2:11" ht="15.75" thickBot="1">
      <c r="B57" s="596">
        <v>140</v>
      </c>
      <c r="C57" s="597" t="s">
        <v>504</v>
      </c>
      <c r="D57" s="597">
        <v>3305383</v>
      </c>
      <c r="E57" s="597">
        <v>1296053.9335658792</v>
      </c>
      <c r="F57" s="598">
        <v>2289</v>
      </c>
      <c r="G57" s="599">
        <v>1444.0292704237659</v>
      </c>
      <c r="H57" s="539"/>
      <c r="I57" s="559" t="s">
        <v>504</v>
      </c>
      <c r="J57" s="560">
        <v>150</v>
      </c>
      <c r="K57" s="561">
        <v>116.185</v>
      </c>
    </row>
    <row r="58" spans="2:11" ht="15">
      <c r="B58" s="588">
        <v>150</v>
      </c>
      <c r="C58" s="589" t="s">
        <v>495</v>
      </c>
      <c r="D58" s="589">
        <v>23232</v>
      </c>
      <c r="E58" s="589">
        <v>26767.304347826088</v>
      </c>
      <c r="F58" s="590">
        <v>42</v>
      </c>
      <c r="G58" s="591">
        <v>553.14285714285711</v>
      </c>
      <c r="I58" s="547" t="s">
        <v>495</v>
      </c>
      <c r="J58" s="532">
        <v>160</v>
      </c>
      <c r="K58" s="548">
        <v>107.133</v>
      </c>
    </row>
    <row r="59" spans="2:11" ht="15">
      <c r="B59" s="592">
        <v>150</v>
      </c>
      <c r="C59" s="593" t="s">
        <v>497</v>
      </c>
      <c r="D59" s="593">
        <v>72267</v>
      </c>
      <c r="E59" s="593">
        <v>73396.171875</v>
      </c>
      <c r="F59" s="594">
        <v>129</v>
      </c>
      <c r="G59" s="595">
        <v>560.20930232558135</v>
      </c>
      <c r="I59" s="553" t="s">
        <v>497</v>
      </c>
      <c r="J59" s="534">
        <v>160</v>
      </c>
      <c r="K59" s="554">
        <v>276.71300000000002</v>
      </c>
    </row>
    <row r="60" spans="2:11" ht="15">
      <c r="B60" s="592">
        <v>150</v>
      </c>
      <c r="C60" s="593" t="s">
        <v>498</v>
      </c>
      <c r="D60" s="593">
        <v>57063</v>
      </c>
      <c r="E60" s="593">
        <v>53706.352941176468</v>
      </c>
      <c r="F60" s="594">
        <v>62</v>
      </c>
      <c r="G60" s="595">
        <v>920.37096774193549</v>
      </c>
      <c r="I60" s="553" t="s">
        <v>498</v>
      </c>
      <c r="J60" s="534">
        <v>160</v>
      </c>
      <c r="K60" s="554">
        <v>177.679</v>
      </c>
    </row>
    <row r="61" spans="2:11" ht="15">
      <c r="B61" s="592">
        <v>150</v>
      </c>
      <c r="C61" s="593" t="s">
        <v>499</v>
      </c>
      <c r="D61" s="593">
        <v>71614</v>
      </c>
      <c r="E61" s="593">
        <v>75065.277108433729</v>
      </c>
      <c r="F61" s="594">
        <v>59</v>
      </c>
      <c r="G61" s="595">
        <v>1213.7966101694915</v>
      </c>
      <c r="I61" s="553" t="s">
        <v>499</v>
      </c>
      <c r="J61" s="534">
        <v>160</v>
      </c>
      <c r="K61" s="554">
        <v>203.268</v>
      </c>
    </row>
    <row r="62" spans="2:11" ht="15">
      <c r="B62" s="592">
        <v>150</v>
      </c>
      <c r="C62" s="593" t="s">
        <v>500</v>
      </c>
      <c r="D62" s="593">
        <v>491661</v>
      </c>
      <c r="E62" s="593">
        <v>506977.54205607477</v>
      </c>
      <c r="F62" s="594">
        <v>452</v>
      </c>
      <c r="G62" s="595">
        <v>1087.7455752212391</v>
      </c>
      <c r="I62" s="553" t="s">
        <v>500</v>
      </c>
      <c r="J62" s="534">
        <v>160</v>
      </c>
      <c r="K62" s="554">
        <v>552.98</v>
      </c>
    </row>
    <row r="63" spans="2:11" ht="15">
      <c r="B63" s="592">
        <v>150</v>
      </c>
      <c r="C63" s="593" t="s">
        <v>501</v>
      </c>
      <c r="D63" s="593">
        <v>127348</v>
      </c>
      <c r="E63" s="593">
        <v>128429.51167728238</v>
      </c>
      <c r="F63" s="594">
        <v>159</v>
      </c>
      <c r="G63" s="595">
        <v>800.93081761006295</v>
      </c>
      <c r="H63" s="539"/>
      <c r="I63" s="553" t="s">
        <v>501</v>
      </c>
      <c r="J63" s="534">
        <v>160</v>
      </c>
      <c r="K63" s="554">
        <v>413.72</v>
      </c>
    </row>
    <row r="64" spans="2:11" ht="15">
      <c r="B64" s="592">
        <v>150</v>
      </c>
      <c r="C64" s="593" t="s">
        <v>502</v>
      </c>
      <c r="D64" s="593">
        <v>245101</v>
      </c>
      <c r="E64" s="593">
        <v>251674.59003831417</v>
      </c>
      <c r="F64" s="594">
        <v>644</v>
      </c>
      <c r="G64" s="595">
        <v>380.59161490683232</v>
      </c>
      <c r="H64" s="539"/>
      <c r="I64" s="553" t="s">
        <v>502</v>
      </c>
      <c r="J64" s="534">
        <v>160</v>
      </c>
      <c r="K64" s="554">
        <v>618.93299999999999</v>
      </c>
    </row>
    <row r="65" spans="2:11" ht="15">
      <c r="B65" s="592">
        <v>150</v>
      </c>
      <c r="C65" s="593" t="s">
        <v>503</v>
      </c>
      <c r="D65" s="593">
        <v>148401</v>
      </c>
      <c r="E65" s="593">
        <v>122685.30324909747</v>
      </c>
      <c r="F65" s="594">
        <v>181</v>
      </c>
      <c r="G65" s="595">
        <v>819.89502762430936</v>
      </c>
      <c r="H65" s="539"/>
      <c r="I65" s="553" t="s">
        <v>503</v>
      </c>
      <c r="J65" s="534">
        <v>160</v>
      </c>
      <c r="K65" s="554">
        <v>469.41399999999999</v>
      </c>
    </row>
    <row r="66" spans="2:11" ht="15.75" thickBot="1">
      <c r="B66" s="596">
        <v>150</v>
      </c>
      <c r="C66" s="597" t="s">
        <v>504</v>
      </c>
      <c r="D66" s="597">
        <v>116185</v>
      </c>
      <c r="E66" s="597">
        <v>42461.184738955824</v>
      </c>
      <c r="F66" s="598">
        <v>96</v>
      </c>
      <c r="G66" s="599">
        <v>1210.2604166666667</v>
      </c>
      <c r="H66" s="539"/>
      <c r="I66" s="559" t="s">
        <v>504</v>
      </c>
      <c r="J66" s="560">
        <v>160</v>
      </c>
      <c r="K66" s="561">
        <v>517.53700000000003</v>
      </c>
    </row>
    <row r="67" spans="2:11" ht="15">
      <c r="B67" s="588">
        <v>160</v>
      </c>
      <c r="C67" s="589" t="s">
        <v>495</v>
      </c>
      <c r="D67" s="589">
        <v>107133</v>
      </c>
      <c r="E67" s="589">
        <v>117465.62436548223</v>
      </c>
      <c r="F67" s="590">
        <v>214</v>
      </c>
      <c r="G67" s="591">
        <v>500.62149532710282</v>
      </c>
      <c r="I67" s="547" t="s">
        <v>495</v>
      </c>
      <c r="J67" s="562">
        <v>190</v>
      </c>
      <c r="K67" s="548">
        <v>121.59399999999999</v>
      </c>
    </row>
    <row r="68" spans="2:11" ht="15">
      <c r="B68" s="592">
        <v>160</v>
      </c>
      <c r="C68" s="593" t="s">
        <v>497</v>
      </c>
      <c r="D68" s="593">
        <v>276713</v>
      </c>
      <c r="E68" s="593">
        <v>281376.70224719099</v>
      </c>
      <c r="F68" s="594">
        <v>542</v>
      </c>
      <c r="G68" s="595">
        <v>510.54059040590408</v>
      </c>
      <c r="I68" s="553" t="s">
        <v>497</v>
      </c>
      <c r="J68" s="563">
        <v>190</v>
      </c>
      <c r="K68" s="554">
        <v>150.77799999999999</v>
      </c>
    </row>
    <row r="69" spans="2:11" ht="15">
      <c r="B69" s="592">
        <v>160</v>
      </c>
      <c r="C69" s="593" t="s">
        <v>498</v>
      </c>
      <c r="D69" s="593">
        <v>177679</v>
      </c>
      <c r="E69" s="593">
        <v>169011.73170731706</v>
      </c>
      <c r="F69" s="594">
        <v>255</v>
      </c>
      <c r="G69" s="595">
        <v>696.78039215686272</v>
      </c>
      <c r="I69" s="553" t="s">
        <v>498</v>
      </c>
      <c r="J69" s="563">
        <v>190</v>
      </c>
      <c r="K69" s="554">
        <v>54.688000000000002</v>
      </c>
    </row>
    <row r="70" spans="2:11" ht="15">
      <c r="B70" s="592">
        <v>160</v>
      </c>
      <c r="C70" s="593" t="s">
        <v>499</v>
      </c>
      <c r="D70" s="593">
        <v>203268</v>
      </c>
      <c r="E70" s="593">
        <v>202620.64968152865</v>
      </c>
      <c r="F70" s="594">
        <v>230</v>
      </c>
      <c r="G70" s="595">
        <v>883.77391304347827</v>
      </c>
      <c r="I70" s="553" t="s">
        <v>499</v>
      </c>
      <c r="J70" s="563">
        <v>190</v>
      </c>
      <c r="K70" s="554">
        <v>36.323999999999998</v>
      </c>
    </row>
    <row r="71" spans="2:11" ht="15">
      <c r="B71" s="592">
        <v>160</v>
      </c>
      <c r="C71" s="593" t="s">
        <v>500</v>
      </c>
      <c r="D71" s="593">
        <v>552980</v>
      </c>
      <c r="E71" s="593">
        <v>557016.35036496352</v>
      </c>
      <c r="F71" s="594">
        <v>588</v>
      </c>
      <c r="G71" s="595">
        <v>940.44217687074831</v>
      </c>
      <c r="I71" s="553" t="s">
        <v>500</v>
      </c>
      <c r="J71" s="563">
        <v>190</v>
      </c>
      <c r="K71" s="554">
        <v>49.207000000000001</v>
      </c>
    </row>
    <row r="72" spans="2:11" ht="15">
      <c r="B72" s="592">
        <v>160</v>
      </c>
      <c r="C72" s="593" t="s">
        <v>501</v>
      </c>
      <c r="D72" s="593">
        <v>413720</v>
      </c>
      <c r="E72" s="593">
        <v>385572.16944801027</v>
      </c>
      <c r="F72" s="594">
        <v>349</v>
      </c>
      <c r="G72" s="595">
        <v>1185.4441260744986</v>
      </c>
      <c r="H72" s="539"/>
      <c r="I72" s="553" t="s">
        <v>501</v>
      </c>
      <c r="J72" s="563">
        <v>190</v>
      </c>
      <c r="K72" s="554">
        <v>26.739000000000001</v>
      </c>
    </row>
    <row r="73" spans="2:11" ht="15">
      <c r="B73" s="592">
        <v>160</v>
      </c>
      <c r="C73" s="593" t="s">
        <v>502</v>
      </c>
      <c r="D73" s="593">
        <v>618933</v>
      </c>
      <c r="E73" s="593">
        <v>571871.27419354836</v>
      </c>
      <c r="F73" s="594">
        <v>926</v>
      </c>
      <c r="G73" s="595">
        <v>668.39416846652273</v>
      </c>
      <c r="H73" s="539"/>
      <c r="I73" s="553" t="s">
        <v>502</v>
      </c>
      <c r="J73" s="563">
        <v>190</v>
      </c>
      <c r="K73" s="554">
        <v>67.587999999999994</v>
      </c>
    </row>
    <row r="74" spans="2:11" ht="15">
      <c r="B74" s="592">
        <v>160</v>
      </c>
      <c r="C74" s="593" t="s">
        <v>503</v>
      </c>
      <c r="D74" s="593">
        <v>469414</v>
      </c>
      <c r="E74" s="593">
        <v>355929.29670329671</v>
      </c>
      <c r="F74" s="594">
        <v>602</v>
      </c>
      <c r="G74" s="595">
        <v>779.75747508305653</v>
      </c>
      <c r="H74" s="539"/>
      <c r="I74" s="553" t="s">
        <v>503</v>
      </c>
      <c r="J74" s="563">
        <v>190</v>
      </c>
      <c r="K74" s="554">
        <v>45.183</v>
      </c>
    </row>
    <row r="75" spans="2:11" ht="15.75" thickBot="1">
      <c r="B75" s="596">
        <v>160</v>
      </c>
      <c r="C75" s="597" t="s">
        <v>504</v>
      </c>
      <c r="D75" s="597">
        <v>517537</v>
      </c>
      <c r="E75" s="597">
        <v>102478.32891466447</v>
      </c>
      <c r="F75" s="598">
        <v>443</v>
      </c>
      <c r="G75" s="599">
        <v>1168.2550790067721</v>
      </c>
      <c r="H75" s="539"/>
      <c r="I75" s="559" t="s">
        <v>504</v>
      </c>
      <c r="J75" s="564">
        <v>190</v>
      </c>
      <c r="K75" s="561">
        <v>36.356999999999999</v>
      </c>
    </row>
    <row r="76" spans="2:11" ht="15">
      <c r="B76" s="600">
        <v>190</v>
      </c>
      <c r="C76" s="601" t="s">
        <v>495</v>
      </c>
      <c r="D76" s="601">
        <v>121594</v>
      </c>
      <c r="E76" s="601">
        <v>171427.60655737706</v>
      </c>
      <c r="F76" s="602">
        <v>888</v>
      </c>
      <c r="G76" s="603">
        <v>136.93018018018017</v>
      </c>
      <c r="I76" s="547" t="s">
        <v>495</v>
      </c>
      <c r="J76" s="562">
        <v>5101</v>
      </c>
      <c r="K76" s="548">
        <v>31.329000000000001</v>
      </c>
    </row>
    <row r="77" spans="2:11" ht="15">
      <c r="B77" s="604">
        <v>190</v>
      </c>
      <c r="C77" s="536" t="s">
        <v>497</v>
      </c>
      <c r="D77" s="536">
        <v>150778</v>
      </c>
      <c r="E77" s="536">
        <v>210764.94623655916</v>
      </c>
      <c r="F77" s="605">
        <v>1380</v>
      </c>
      <c r="G77" s="606">
        <v>109.25942028985507</v>
      </c>
      <c r="I77" s="553" t="s">
        <v>497</v>
      </c>
      <c r="J77" s="563">
        <v>5101</v>
      </c>
      <c r="K77" s="554">
        <v>54.534999999999997</v>
      </c>
    </row>
    <row r="78" spans="2:11" ht="15">
      <c r="B78" s="604">
        <v>190</v>
      </c>
      <c r="C78" s="536" t="s">
        <v>498</v>
      </c>
      <c r="D78" s="536">
        <v>54688</v>
      </c>
      <c r="E78" s="536">
        <v>72266.28571428571</v>
      </c>
      <c r="F78" s="605">
        <v>540</v>
      </c>
      <c r="G78" s="606">
        <v>101.27407407407408</v>
      </c>
      <c r="I78" s="553" t="s">
        <v>498</v>
      </c>
      <c r="J78" s="563">
        <v>5101</v>
      </c>
      <c r="K78" s="554">
        <v>111.702</v>
      </c>
    </row>
    <row r="79" spans="2:11" ht="15">
      <c r="B79" s="604">
        <v>190</v>
      </c>
      <c r="C79" s="536" t="s">
        <v>499</v>
      </c>
      <c r="D79" s="536">
        <v>36324</v>
      </c>
      <c r="E79" s="536">
        <v>56756.25</v>
      </c>
      <c r="F79" s="605">
        <v>317</v>
      </c>
      <c r="G79" s="606">
        <v>114.58675078864353</v>
      </c>
      <c r="I79" s="553" t="s">
        <v>499</v>
      </c>
      <c r="J79" s="563">
        <v>5101</v>
      </c>
      <c r="K79" s="554">
        <v>110.508</v>
      </c>
    </row>
    <row r="80" spans="2:11" ht="15">
      <c r="B80" s="604">
        <v>190</v>
      </c>
      <c r="C80" s="536" t="s">
        <v>500</v>
      </c>
      <c r="D80" s="536">
        <v>49207</v>
      </c>
      <c r="E80" s="536">
        <v>75908.472868217053</v>
      </c>
      <c r="F80" s="605">
        <v>388</v>
      </c>
      <c r="G80" s="606">
        <v>126.8221649484536</v>
      </c>
      <c r="I80" s="553" t="s">
        <v>500</v>
      </c>
      <c r="J80" s="563">
        <v>5101</v>
      </c>
      <c r="K80" s="554">
        <v>515.56899999999996</v>
      </c>
    </row>
    <row r="81" spans="2:11" ht="15">
      <c r="B81" s="604">
        <v>190</v>
      </c>
      <c r="C81" s="536" t="s">
        <v>501</v>
      </c>
      <c r="D81" s="536">
        <v>26739</v>
      </c>
      <c r="E81" s="536">
        <v>37434.6</v>
      </c>
      <c r="F81" s="605">
        <v>230</v>
      </c>
      <c r="G81" s="606">
        <v>116.25652173913043</v>
      </c>
      <c r="H81" s="539"/>
      <c r="I81" s="553" t="s">
        <v>501</v>
      </c>
      <c r="J81" s="563">
        <v>5101</v>
      </c>
      <c r="K81" s="554">
        <v>246.80500000000001</v>
      </c>
    </row>
    <row r="82" spans="2:11" ht="15">
      <c r="B82" s="604">
        <v>190</v>
      </c>
      <c r="C82" s="536" t="s">
        <v>502</v>
      </c>
      <c r="D82" s="536">
        <v>67588</v>
      </c>
      <c r="E82" s="536">
        <v>90117.333333333328</v>
      </c>
      <c r="F82" s="605">
        <v>615</v>
      </c>
      <c r="G82" s="606">
        <v>109.89918699186993</v>
      </c>
      <c r="H82" s="539"/>
      <c r="I82" s="553" t="s">
        <v>502</v>
      </c>
      <c r="J82" s="563">
        <v>5101</v>
      </c>
      <c r="K82" s="554">
        <v>243.71299999999999</v>
      </c>
    </row>
    <row r="83" spans="2:11" ht="15">
      <c r="B83" s="604">
        <v>190</v>
      </c>
      <c r="C83" s="536" t="s">
        <v>503</v>
      </c>
      <c r="D83" s="536">
        <v>45183</v>
      </c>
      <c r="E83" s="536">
        <v>49253.54054054054</v>
      </c>
      <c r="F83" s="605">
        <v>618</v>
      </c>
      <c r="G83" s="606">
        <v>73.111650485436897</v>
      </c>
      <c r="H83" s="539"/>
      <c r="I83" s="553" t="s">
        <v>503</v>
      </c>
      <c r="J83" s="563">
        <v>5101</v>
      </c>
      <c r="K83" s="554">
        <v>32.359000000000002</v>
      </c>
    </row>
    <row r="84" spans="2:11" ht="15.75" thickBot="1">
      <c r="B84" s="607">
        <v>190</v>
      </c>
      <c r="C84" s="608" t="s">
        <v>504</v>
      </c>
      <c r="D84" s="608">
        <v>36357</v>
      </c>
      <c r="E84" s="608">
        <v>11505.379746835444</v>
      </c>
      <c r="F84" s="609">
        <v>435</v>
      </c>
      <c r="G84" s="610">
        <v>83.57931034482759</v>
      </c>
      <c r="H84" s="539"/>
      <c r="I84" s="559" t="s">
        <v>504</v>
      </c>
      <c r="J84" s="564">
        <v>5101</v>
      </c>
      <c r="K84" s="561">
        <v>14.863</v>
      </c>
    </row>
    <row r="85" spans="2:11" ht="15">
      <c r="B85" s="576">
        <v>5101</v>
      </c>
      <c r="C85" s="577" t="s">
        <v>495</v>
      </c>
      <c r="D85" s="577">
        <v>31329</v>
      </c>
      <c r="E85" s="577">
        <v>31533.764705882353</v>
      </c>
      <c r="F85" s="578">
        <v>275</v>
      </c>
      <c r="G85" s="579">
        <v>113.92363636363636</v>
      </c>
      <c r="I85" s="547" t="s">
        <v>495</v>
      </c>
      <c r="J85" s="562">
        <v>5102</v>
      </c>
      <c r="K85" s="548">
        <v>0</v>
      </c>
    </row>
    <row r="86" spans="2:11" ht="15">
      <c r="B86" s="580">
        <v>5101</v>
      </c>
      <c r="C86" s="581" t="s">
        <v>497</v>
      </c>
      <c r="D86" s="581">
        <v>54535</v>
      </c>
      <c r="E86" s="581">
        <v>54535</v>
      </c>
      <c r="F86" s="582">
        <v>581</v>
      </c>
      <c r="G86" s="583">
        <v>93.864027538726333</v>
      </c>
      <c r="I86" s="553" t="s">
        <v>497</v>
      </c>
      <c r="J86" s="563">
        <v>5102</v>
      </c>
      <c r="K86" s="554">
        <v>0</v>
      </c>
    </row>
    <row r="87" spans="2:11" ht="15">
      <c r="B87" s="580">
        <v>5101</v>
      </c>
      <c r="C87" s="581" t="s">
        <v>498</v>
      </c>
      <c r="D87" s="581">
        <v>111702</v>
      </c>
      <c r="E87" s="581">
        <v>112837.95254237289</v>
      </c>
      <c r="F87" s="582">
        <v>1725</v>
      </c>
      <c r="G87" s="583">
        <v>64.754782608695649</v>
      </c>
      <c r="I87" s="553" t="s">
        <v>498</v>
      </c>
      <c r="J87" s="563">
        <v>5102</v>
      </c>
      <c r="K87" s="554">
        <v>0</v>
      </c>
    </row>
    <row r="88" spans="2:11" ht="15">
      <c r="B88" s="580">
        <v>5101</v>
      </c>
      <c r="C88" s="581" t="s">
        <v>499</v>
      </c>
      <c r="D88" s="581">
        <v>110508</v>
      </c>
      <c r="E88" s="581">
        <v>111903.62342135477</v>
      </c>
      <c r="F88" s="582">
        <v>1781</v>
      </c>
      <c r="G88" s="583">
        <v>62.048287478944417</v>
      </c>
      <c r="I88" s="553" t="s">
        <v>499</v>
      </c>
      <c r="J88" s="563">
        <v>5102</v>
      </c>
      <c r="K88" s="554">
        <v>0</v>
      </c>
    </row>
    <row r="89" spans="2:11" ht="15">
      <c r="B89" s="580">
        <v>5101</v>
      </c>
      <c r="C89" s="581" t="s">
        <v>500</v>
      </c>
      <c r="D89" s="581">
        <v>515569</v>
      </c>
      <c r="E89" s="581">
        <v>509287.62071176659</v>
      </c>
      <c r="F89" s="582">
        <v>7949</v>
      </c>
      <c r="G89" s="583">
        <v>64.859604981758707</v>
      </c>
      <c r="I89" s="553" t="s">
        <v>500</v>
      </c>
      <c r="J89" s="563">
        <v>5102</v>
      </c>
      <c r="K89" s="554">
        <v>0</v>
      </c>
    </row>
    <row r="90" spans="2:11" ht="15">
      <c r="B90" s="580">
        <v>5101</v>
      </c>
      <c r="C90" s="581" t="s">
        <v>501</v>
      </c>
      <c r="D90" s="581">
        <v>246805</v>
      </c>
      <c r="E90" s="581">
        <v>242219.9215775849</v>
      </c>
      <c r="F90" s="582">
        <v>3578</v>
      </c>
      <c r="G90" s="583">
        <v>68.978479597540527</v>
      </c>
      <c r="H90" s="539"/>
      <c r="I90" s="553" t="s">
        <v>501</v>
      </c>
      <c r="J90" s="563">
        <v>5102</v>
      </c>
      <c r="K90" s="554">
        <v>0</v>
      </c>
    </row>
    <row r="91" spans="2:11" ht="15">
      <c r="B91" s="580">
        <v>5101</v>
      </c>
      <c r="C91" s="581" t="s">
        <v>502</v>
      </c>
      <c r="D91" s="581">
        <v>243713</v>
      </c>
      <c r="E91" s="581">
        <v>240449.95775066945</v>
      </c>
      <c r="F91" s="582">
        <v>3420</v>
      </c>
      <c r="G91" s="583">
        <v>71.261111111111106</v>
      </c>
      <c r="H91" s="539"/>
      <c r="I91" s="553" t="s">
        <v>502</v>
      </c>
      <c r="J91" s="563">
        <v>5102</v>
      </c>
      <c r="K91" s="554">
        <v>0</v>
      </c>
    </row>
    <row r="92" spans="2:11" ht="15">
      <c r="B92" s="580">
        <v>5101</v>
      </c>
      <c r="C92" s="581" t="s">
        <v>503</v>
      </c>
      <c r="D92" s="581">
        <v>32359</v>
      </c>
      <c r="E92" s="581">
        <v>26666.821770682149</v>
      </c>
      <c r="F92" s="582">
        <v>383</v>
      </c>
      <c r="G92" s="583">
        <v>84.488250652741513</v>
      </c>
      <c r="H92" s="539"/>
      <c r="I92" s="553" t="s">
        <v>503</v>
      </c>
      <c r="J92" s="563">
        <v>5102</v>
      </c>
      <c r="K92" s="554">
        <v>0</v>
      </c>
    </row>
    <row r="93" spans="2:11" ht="15.75" thickBot="1">
      <c r="B93" s="584">
        <v>5101</v>
      </c>
      <c r="C93" s="585" t="s">
        <v>504</v>
      </c>
      <c r="D93" s="585">
        <v>14863</v>
      </c>
      <c r="E93" s="585">
        <v>5355.4069389230208</v>
      </c>
      <c r="F93" s="586">
        <v>149</v>
      </c>
      <c r="G93" s="587">
        <v>99.75167785234899</v>
      </c>
      <c r="H93" s="539"/>
      <c r="I93" s="565" t="s">
        <v>504</v>
      </c>
      <c r="J93" s="566">
        <v>5102</v>
      </c>
      <c r="K93" s="567">
        <v>0</v>
      </c>
    </row>
    <row r="94" spans="2:11" ht="15">
      <c r="B94" s="543">
        <v>5102</v>
      </c>
      <c r="C94" s="544" t="s">
        <v>495</v>
      </c>
      <c r="D94" s="544">
        <v>0</v>
      </c>
      <c r="E94" s="544">
        <v>0</v>
      </c>
      <c r="F94" s="545">
        <v>0</v>
      </c>
      <c r="G94" s="546" t="e">
        <v>#DIV/0!</v>
      </c>
    </row>
    <row r="95" spans="2:11" ht="15">
      <c r="B95" s="549">
        <v>5102</v>
      </c>
      <c r="C95" s="550" t="s">
        <v>497</v>
      </c>
      <c r="D95" s="550">
        <v>0</v>
      </c>
      <c r="E95" s="550">
        <v>0</v>
      </c>
      <c r="F95" s="551">
        <v>0</v>
      </c>
      <c r="G95" s="552" t="e">
        <v>#DIV/0!</v>
      </c>
    </row>
    <row r="96" spans="2:11" ht="15">
      <c r="B96" s="549">
        <v>5102</v>
      </c>
      <c r="C96" s="550" t="s">
        <v>498</v>
      </c>
      <c r="D96" s="550">
        <v>0</v>
      </c>
      <c r="E96" s="550">
        <v>0</v>
      </c>
      <c r="F96" s="551">
        <v>0</v>
      </c>
      <c r="G96" s="552" t="e">
        <v>#DIV/0!</v>
      </c>
    </row>
    <row r="97" spans="2:7" ht="15">
      <c r="B97" s="549">
        <v>5102</v>
      </c>
      <c r="C97" s="550" t="s">
        <v>499</v>
      </c>
      <c r="D97" s="550">
        <v>0</v>
      </c>
      <c r="E97" s="550">
        <v>0</v>
      </c>
      <c r="F97" s="551">
        <v>0</v>
      </c>
      <c r="G97" s="552" t="e">
        <v>#DIV/0!</v>
      </c>
    </row>
    <row r="98" spans="2:7" ht="15">
      <c r="B98" s="549">
        <v>5102</v>
      </c>
      <c r="C98" s="550" t="s">
        <v>500</v>
      </c>
      <c r="D98" s="550">
        <v>0</v>
      </c>
      <c r="E98" s="550">
        <v>0</v>
      </c>
      <c r="F98" s="551">
        <v>0</v>
      </c>
      <c r="G98" s="552" t="e">
        <v>#DIV/0!</v>
      </c>
    </row>
    <row r="99" spans="2:7" ht="15">
      <c r="B99" s="549">
        <v>5102</v>
      </c>
      <c r="C99" s="550" t="s">
        <v>501</v>
      </c>
      <c r="D99" s="550">
        <v>0</v>
      </c>
      <c r="E99" s="550">
        <v>0</v>
      </c>
      <c r="F99" s="551">
        <v>0</v>
      </c>
      <c r="G99" s="552" t="e">
        <v>#DIV/0!</v>
      </c>
    </row>
    <row r="100" spans="2:7" ht="15">
      <c r="B100" s="549">
        <v>5102</v>
      </c>
      <c r="C100" s="550" t="s">
        <v>502</v>
      </c>
      <c r="D100" s="550">
        <v>0</v>
      </c>
      <c r="E100" s="550">
        <v>0</v>
      </c>
      <c r="F100" s="551">
        <v>0</v>
      </c>
      <c r="G100" s="552" t="e">
        <v>#DIV/0!</v>
      </c>
    </row>
    <row r="101" spans="2:7" ht="15">
      <c r="B101" s="549">
        <v>5102</v>
      </c>
      <c r="C101" s="550" t="s">
        <v>503</v>
      </c>
      <c r="D101" s="550">
        <v>0</v>
      </c>
      <c r="E101" s="550">
        <v>0</v>
      </c>
      <c r="F101" s="551">
        <v>0</v>
      </c>
      <c r="G101" s="552" t="e">
        <v>#DIV/0!</v>
      </c>
    </row>
    <row r="102" spans="2:7" ht="15.75" thickBot="1">
      <c r="B102" s="555">
        <v>5102</v>
      </c>
      <c r="C102" s="556" t="s">
        <v>504</v>
      </c>
      <c r="D102" s="556">
        <v>0</v>
      </c>
      <c r="E102" s="556">
        <v>0</v>
      </c>
      <c r="F102" s="557">
        <v>0</v>
      </c>
      <c r="G102" s="558" t="e">
        <v>#DIV/0!</v>
      </c>
    </row>
    <row r="104" spans="2:7">
      <c r="C104" t="s">
        <v>505</v>
      </c>
      <c r="D104" t="s">
        <v>506</v>
      </c>
    </row>
    <row r="105" spans="2:7">
      <c r="C105">
        <v>5102</v>
      </c>
      <c r="D105" s="568" t="e">
        <v>#DIV/0!</v>
      </c>
    </row>
  </sheetData>
  <mergeCells count="2">
    <mergeCell ref="O21:O25"/>
    <mergeCell ref="O26:O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99"/>
  </sheetPr>
  <dimension ref="A1:AY174"/>
  <sheetViews>
    <sheetView zoomScaleNormal="100" workbookViewId="0">
      <pane xSplit="6" ySplit="4" topLeftCell="AC133" activePane="bottomRight" state="frozen"/>
      <selection pane="topRight" activeCell="G1" sqref="G1"/>
      <selection pane="bottomLeft" activeCell="A5" sqref="A5"/>
      <selection pane="bottomRight" activeCell="AQ133" sqref="AQ133"/>
    </sheetView>
  </sheetViews>
  <sheetFormatPr defaultColWidth="9.140625" defaultRowHeight="15"/>
  <cols>
    <col min="1" max="1" width="30.5703125" style="635" customWidth="1"/>
    <col min="2" max="6" width="0" style="635" hidden="1" customWidth="1"/>
    <col min="7" max="9" width="10.85546875" style="635" bestFit="1" customWidth="1"/>
    <col min="10" max="10" width="10.42578125" style="635" bestFit="1" customWidth="1"/>
    <col min="11" max="12" width="10.85546875" style="635" bestFit="1" customWidth="1"/>
    <col min="13" max="16" width="10.42578125" style="635" bestFit="1" customWidth="1"/>
    <col min="17" max="18" width="10" style="635" bestFit="1" customWidth="1"/>
    <col min="19" max="21" width="10.42578125" style="635" bestFit="1" customWidth="1"/>
    <col min="22" max="22" width="10.85546875" style="635" bestFit="1" customWidth="1"/>
    <col min="23" max="25" width="10.42578125" style="635" bestFit="1" customWidth="1"/>
    <col min="26" max="26" width="10" style="635" bestFit="1" customWidth="1"/>
    <col min="27" max="28" width="10.85546875" style="635" bestFit="1" customWidth="1"/>
    <col min="29" max="29" width="10.42578125" style="635" bestFit="1" customWidth="1"/>
    <col min="30" max="32" width="10.85546875" style="635" bestFit="1" customWidth="1"/>
    <col min="33" max="34" width="10.42578125" style="635" bestFit="1" customWidth="1"/>
    <col min="35" max="36" width="10.85546875" style="635" bestFit="1" customWidth="1"/>
    <col min="37" max="37" width="10.42578125" style="635" bestFit="1" customWidth="1"/>
    <col min="38" max="38" width="10.85546875" style="635" bestFit="1" customWidth="1"/>
    <col min="39" max="43" width="10.42578125" style="635" bestFit="1" customWidth="1"/>
    <col min="44" max="44" width="10.85546875" style="635" bestFit="1" customWidth="1"/>
    <col min="45" max="47" width="10.42578125" style="635" bestFit="1" customWidth="1"/>
    <col min="48" max="16384" width="9.140625" style="635"/>
  </cols>
  <sheetData>
    <row r="1" spans="1:51" ht="20.25">
      <c r="A1" s="664" t="s">
        <v>586</v>
      </c>
      <c r="B1" s="641"/>
      <c r="C1" s="641"/>
      <c r="D1" s="641"/>
      <c r="E1" s="641"/>
      <c r="F1" s="641"/>
      <c r="G1" s="641"/>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c r="AM1" s="637"/>
      <c r="AN1" s="637"/>
      <c r="AO1" s="637"/>
      <c r="AP1" s="637"/>
      <c r="AQ1" s="637"/>
      <c r="AR1" s="637"/>
      <c r="AS1" s="637"/>
      <c r="AT1" s="637"/>
      <c r="AU1" s="637"/>
      <c r="AV1" s="637"/>
      <c r="AW1" s="637"/>
      <c r="AX1" s="657"/>
      <c r="AY1" s="638"/>
    </row>
    <row r="2" spans="1:51" ht="20.25">
      <c r="A2" s="664"/>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c r="AC2" s="641"/>
      <c r="AD2" s="641"/>
      <c r="AE2" s="641"/>
      <c r="AF2" s="641"/>
      <c r="AG2" s="641"/>
      <c r="AH2" s="641"/>
      <c r="AI2" s="637"/>
      <c r="AJ2" s="637"/>
      <c r="AK2" s="637"/>
      <c r="AL2" s="637"/>
      <c r="AM2" s="637"/>
      <c r="AN2" s="637"/>
      <c r="AO2" s="637"/>
      <c r="AP2" s="637"/>
      <c r="AQ2" s="637"/>
      <c r="AR2" s="637"/>
      <c r="AS2" s="637"/>
      <c r="AT2" s="637"/>
      <c r="AU2" s="637"/>
      <c r="AV2" s="637"/>
      <c r="AW2" s="637"/>
      <c r="AX2" s="637"/>
      <c r="AY2" s="637"/>
    </row>
    <row r="3" spans="1:51">
      <c r="A3" s="663" t="s">
        <v>585</v>
      </c>
      <c r="B3" s="662"/>
      <c r="C3" s="662"/>
      <c r="D3" s="662"/>
      <c r="E3" s="662"/>
      <c r="F3" s="662"/>
      <c r="G3" s="661">
        <v>1972</v>
      </c>
      <c r="H3" s="661">
        <v>1975</v>
      </c>
      <c r="I3" s="661">
        <v>1976</v>
      </c>
      <c r="J3" s="661">
        <v>1977</v>
      </c>
      <c r="K3" s="661">
        <v>1978</v>
      </c>
      <c r="L3" s="661">
        <v>1979</v>
      </c>
      <c r="M3" s="661">
        <v>1980</v>
      </c>
      <c r="N3" s="661">
        <v>1981</v>
      </c>
      <c r="O3" s="661">
        <v>1982</v>
      </c>
      <c r="P3" s="661">
        <v>1983</v>
      </c>
      <c r="Q3" s="661">
        <v>1984</v>
      </c>
      <c r="R3" s="661">
        <v>1985</v>
      </c>
      <c r="S3" s="661">
        <v>1986</v>
      </c>
      <c r="T3" s="661">
        <v>1987</v>
      </c>
      <c r="U3" s="661">
        <v>1988</v>
      </c>
      <c r="V3" s="661">
        <v>1989</v>
      </c>
      <c r="W3" s="661">
        <v>1990</v>
      </c>
      <c r="X3" s="661">
        <v>1991</v>
      </c>
      <c r="Y3" s="661">
        <v>1992</v>
      </c>
      <c r="Z3" s="661">
        <v>1993</v>
      </c>
      <c r="AA3" s="661">
        <v>1994</v>
      </c>
      <c r="AB3" s="661">
        <v>1995</v>
      </c>
      <c r="AC3" s="661">
        <v>1996</v>
      </c>
      <c r="AD3" s="661">
        <v>1997</v>
      </c>
      <c r="AE3" s="661">
        <v>1998</v>
      </c>
      <c r="AF3" s="661">
        <v>1999</v>
      </c>
      <c r="AG3" s="661">
        <v>2000</v>
      </c>
      <c r="AH3" s="661">
        <v>2001</v>
      </c>
      <c r="AI3" s="661">
        <v>2002</v>
      </c>
      <c r="AJ3" s="661">
        <v>2003</v>
      </c>
      <c r="AK3" s="661">
        <v>2004</v>
      </c>
      <c r="AL3" s="661">
        <v>2005</v>
      </c>
      <c r="AM3" s="661">
        <v>2006</v>
      </c>
      <c r="AN3" s="661">
        <v>2007</v>
      </c>
      <c r="AO3" s="661">
        <v>2008</v>
      </c>
      <c r="AP3" s="661">
        <v>2009</v>
      </c>
      <c r="AQ3" s="661">
        <v>2010</v>
      </c>
      <c r="AR3" s="661">
        <v>2011</v>
      </c>
      <c r="AS3" s="661">
        <v>2012</v>
      </c>
      <c r="AT3" s="661">
        <v>2013</v>
      </c>
      <c r="AU3" s="661">
        <v>2014</v>
      </c>
      <c r="AV3" s="637"/>
      <c r="AW3" s="637"/>
      <c r="AX3" s="637"/>
      <c r="AY3" s="637"/>
    </row>
    <row r="4" spans="1:51">
      <c r="A4" s="660" t="s">
        <v>584</v>
      </c>
      <c r="B4" s="641"/>
      <c r="C4" s="641"/>
      <c r="D4" s="641"/>
      <c r="E4" s="641"/>
      <c r="F4" s="641"/>
      <c r="G4" s="641"/>
      <c r="H4" s="641"/>
      <c r="I4" s="641"/>
      <c r="J4" s="641"/>
      <c r="K4" s="641"/>
      <c r="L4" s="641"/>
      <c r="M4" s="641"/>
      <c r="N4" s="641"/>
      <c r="O4" s="641"/>
      <c r="P4" s="641"/>
      <c r="Q4" s="641"/>
      <c r="R4" s="641"/>
      <c r="S4" s="641"/>
      <c r="T4" s="641"/>
      <c r="U4" s="641"/>
      <c r="V4" s="641"/>
      <c r="W4" s="641"/>
      <c r="X4" s="641"/>
      <c r="Y4" s="641"/>
      <c r="Z4" s="641"/>
      <c r="AA4" s="641"/>
      <c r="AB4" s="641"/>
      <c r="AC4" s="641"/>
      <c r="AD4" s="641"/>
      <c r="AE4" s="641"/>
      <c r="AF4" s="641"/>
      <c r="AG4" s="641"/>
      <c r="AH4" s="641"/>
      <c r="AI4" s="641"/>
      <c r="AJ4" s="641"/>
      <c r="AK4" s="641"/>
      <c r="AL4" s="641"/>
      <c r="AM4" s="641"/>
      <c r="AN4" s="659"/>
      <c r="AO4" s="659"/>
      <c r="AP4" s="649"/>
      <c r="AQ4" s="649"/>
      <c r="AR4" s="649"/>
      <c r="AS4" s="649"/>
      <c r="AT4" s="649"/>
      <c r="AU4" s="649"/>
      <c r="AV4" s="637"/>
      <c r="AW4" s="637"/>
      <c r="AX4" s="637"/>
      <c r="AY4" s="637"/>
    </row>
    <row r="5" spans="1:51">
      <c r="A5" s="652" t="s">
        <v>583</v>
      </c>
      <c r="B5" s="652"/>
      <c r="C5" s="652"/>
      <c r="D5" s="652"/>
      <c r="E5" s="652"/>
      <c r="F5" s="652"/>
      <c r="G5" s="654">
        <v>282388.92</v>
      </c>
      <c r="H5" s="654">
        <v>253295.27</v>
      </c>
      <c r="I5" s="654">
        <v>261525.45</v>
      </c>
      <c r="J5" s="654">
        <v>263412.47999999998</v>
      </c>
      <c r="K5" s="654">
        <v>261058.37</v>
      </c>
      <c r="L5" s="654">
        <v>262346.11</v>
      </c>
      <c r="M5" s="654">
        <v>231996.24</v>
      </c>
      <c r="N5" s="654">
        <v>213134.68</v>
      </c>
      <c r="O5" s="654">
        <v>215004.1</v>
      </c>
      <c r="P5" s="654">
        <v>209018.81</v>
      </c>
      <c r="Q5" s="654">
        <v>198412.77</v>
      </c>
      <c r="R5" s="654">
        <v>212318.66</v>
      </c>
      <c r="S5" s="654">
        <v>213619.19</v>
      </c>
      <c r="T5" s="654">
        <v>212175.79</v>
      </c>
      <c r="U5" s="654">
        <v>215507.20000000001</v>
      </c>
      <c r="V5" s="654">
        <v>203095.09</v>
      </c>
      <c r="W5" s="654">
        <v>201453.39</v>
      </c>
      <c r="X5" s="654">
        <v>201502.94</v>
      </c>
      <c r="Y5" s="654">
        <v>201476.3</v>
      </c>
      <c r="Z5" s="654">
        <v>204109.89</v>
      </c>
      <c r="AA5" s="654">
        <v>204668.18</v>
      </c>
      <c r="AB5" s="654">
        <v>205939.92</v>
      </c>
      <c r="AC5" s="654">
        <v>204130.23</v>
      </c>
      <c r="AD5" s="654">
        <v>209555.23</v>
      </c>
      <c r="AE5" s="654">
        <v>207892.67</v>
      </c>
      <c r="AF5" s="654">
        <v>206669.94</v>
      </c>
      <c r="AG5" s="654">
        <v>201349.69</v>
      </c>
      <c r="AH5" s="654">
        <v>198880.28</v>
      </c>
      <c r="AI5" s="654">
        <v>204496.91</v>
      </c>
      <c r="AJ5" s="654">
        <v>206268.37</v>
      </c>
      <c r="AK5" s="654">
        <v>206105.05</v>
      </c>
      <c r="AL5" s="654">
        <v>208243.34</v>
      </c>
      <c r="AM5" s="654">
        <v>213473.18</v>
      </c>
      <c r="AN5" s="654">
        <v>213785.51</v>
      </c>
      <c r="AO5" s="654">
        <v>211346.84</v>
      </c>
      <c r="AP5" s="654">
        <v>204511.96</v>
      </c>
      <c r="AQ5" s="654">
        <v>204001.18</v>
      </c>
      <c r="AR5" s="654">
        <v>207389.23</v>
      </c>
      <c r="AS5" s="654">
        <v>197227.06</v>
      </c>
      <c r="AT5" s="654">
        <v>198243.59</v>
      </c>
      <c r="AU5" s="654">
        <v>197347.42</v>
      </c>
      <c r="AV5" s="642"/>
      <c r="AW5" s="642"/>
      <c r="AX5" s="658"/>
      <c r="AY5" s="658"/>
    </row>
    <row r="6" spans="1:51">
      <c r="A6" s="656" t="s">
        <v>558</v>
      </c>
      <c r="B6" s="656"/>
      <c r="C6" s="656"/>
      <c r="D6" s="656"/>
      <c r="E6" s="656"/>
      <c r="F6" s="656"/>
      <c r="G6" s="643">
        <v>213007.08</v>
      </c>
      <c r="H6" s="643">
        <v>188576.34</v>
      </c>
      <c r="I6" s="643">
        <v>196588.19</v>
      </c>
      <c r="J6" s="643">
        <v>196061.91</v>
      </c>
      <c r="K6" s="643">
        <v>190148.45</v>
      </c>
      <c r="L6" s="643">
        <v>187073.06</v>
      </c>
      <c r="M6" s="643">
        <v>152768.51</v>
      </c>
      <c r="N6" s="643">
        <v>130661.55</v>
      </c>
      <c r="O6" s="643">
        <v>126918.39</v>
      </c>
      <c r="P6" s="643">
        <v>117906.7</v>
      </c>
      <c r="Q6" s="643">
        <v>106355.21</v>
      </c>
      <c r="R6" s="643">
        <v>111104.98</v>
      </c>
      <c r="S6" s="643">
        <v>104569.49</v>
      </c>
      <c r="T6" s="643">
        <v>97406.92</v>
      </c>
      <c r="U6" s="643">
        <v>90757.04</v>
      </c>
      <c r="V6" s="643">
        <v>76830.240000000005</v>
      </c>
      <c r="W6" s="643">
        <v>70522.009999999995</v>
      </c>
      <c r="X6" s="643">
        <v>64065.2</v>
      </c>
      <c r="Y6" s="643">
        <v>56823.76</v>
      </c>
      <c r="Z6" s="643">
        <v>59632.15</v>
      </c>
      <c r="AA6" s="643">
        <v>54737.77</v>
      </c>
      <c r="AB6" s="643">
        <v>51968.62</v>
      </c>
      <c r="AC6" s="643">
        <v>49381.9</v>
      </c>
      <c r="AD6" s="643">
        <v>48514.55</v>
      </c>
      <c r="AE6" s="643">
        <v>45688.160000000003</v>
      </c>
      <c r="AF6" s="643">
        <v>44692.76</v>
      </c>
      <c r="AG6" s="643">
        <v>38877.42</v>
      </c>
      <c r="AH6" s="643">
        <v>36884.35</v>
      </c>
      <c r="AI6" s="643">
        <v>35856.31</v>
      </c>
      <c r="AJ6" s="643">
        <v>32993.339999999997</v>
      </c>
      <c r="AK6" s="643">
        <v>31510.05</v>
      </c>
      <c r="AL6" s="643">
        <v>29980.91</v>
      </c>
      <c r="AM6" s="643">
        <v>27398.2</v>
      </c>
      <c r="AN6" s="643">
        <v>25180.83</v>
      </c>
      <c r="AO6" s="643">
        <v>23608.63</v>
      </c>
      <c r="AP6" s="643">
        <v>21473.32</v>
      </c>
      <c r="AQ6" s="643">
        <v>19648.990000000002</v>
      </c>
      <c r="AR6" s="643">
        <v>18969.080000000002</v>
      </c>
      <c r="AS6" s="643">
        <v>16018.15</v>
      </c>
      <c r="AT6" s="643">
        <v>15061.58</v>
      </c>
      <c r="AU6" s="643">
        <v>12583.03</v>
      </c>
      <c r="AV6" s="642"/>
      <c r="AW6" s="642"/>
      <c r="AX6" s="638"/>
      <c r="AY6" s="638"/>
    </row>
    <row r="7" spans="1:51">
      <c r="A7" s="657" t="s">
        <v>557</v>
      </c>
      <c r="B7" s="656"/>
      <c r="C7" s="656"/>
      <c r="D7" s="656"/>
      <c r="E7" s="656"/>
      <c r="F7" s="656"/>
      <c r="G7" s="643">
        <v>0</v>
      </c>
      <c r="H7" s="643">
        <v>0</v>
      </c>
      <c r="I7" s="643">
        <v>0</v>
      </c>
      <c r="J7" s="643">
        <v>0</v>
      </c>
      <c r="K7" s="643">
        <v>0</v>
      </c>
      <c r="L7" s="643">
        <v>0</v>
      </c>
      <c r="M7" s="643">
        <v>0</v>
      </c>
      <c r="N7" s="643">
        <v>0</v>
      </c>
      <c r="O7" s="643">
        <v>17.12</v>
      </c>
      <c r="P7" s="643">
        <v>295.08</v>
      </c>
      <c r="Q7" s="643">
        <v>1300.42</v>
      </c>
      <c r="R7" s="643">
        <v>7149.92</v>
      </c>
      <c r="S7" s="643">
        <v>12357.1</v>
      </c>
      <c r="T7" s="643">
        <v>16179.62</v>
      </c>
      <c r="U7" s="643">
        <v>18762.96</v>
      </c>
      <c r="V7" s="643">
        <v>20835.830000000002</v>
      </c>
      <c r="W7" s="643">
        <v>24221.82</v>
      </c>
      <c r="X7" s="643">
        <v>25832.82</v>
      </c>
      <c r="Y7" s="643">
        <v>28731.759999999998</v>
      </c>
      <c r="Z7" s="643">
        <v>31364.73</v>
      </c>
      <c r="AA7" s="643">
        <v>31640.799999999999</v>
      </c>
      <c r="AB7" s="643">
        <v>34050.25</v>
      </c>
      <c r="AC7" s="643">
        <v>36592.199999999997</v>
      </c>
      <c r="AD7" s="643">
        <v>36843.75</v>
      </c>
      <c r="AE7" s="643">
        <v>37397.64</v>
      </c>
      <c r="AF7" s="643">
        <v>37142.22</v>
      </c>
      <c r="AG7" s="643">
        <v>36334.870000000003</v>
      </c>
      <c r="AH7" s="643">
        <v>35334.31</v>
      </c>
      <c r="AI7" s="643">
        <v>36275.339999999997</v>
      </c>
      <c r="AJ7" s="643">
        <v>38713.64</v>
      </c>
      <c r="AK7" s="643">
        <v>38754.400000000001</v>
      </c>
      <c r="AL7" s="643">
        <v>39054.78</v>
      </c>
      <c r="AM7" s="643">
        <v>40128.43</v>
      </c>
      <c r="AN7" s="643">
        <v>37881.17</v>
      </c>
      <c r="AO7" s="643">
        <v>37209.79</v>
      </c>
      <c r="AP7" s="643">
        <v>35988.410000000003</v>
      </c>
      <c r="AQ7" s="643">
        <v>35967.94</v>
      </c>
      <c r="AR7" s="643">
        <v>35201.620000000003</v>
      </c>
      <c r="AS7" s="643">
        <v>34334.589999999997</v>
      </c>
      <c r="AT7" s="643">
        <v>34675</v>
      </c>
      <c r="AU7" s="643">
        <v>32611.41</v>
      </c>
      <c r="AV7" s="642"/>
      <c r="AW7" s="642"/>
      <c r="AX7" s="638"/>
      <c r="AY7" s="638"/>
    </row>
    <row r="8" spans="1:51">
      <c r="A8" s="657" t="s">
        <v>556</v>
      </c>
      <c r="B8" s="656"/>
      <c r="C8" s="656"/>
      <c r="D8" s="656"/>
      <c r="E8" s="656"/>
      <c r="F8" s="656"/>
      <c r="G8" s="643">
        <v>1651.59</v>
      </c>
      <c r="H8" s="643">
        <v>1074.81</v>
      </c>
      <c r="I8" s="643">
        <v>1144.42</v>
      </c>
      <c r="J8" s="643">
        <v>1475.24</v>
      </c>
      <c r="K8" s="643">
        <v>1260.79</v>
      </c>
      <c r="L8" s="643">
        <v>1659.12</v>
      </c>
      <c r="M8" s="643">
        <v>2497.79</v>
      </c>
      <c r="N8" s="643">
        <v>3187.14</v>
      </c>
      <c r="O8" s="643">
        <v>3417.18</v>
      </c>
      <c r="P8" s="643">
        <v>2830.53</v>
      </c>
      <c r="Q8" s="643">
        <v>2592.75</v>
      </c>
      <c r="R8" s="643">
        <v>2108.06</v>
      </c>
      <c r="S8" s="643">
        <v>1589.05</v>
      </c>
      <c r="T8" s="643">
        <v>952.05</v>
      </c>
      <c r="U8" s="643">
        <v>867.63</v>
      </c>
      <c r="V8" s="643">
        <v>737.2</v>
      </c>
      <c r="W8" s="643">
        <v>928.04</v>
      </c>
      <c r="X8" s="643">
        <v>1325.84</v>
      </c>
      <c r="Y8" s="643">
        <v>1181.82</v>
      </c>
      <c r="Z8" s="643">
        <v>1017.61</v>
      </c>
      <c r="AA8" s="643">
        <v>886.02</v>
      </c>
      <c r="AB8" s="643">
        <v>563.26</v>
      </c>
      <c r="AC8" s="643">
        <v>194.87</v>
      </c>
      <c r="AD8" s="643">
        <v>211.24</v>
      </c>
      <c r="AE8" s="643">
        <v>199.75</v>
      </c>
      <c r="AF8" s="643">
        <v>135.83000000000001</v>
      </c>
      <c r="AG8" s="643">
        <v>49.08</v>
      </c>
      <c r="AH8" s="643">
        <v>48.78</v>
      </c>
      <c r="AI8" s="643">
        <v>39.14</v>
      </c>
      <c r="AJ8" s="643">
        <v>29.76</v>
      </c>
      <c r="AK8" s="643">
        <v>29.05</v>
      </c>
      <c r="AL8" s="643">
        <v>8.2899999999999991</v>
      </c>
      <c r="AM8" s="643">
        <v>4.37</v>
      </c>
      <c r="AN8" s="643">
        <v>9.0299999999999994</v>
      </c>
      <c r="AO8" s="643">
        <v>19.309999999999999</v>
      </c>
      <c r="AP8" s="643">
        <v>21.38</v>
      </c>
      <c r="AQ8" s="643">
        <v>27.86</v>
      </c>
      <c r="AR8" s="643">
        <v>30.18</v>
      </c>
      <c r="AS8" s="643">
        <v>23.52</v>
      </c>
      <c r="AT8" s="643">
        <v>18.18</v>
      </c>
      <c r="AU8" s="643">
        <v>0.45</v>
      </c>
      <c r="AV8" s="642"/>
      <c r="AW8" s="642"/>
      <c r="AX8" s="638"/>
      <c r="AY8" s="638"/>
    </row>
    <row r="9" spans="1:51">
      <c r="A9" s="657" t="s">
        <v>578</v>
      </c>
      <c r="B9" s="656"/>
      <c r="C9" s="656"/>
      <c r="D9" s="656"/>
      <c r="E9" s="656"/>
      <c r="F9" s="656"/>
      <c r="G9" s="643">
        <v>217.2</v>
      </c>
      <c r="H9" s="643">
        <v>254.43</v>
      </c>
      <c r="I9" s="643">
        <v>255</v>
      </c>
      <c r="J9" s="643">
        <v>260.97000000000003</v>
      </c>
      <c r="K9" s="643">
        <v>253.43</v>
      </c>
      <c r="L9" s="643">
        <v>253.6</v>
      </c>
      <c r="M9" s="643">
        <v>263.17</v>
      </c>
      <c r="N9" s="643">
        <v>280.77999999999997</v>
      </c>
      <c r="O9" s="643">
        <v>308.89</v>
      </c>
      <c r="P9" s="643">
        <v>334.6</v>
      </c>
      <c r="Q9" s="643">
        <v>339.67</v>
      </c>
      <c r="R9" s="643">
        <v>328.33</v>
      </c>
      <c r="S9" s="643">
        <v>351.29</v>
      </c>
      <c r="T9" s="643">
        <v>341</v>
      </c>
      <c r="U9" s="643">
        <v>387.51</v>
      </c>
      <c r="V9" s="643">
        <v>424.54</v>
      </c>
      <c r="W9" s="643">
        <v>457.23</v>
      </c>
      <c r="X9" s="643">
        <v>463.52</v>
      </c>
      <c r="Y9" s="643">
        <v>515.61</v>
      </c>
      <c r="Z9" s="643">
        <v>488.05</v>
      </c>
      <c r="AA9" s="643">
        <v>555.45000000000005</v>
      </c>
      <c r="AB9" s="643">
        <v>582.58000000000004</v>
      </c>
      <c r="AC9" s="643">
        <v>507.2</v>
      </c>
      <c r="AD9" s="643">
        <v>546.95000000000005</v>
      </c>
      <c r="AE9" s="643">
        <v>329.51</v>
      </c>
      <c r="AF9" s="643">
        <v>701.27</v>
      </c>
      <c r="AG9" s="643">
        <v>690.9</v>
      </c>
      <c r="AH9" s="643">
        <v>533.38</v>
      </c>
      <c r="AI9" s="643">
        <v>826.12</v>
      </c>
      <c r="AJ9" s="643">
        <v>814.79</v>
      </c>
      <c r="AK9" s="643">
        <v>647.36</v>
      </c>
      <c r="AL9" s="643">
        <v>648.24</v>
      </c>
      <c r="AM9" s="643">
        <v>690.04</v>
      </c>
      <c r="AN9" s="643">
        <v>478.13</v>
      </c>
      <c r="AO9" s="643">
        <v>324.67</v>
      </c>
      <c r="AP9" s="643">
        <v>187.33</v>
      </c>
      <c r="AQ9" s="643">
        <v>162.68</v>
      </c>
      <c r="AR9" s="643">
        <v>277.23</v>
      </c>
      <c r="AS9" s="643">
        <v>238.59</v>
      </c>
      <c r="AT9" s="643">
        <v>225.42</v>
      </c>
      <c r="AU9" s="643">
        <v>372.35</v>
      </c>
      <c r="AV9" s="642"/>
      <c r="AW9" s="642"/>
      <c r="AX9" s="638"/>
      <c r="AY9" s="638"/>
    </row>
    <row r="10" spans="1:51">
      <c r="A10" s="657" t="s">
        <v>555</v>
      </c>
      <c r="B10" s="656"/>
      <c r="C10" s="656"/>
      <c r="D10" s="656"/>
      <c r="E10" s="656"/>
      <c r="F10" s="656"/>
      <c r="G10" s="643">
        <v>3835.17</v>
      </c>
      <c r="H10" s="643">
        <v>3246.76</v>
      </c>
      <c r="I10" s="643">
        <v>2812.51</v>
      </c>
      <c r="J10" s="643">
        <v>2524.92</v>
      </c>
      <c r="K10" s="643">
        <v>3774.55</v>
      </c>
      <c r="L10" s="643">
        <v>6451.59</v>
      </c>
      <c r="M10" s="643">
        <v>10753.83</v>
      </c>
      <c r="N10" s="643">
        <v>14581.21</v>
      </c>
      <c r="O10" s="643">
        <v>16812.009999999998</v>
      </c>
      <c r="P10" s="643">
        <v>17489.02</v>
      </c>
      <c r="Q10" s="643">
        <v>17194.11</v>
      </c>
      <c r="R10" s="643">
        <v>15611.49</v>
      </c>
      <c r="S10" s="643">
        <v>16691.91</v>
      </c>
      <c r="T10" s="643">
        <v>16871.990000000002</v>
      </c>
      <c r="U10" s="643">
        <v>18360.22</v>
      </c>
      <c r="V10" s="643">
        <v>18151.07</v>
      </c>
      <c r="W10" s="643">
        <v>18456.03</v>
      </c>
      <c r="X10" s="643">
        <v>18462.86</v>
      </c>
      <c r="Y10" s="643">
        <v>19767.689999999999</v>
      </c>
      <c r="Z10" s="643">
        <v>19186.57</v>
      </c>
      <c r="AA10" s="643">
        <v>19778.830000000002</v>
      </c>
      <c r="AB10" s="643">
        <v>19379.240000000002</v>
      </c>
      <c r="AC10" s="643">
        <v>18299.54</v>
      </c>
      <c r="AD10" s="643">
        <v>20804.419999999998</v>
      </c>
      <c r="AE10" s="643">
        <v>19053.63</v>
      </c>
      <c r="AF10" s="643">
        <v>20476.32</v>
      </c>
      <c r="AG10" s="643">
        <v>24129.9</v>
      </c>
      <c r="AH10" s="643">
        <v>24808.66</v>
      </c>
      <c r="AI10" s="643">
        <v>27146.21</v>
      </c>
      <c r="AJ10" s="643">
        <v>29184.14</v>
      </c>
      <c r="AK10" s="643">
        <v>30768.13</v>
      </c>
      <c r="AL10" s="643">
        <v>35457.49</v>
      </c>
      <c r="AM10" s="643">
        <v>40208.47</v>
      </c>
      <c r="AN10" s="643">
        <v>46845.4</v>
      </c>
      <c r="AO10" s="643">
        <v>45363.91</v>
      </c>
      <c r="AP10" s="643">
        <v>43377.46</v>
      </c>
      <c r="AQ10" s="643">
        <v>40934.9</v>
      </c>
      <c r="AR10" s="643">
        <v>43655.17</v>
      </c>
      <c r="AS10" s="643">
        <v>40582.050000000003</v>
      </c>
      <c r="AT10" s="643">
        <v>41720.18</v>
      </c>
      <c r="AU10" s="643">
        <v>44660.72</v>
      </c>
      <c r="AV10" s="642"/>
      <c r="AW10" s="642"/>
      <c r="AX10" s="638"/>
      <c r="AY10" s="638"/>
    </row>
    <row r="11" spans="1:51">
      <c r="A11" s="656" t="s">
        <v>554</v>
      </c>
      <c r="B11" s="656"/>
      <c r="C11" s="656"/>
      <c r="D11" s="656"/>
      <c r="E11" s="656"/>
      <c r="F11" s="656"/>
      <c r="G11" s="643">
        <v>1994.85</v>
      </c>
      <c r="H11" s="643">
        <v>4526.8599999999997</v>
      </c>
      <c r="I11" s="643">
        <v>4914.1899999999996</v>
      </c>
      <c r="J11" s="643">
        <v>5478.42</v>
      </c>
      <c r="K11" s="643">
        <v>7218.06</v>
      </c>
      <c r="L11" s="643">
        <v>7897.13</v>
      </c>
      <c r="M11" s="643">
        <v>7748.37</v>
      </c>
      <c r="N11" s="643">
        <v>7613.97</v>
      </c>
      <c r="O11" s="643">
        <v>7421.64</v>
      </c>
      <c r="P11" s="643">
        <v>7593.99</v>
      </c>
      <c r="Q11" s="643">
        <v>8147.09</v>
      </c>
      <c r="R11" s="643">
        <v>10005.65</v>
      </c>
      <c r="S11" s="643">
        <v>9822.9699999999993</v>
      </c>
      <c r="T11" s="643">
        <v>10566.56</v>
      </c>
      <c r="U11" s="643">
        <v>10376.620000000001</v>
      </c>
      <c r="V11" s="643">
        <v>10051.48</v>
      </c>
      <c r="W11" s="643">
        <v>9797.8700000000008</v>
      </c>
      <c r="X11" s="643">
        <v>10510.42</v>
      </c>
      <c r="Y11" s="643">
        <v>10266.35</v>
      </c>
      <c r="Z11" s="643">
        <v>10524.29</v>
      </c>
      <c r="AA11" s="643">
        <v>10156.52</v>
      </c>
      <c r="AB11" s="643">
        <v>10114.42</v>
      </c>
      <c r="AC11" s="643">
        <v>10568.76</v>
      </c>
      <c r="AD11" s="643">
        <v>9799.33</v>
      </c>
      <c r="AE11" s="643">
        <v>9501.1299999999992</v>
      </c>
      <c r="AF11" s="643">
        <v>9246.9599999999991</v>
      </c>
      <c r="AG11" s="643">
        <v>8353.6</v>
      </c>
      <c r="AH11" s="643">
        <v>8064.01</v>
      </c>
      <c r="AI11" s="643">
        <v>7732.24</v>
      </c>
      <c r="AJ11" s="643">
        <v>7979.51</v>
      </c>
      <c r="AK11" s="643">
        <v>7547.21</v>
      </c>
      <c r="AL11" s="643">
        <v>7339.79</v>
      </c>
      <c r="AM11" s="643">
        <v>7233.47</v>
      </c>
      <c r="AN11" s="643">
        <v>6384.81</v>
      </c>
      <c r="AO11" s="643">
        <v>6413.97</v>
      </c>
      <c r="AP11" s="643">
        <v>6477.93</v>
      </c>
      <c r="AQ11" s="643">
        <v>6966.81</v>
      </c>
      <c r="AR11" s="643">
        <v>6708.97</v>
      </c>
      <c r="AS11" s="643">
        <v>6568.77</v>
      </c>
      <c r="AT11" s="643">
        <v>6786.92</v>
      </c>
      <c r="AU11" s="643">
        <v>6748.93</v>
      </c>
      <c r="AV11" s="642"/>
      <c r="AW11" s="642"/>
      <c r="AX11" s="638"/>
      <c r="AY11" s="638"/>
    </row>
    <row r="12" spans="1:51">
      <c r="A12" s="656" t="s">
        <v>553</v>
      </c>
      <c r="B12" s="656"/>
      <c r="C12" s="644"/>
      <c r="D12" s="656"/>
      <c r="E12" s="656"/>
      <c r="F12" s="656"/>
      <c r="G12" s="643">
        <v>57471.040000000001</v>
      </c>
      <c r="H12" s="643">
        <v>51804.94</v>
      </c>
      <c r="I12" s="643">
        <v>52178.45</v>
      </c>
      <c r="J12" s="643">
        <v>54026.04</v>
      </c>
      <c r="K12" s="643">
        <v>54970.17</v>
      </c>
      <c r="L12" s="643">
        <v>55488.23</v>
      </c>
      <c r="M12" s="643">
        <v>54531.83</v>
      </c>
      <c r="N12" s="643">
        <v>53620.86</v>
      </c>
      <c r="O12" s="643">
        <v>57025.39</v>
      </c>
      <c r="P12" s="643">
        <v>59600.44</v>
      </c>
      <c r="Q12" s="643">
        <v>59493.79</v>
      </c>
      <c r="R12" s="643">
        <v>63358.720000000001</v>
      </c>
      <c r="S12" s="643">
        <v>66500.91</v>
      </c>
      <c r="T12" s="643">
        <v>68363.87</v>
      </c>
      <c r="U12" s="643">
        <v>74643.61</v>
      </c>
      <c r="V12" s="643">
        <v>74889.62</v>
      </c>
      <c r="W12" s="643">
        <v>75926.58</v>
      </c>
      <c r="X12" s="643">
        <v>79730.92</v>
      </c>
      <c r="Y12" s="643">
        <v>83123.899999999994</v>
      </c>
      <c r="Z12" s="643">
        <v>80903.199999999997</v>
      </c>
      <c r="AA12" s="643">
        <v>86010.81</v>
      </c>
      <c r="AB12" s="643">
        <v>88440.2</v>
      </c>
      <c r="AC12" s="643">
        <v>87851.42</v>
      </c>
      <c r="AD12" s="643">
        <v>92164.77</v>
      </c>
      <c r="AE12" s="643">
        <v>95173.25</v>
      </c>
      <c r="AF12" s="643">
        <v>93751.51</v>
      </c>
      <c r="AG12" s="643">
        <v>92423.2</v>
      </c>
      <c r="AH12" s="643">
        <v>92716.95</v>
      </c>
      <c r="AI12" s="643">
        <v>96182.41</v>
      </c>
      <c r="AJ12" s="643">
        <v>96111.56</v>
      </c>
      <c r="AK12" s="643">
        <v>96409.74</v>
      </c>
      <c r="AL12" s="643">
        <v>95352.37</v>
      </c>
      <c r="AM12" s="643">
        <v>97444.88</v>
      </c>
      <c r="AN12" s="643">
        <v>96696.73</v>
      </c>
      <c r="AO12" s="643">
        <v>98099.47</v>
      </c>
      <c r="AP12" s="643">
        <v>96648.39</v>
      </c>
      <c r="AQ12" s="643">
        <v>99954.880000000005</v>
      </c>
      <c r="AR12" s="643">
        <v>102163.97</v>
      </c>
      <c r="AS12" s="643">
        <v>99176.17</v>
      </c>
      <c r="AT12" s="643">
        <v>99430.76</v>
      </c>
      <c r="AU12" s="643">
        <v>100008.84</v>
      </c>
      <c r="AV12" s="642"/>
      <c r="AW12" s="642"/>
      <c r="AX12" s="638"/>
      <c r="AY12" s="638"/>
    </row>
    <row r="13" spans="1:51">
      <c r="A13" s="656" t="s">
        <v>552</v>
      </c>
      <c r="B13" s="656"/>
      <c r="C13" s="656"/>
      <c r="D13" s="656"/>
      <c r="E13" s="656"/>
      <c r="F13" s="656"/>
      <c r="G13" s="643">
        <v>4211.99</v>
      </c>
      <c r="H13" s="643">
        <v>3811.14</v>
      </c>
      <c r="I13" s="643">
        <v>3632.69</v>
      </c>
      <c r="J13" s="643">
        <v>3584.97</v>
      </c>
      <c r="K13" s="643">
        <v>3432.91</v>
      </c>
      <c r="L13" s="643">
        <v>3523.39</v>
      </c>
      <c r="M13" s="643">
        <v>3432.74</v>
      </c>
      <c r="N13" s="643">
        <v>3189.16</v>
      </c>
      <c r="O13" s="643">
        <v>3083.46</v>
      </c>
      <c r="P13" s="643">
        <v>2968.44</v>
      </c>
      <c r="Q13" s="643">
        <v>2989.71</v>
      </c>
      <c r="R13" s="643">
        <v>2651.52</v>
      </c>
      <c r="S13" s="643">
        <v>1736.48</v>
      </c>
      <c r="T13" s="643">
        <v>1493.79</v>
      </c>
      <c r="U13" s="643">
        <v>1351.59</v>
      </c>
      <c r="V13" s="643">
        <v>1175.0999999999999</v>
      </c>
      <c r="W13" s="643">
        <v>1143.8</v>
      </c>
      <c r="X13" s="643">
        <v>1111.3699999999999</v>
      </c>
      <c r="Y13" s="643">
        <v>1065.4000000000001</v>
      </c>
      <c r="Z13" s="643">
        <v>993.29</v>
      </c>
      <c r="AA13" s="643">
        <v>901.96</v>
      </c>
      <c r="AB13" s="643">
        <v>841.35</v>
      </c>
      <c r="AC13" s="643">
        <v>734.34</v>
      </c>
      <c r="AD13" s="643">
        <v>670.22</v>
      </c>
      <c r="AE13" s="643">
        <v>549.6</v>
      </c>
      <c r="AF13" s="643">
        <v>523.08000000000004</v>
      </c>
      <c r="AG13" s="643">
        <v>490.72</v>
      </c>
      <c r="AH13" s="643">
        <v>489.84</v>
      </c>
      <c r="AI13" s="643">
        <v>439.15</v>
      </c>
      <c r="AJ13" s="643">
        <v>441.63</v>
      </c>
      <c r="AK13" s="643">
        <v>439.12</v>
      </c>
      <c r="AL13" s="643">
        <v>401.47</v>
      </c>
      <c r="AM13" s="643">
        <v>365.32</v>
      </c>
      <c r="AN13" s="643">
        <v>309.41000000000003</v>
      </c>
      <c r="AO13" s="643">
        <v>307.08</v>
      </c>
      <c r="AP13" s="643">
        <v>337.75</v>
      </c>
      <c r="AQ13" s="643">
        <v>337.12</v>
      </c>
      <c r="AR13" s="643">
        <v>383.02</v>
      </c>
      <c r="AS13" s="643">
        <v>285.20999999999998</v>
      </c>
      <c r="AT13" s="643">
        <v>325.55</v>
      </c>
      <c r="AU13" s="643">
        <v>361.67</v>
      </c>
      <c r="AV13" s="642"/>
      <c r="AW13" s="642"/>
      <c r="AX13" s="638"/>
      <c r="AY13" s="638"/>
    </row>
    <row r="14" spans="1:51">
      <c r="A14" s="646"/>
      <c r="B14" s="646"/>
      <c r="C14" s="646"/>
      <c r="D14" s="646"/>
      <c r="E14" s="646"/>
      <c r="F14" s="646"/>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2"/>
      <c r="AW14" s="642"/>
      <c r="AX14" s="637"/>
      <c r="AY14" s="637"/>
    </row>
    <row r="15" spans="1:51">
      <c r="A15" s="649"/>
      <c r="B15" s="649"/>
      <c r="C15" s="649"/>
      <c r="D15" s="649"/>
      <c r="E15" s="649"/>
      <c r="F15" s="649"/>
      <c r="G15" s="649"/>
      <c r="H15" s="649"/>
      <c r="I15" s="649"/>
      <c r="J15" s="649"/>
      <c r="K15" s="649"/>
      <c r="L15" s="649"/>
      <c r="M15" s="649"/>
      <c r="N15" s="649"/>
      <c r="O15" s="649"/>
      <c r="P15" s="649"/>
      <c r="Q15" s="649"/>
      <c r="R15" s="649"/>
      <c r="S15" s="649"/>
      <c r="T15" s="649"/>
      <c r="U15" s="649"/>
      <c r="V15" s="649"/>
      <c r="W15" s="649"/>
      <c r="X15" s="649"/>
      <c r="Y15" s="649"/>
      <c r="Z15" s="649"/>
      <c r="AA15" s="649"/>
      <c r="AB15" s="649"/>
      <c r="AC15" s="649"/>
      <c r="AD15" s="649"/>
      <c r="AE15" s="649"/>
      <c r="AF15" s="649"/>
      <c r="AG15" s="649"/>
      <c r="AH15" s="649"/>
      <c r="AI15" s="649"/>
      <c r="AJ15" s="649"/>
      <c r="AK15" s="649"/>
      <c r="AL15" s="649"/>
      <c r="AM15" s="649"/>
      <c r="AN15" s="649"/>
      <c r="AO15" s="649"/>
      <c r="AP15" s="649"/>
      <c r="AQ15" s="649"/>
      <c r="AR15" s="649"/>
      <c r="AS15" s="649"/>
      <c r="AT15" s="649"/>
      <c r="AU15" s="649"/>
      <c r="AV15" s="642"/>
      <c r="AW15" s="642"/>
      <c r="AX15" s="637"/>
      <c r="AY15" s="637"/>
    </row>
    <row r="16" spans="1:51">
      <c r="A16" s="646"/>
      <c r="B16" s="646"/>
      <c r="C16" s="646"/>
      <c r="D16" s="646"/>
      <c r="E16" s="646"/>
      <c r="F16" s="646"/>
      <c r="G16" s="655"/>
      <c r="H16" s="655"/>
      <c r="I16" s="655"/>
      <c r="J16" s="655"/>
      <c r="K16" s="655"/>
      <c r="L16" s="655"/>
      <c r="M16" s="655"/>
      <c r="N16" s="655"/>
      <c r="O16" s="655"/>
      <c r="P16" s="655"/>
      <c r="Q16" s="655"/>
      <c r="R16" s="655"/>
      <c r="S16" s="655"/>
      <c r="T16" s="655"/>
      <c r="U16" s="655"/>
      <c r="V16" s="655"/>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5"/>
      <c r="AT16" s="655"/>
      <c r="AU16" s="649"/>
      <c r="AV16" s="642"/>
      <c r="AW16" s="642"/>
      <c r="AX16" s="637"/>
      <c r="AY16" s="637"/>
    </row>
    <row r="17" spans="1:49">
      <c r="A17" s="652" t="s">
        <v>582</v>
      </c>
      <c r="B17" s="652"/>
      <c r="C17" s="652"/>
      <c r="D17" s="652"/>
      <c r="E17" s="652"/>
      <c r="F17" s="652"/>
      <c r="G17" s="654">
        <v>63133.17</v>
      </c>
      <c r="H17" s="654">
        <v>55290.49</v>
      </c>
      <c r="I17" s="654">
        <v>58890.91</v>
      </c>
      <c r="J17" s="654">
        <v>58611.5</v>
      </c>
      <c r="K17" s="654">
        <v>54973.47</v>
      </c>
      <c r="L17" s="654">
        <v>51300.4</v>
      </c>
      <c r="M17" s="654">
        <v>52190.27</v>
      </c>
      <c r="N17" s="654">
        <v>47784.81</v>
      </c>
      <c r="O17" s="654">
        <v>47326.47</v>
      </c>
      <c r="P17" s="654">
        <v>46107.199999999997</v>
      </c>
      <c r="Q17" s="654">
        <v>46732.15</v>
      </c>
      <c r="R17" s="654">
        <v>48006.07</v>
      </c>
      <c r="S17" s="654">
        <v>47091.59</v>
      </c>
      <c r="T17" s="654">
        <v>46644.08</v>
      </c>
      <c r="U17" s="654">
        <v>46582.75</v>
      </c>
      <c r="V17" s="654">
        <v>43971.19</v>
      </c>
      <c r="W17" s="654">
        <v>44975.17</v>
      </c>
      <c r="X17" s="654">
        <v>43474.39</v>
      </c>
      <c r="Y17" s="654">
        <v>43790.84</v>
      </c>
      <c r="Z17" s="654">
        <v>43249.19</v>
      </c>
      <c r="AA17" s="654">
        <v>42837.69</v>
      </c>
      <c r="AB17" s="654">
        <v>43602.85</v>
      </c>
      <c r="AC17" s="654">
        <v>44687.98</v>
      </c>
      <c r="AD17" s="654">
        <v>45568.95</v>
      </c>
      <c r="AE17" s="654">
        <v>44546.75</v>
      </c>
      <c r="AF17" s="654">
        <v>44754.6</v>
      </c>
      <c r="AG17" s="654">
        <v>43961.45</v>
      </c>
      <c r="AH17" s="654">
        <v>42661.43</v>
      </c>
      <c r="AI17" s="654">
        <v>45547.37</v>
      </c>
      <c r="AJ17" s="654">
        <v>46818.96</v>
      </c>
      <c r="AK17" s="654">
        <v>46839.85</v>
      </c>
      <c r="AL17" s="654">
        <v>46820.7</v>
      </c>
      <c r="AM17" s="654">
        <v>48429.97</v>
      </c>
      <c r="AN17" s="654">
        <v>46794.48</v>
      </c>
      <c r="AO17" s="654">
        <v>46767.05</v>
      </c>
      <c r="AP17" s="654">
        <v>45488.28</v>
      </c>
      <c r="AQ17" s="654">
        <v>44803.61</v>
      </c>
      <c r="AR17" s="654">
        <v>44775.76</v>
      </c>
      <c r="AS17" s="654">
        <v>44371.83</v>
      </c>
      <c r="AT17" s="654">
        <v>44750.81</v>
      </c>
      <c r="AU17" s="654">
        <v>43839.31</v>
      </c>
      <c r="AV17" s="642"/>
      <c r="AW17" s="642"/>
    </row>
    <row r="18" spans="1:49">
      <c r="A18" s="644" t="s">
        <v>581</v>
      </c>
      <c r="B18" s="646"/>
      <c r="C18" s="646"/>
      <c r="D18" s="646"/>
      <c r="E18" s="646"/>
      <c r="F18" s="646"/>
      <c r="G18" s="643">
        <v>16741.669999999998</v>
      </c>
      <c r="H18" s="643">
        <v>14237</v>
      </c>
      <c r="I18" s="643">
        <v>15676.35</v>
      </c>
      <c r="J18" s="643">
        <v>15307.73</v>
      </c>
      <c r="K18" s="643">
        <v>13569.77</v>
      </c>
      <c r="L18" s="643">
        <v>12338.28</v>
      </c>
      <c r="M18" s="643">
        <v>12705.95</v>
      </c>
      <c r="N18" s="643">
        <v>10880.76</v>
      </c>
      <c r="O18" s="643">
        <v>10231.719999999999</v>
      </c>
      <c r="P18" s="643">
        <v>9929.2000000000007</v>
      </c>
      <c r="Q18" s="643">
        <v>10011.870000000001</v>
      </c>
      <c r="R18" s="643">
        <v>9910.2099999999991</v>
      </c>
      <c r="S18" s="643">
        <v>9401.0300000000007</v>
      </c>
      <c r="T18" s="643">
        <v>9301.19</v>
      </c>
      <c r="U18" s="643">
        <v>7305.75</v>
      </c>
      <c r="V18" s="643">
        <v>6980.6</v>
      </c>
      <c r="W18" s="643">
        <v>6717.77</v>
      </c>
      <c r="X18" s="643">
        <v>6401.86</v>
      </c>
      <c r="Y18" s="643">
        <v>6397.05</v>
      </c>
      <c r="Z18" s="643">
        <v>5799.44</v>
      </c>
      <c r="AA18" s="643">
        <v>5735.32</v>
      </c>
      <c r="AB18" s="643">
        <v>6610.25</v>
      </c>
      <c r="AC18" s="643">
        <v>6796.36</v>
      </c>
      <c r="AD18" s="643">
        <v>6472.45</v>
      </c>
      <c r="AE18" s="643">
        <v>6863.61</v>
      </c>
      <c r="AF18" s="643">
        <v>6991.83</v>
      </c>
      <c r="AG18" s="643">
        <v>6657.77</v>
      </c>
      <c r="AH18" s="643">
        <v>6091.84</v>
      </c>
      <c r="AI18" s="643">
        <v>6125.45</v>
      </c>
      <c r="AJ18" s="643">
        <v>6086.28</v>
      </c>
      <c r="AK18" s="643">
        <v>6078.53</v>
      </c>
      <c r="AL18" s="643">
        <v>5869.2</v>
      </c>
      <c r="AM18" s="643">
        <v>6201.68</v>
      </c>
      <c r="AN18" s="643">
        <v>5929.98</v>
      </c>
      <c r="AO18" s="643">
        <v>5801.29</v>
      </c>
      <c r="AP18" s="643">
        <v>5073.8500000000004</v>
      </c>
      <c r="AQ18" s="643">
        <v>4961.6499999999996</v>
      </c>
      <c r="AR18" s="643">
        <v>4899.8999999999996</v>
      </c>
      <c r="AS18" s="643">
        <v>4857.6099999999997</v>
      </c>
      <c r="AT18" s="643">
        <v>4886.82</v>
      </c>
      <c r="AU18" s="643">
        <v>4678.93</v>
      </c>
      <c r="AV18" s="642"/>
      <c r="AW18" s="642"/>
    </row>
    <row r="19" spans="1:49">
      <c r="A19" s="644" t="s">
        <v>580</v>
      </c>
      <c r="B19" s="646"/>
      <c r="C19" s="646"/>
      <c r="D19" s="646"/>
      <c r="E19" s="646"/>
      <c r="F19" s="646"/>
      <c r="G19" s="643">
        <v>8139.67</v>
      </c>
      <c r="H19" s="643">
        <v>6962.31</v>
      </c>
      <c r="I19" s="643">
        <v>7294.58</v>
      </c>
      <c r="J19" s="643">
        <v>6952.78</v>
      </c>
      <c r="K19" s="643">
        <v>6249.88</v>
      </c>
      <c r="L19" s="643">
        <v>5635.3</v>
      </c>
      <c r="M19" s="643">
        <v>5680.32</v>
      </c>
      <c r="N19" s="643">
        <v>5062.9399999999996</v>
      </c>
      <c r="O19" s="643">
        <v>4746.3500000000004</v>
      </c>
      <c r="P19" s="643">
        <v>4677.08</v>
      </c>
      <c r="Q19" s="643">
        <v>4568.12</v>
      </c>
      <c r="R19" s="643">
        <v>4763.6899999999996</v>
      </c>
      <c r="S19" s="643">
        <v>4575.4399999999996</v>
      </c>
      <c r="T19" s="643">
        <v>4400.9799999999996</v>
      </c>
      <c r="U19" s="643">
        <v>3905.57</v>
      </c>
      <c r="V19" s="643">
        <v>3764.01</v>
      </c>
      <c r="W19" s="643">
        <v>3682.18</v>
      </c>
      <c r="X19" s="643">
        <v>3487.2</v>
      </c>
      <c r="Y19" s="643">
        <v>3594.08</v>
      </c>
      <c r="Z19" s="643">
        <v>3424.58</v>
      </c>
      <c r="AA19" s="643">
        <v>3380.89</v>
      </c>
      <c r="AB19" s="643">
        <v>3648.23</v>
      </c>
      <c r="AC19" s="643">
        <v>3736.36</v>
      </c>
      <c r="AD19" s="643">
        <v>3769.71</v>
      </c>
      <c r="AE19" s="643">
        <v>3851.07</v>
      </c>
      <c r="AF19" s="643">
        <v>3809.9</v>
      </c>
      <c r="AG19" s="643">
        <v>3661.97</v>
      </c>
      <c r="AH19" s="643">
        <v>3580.41</v>
      </c>
      <c r="AI19" s="643">
        <v>3813.83</v>
      </c>
      <c r="AJ19" s="643">
        <v>3988.83</v>
      </c>
      <c r="AK19" s="643">
        <v>3965.59</v>
      </c>
      <c r="AL19" s="643">
        <v>3848.53</v>
      </c>
      <c r="AM19" s="643">
        <v>4182.8999999999996</v>
      </c>
      <c r="AN19" s="643">
        <v>4212.72</v>
      </c>
      <c r="AO19" s="643">
        <v>4038.57</v>
      </c>
      <c r="AP19" s="643">
        <v>4456.7700000000004</v>
      </c>
      <c r="AQ19" s="643">
        <v>4492.12</v>
      </c>
      <c r="AR19" s="643">
        <v>4386.9399999999996</v>
      </c>
      <c r="AS19" s="643">
        <v>4323.78</v>
      </c>
      <c r="AT19" s="643">
        <v>4354.95</v>
      </c>
      <c r="AU19" s="643">
        <v>4204.49</v>
      </c>
      <c r="AV19" s="642"/>
      <c r="AW19" s="642"/>
    </row>
    <row r="20" spans="1:49">
      <c r="A20" s="644" t="s">
        <v>579</v>
      </c>
      <c r="B20" s="646"/>
      <c r="C20" s="646"/>
      <c r="D20" s="646"/>
      <c r="E20" s="646"/>
      <c r="F20" s="646"/>
      <c r="G20" s="643">
        <v>19890.36</v>
      </c>
      <c r="H20" s="643">
        <v>17503.98</v>
      </c>
      <c r="I20" s="643">
        <v>18194.169999999998</v>
      </c>
      <c r="J20" s="643">
        <v>17841.5</v>
      </c>
      <c r="K20" s="643">
        <v>17170.18</v>
      </c>
      <c r="L20" s="643">
        <v>15832.5</v>
      </c>
      <c r="M20" s="643">
        <v>16127.19</v>
      </c>
      <c r="N20" s="643">
        <v>14900.4</v>
      </c>
      <c r="O20" s="643">
        <v>14596.73</v>
      </c>
      <c r="P20" s="643">
        <v>14660.99</v>
      </c>
      <c r="Q20" s="643">
        <v>14862.56</v>
      </c>
      <c r="R20" s="643">
        <v>15412.11</v>
      </c>
      <c r="S20" s="643">
        <v>15384.05</v>
      </c>
      <c r="T20" s="643">
        <v>15860.91</v>
      </c>
      <c r="U20" s="643">
        <v>16122.26</v>
      </c>
      <c r="V20" s="643">
        <v>15951.67</v>
      </c>
      <c r="W20" s="643">
        <v>16508.810000000001</v>
      </c>
      <c r="X20" s="643">
        <v>16081.82</v>
      </c>
      <c r="Y20" s="643">
        <v>16735.330000000002</v>
      </c>
      <c r="Z20" s="643">
        <v>16894.37</v>
      </c>
      <c r="AA20" s="643">
        <v>17026.099999999999</v>
      </c>
      <c r="AB20" s="643">
        <v>17604.98</v>
      </c>
      <c r="AC20" s="643">
        <v>17779.28</v>
      </c>
      <c r="AD20" s="643">
        <v>18622.79</v>
      </c>
      <c r="AE20" s="643">
        <v>17569.009999999998</v>
      </c>
      <c r="AF20" s="643">
        <v>17882.72</v>
      </c>
      <c r="AG20" s="643">
        <v>17946.310000000001</v>
      </c>
      <c r="AH20" s="643">
        <v>17700.509999999998</v>
      </c>
      <c r="AI20" s="643">
        <v>19659.14</v>
      </c>
      <c r="AJ20" s="643">
        <v>20183.2</v>
      </c>
      <c r="AK20" s="643">
        <v>20183.71</v>
      </c>
      <c r="AL20" s="643">
        <v>20213.89</v>
      </c>
      <c r="AM20" s="643">
        <v>20975.73</v>
      </c>
      <c r="AN20" s="643">
        <v>20246.560000000001</v>
      </c>
      <c r="AO20" s="643">
        <v>21053.31</v>
      </c>
      <c r="AP20" s="643">
        <v>19531.75</v>
      </c>
      <c r="AQ20" s="643">
        <v>19557.21</v>
      </c>
      <c r="AR20" s="643">
        <v>19661.05</v>
      </c>
      <c r="AS20" s="643">
        <v>19436.05</v>
      </c>
      <c r="AT20" s="643">
        <v>19572.189999999999</v>
      </c>
      <c r="AU20" s="643">
        <v>19158.52</v>
      </c>
      <c r="AV20" s="642"/>
      <c r="AW20" s="642"/>
    </row>
    <row r="21" spans="1:49">
      <c r="A21" s="644" t="s">
        <v>570</v>
      </c>
      <c r="B21" s="646"/>
      <c r="C21" s="646"/>
      <c r="D21" s="646"/>
      <c r="E21" s="646"/>
      <c r="F21" s="646"/>
      <c r="G21" s="643">
        <v>18361.46</v>
      </c>
      <c r="H21" s="643">
        <v>16587.2</v>
      </c>
      <c r="I21" s="643">
        <v>17725.810000000001</v>
      </c>
      <c r="J21" s="643">
        <v>18509.490000000002</v>
      </c>
      <c r="K21" s="643">
        <v>17983.64</v>
      </c>
      <c r="L21" s="643">
        <v>17494.32</v>
      </c>
      <c r="M21" s="643">
        <v>17676.810000000001</v>
      </c>
      <c r="N21" s="643">
        <v>16940.71</v>
      </c>
      <c r="O21" s="643">
        <v>17751.669999999998</v>
      </c>
      <c r="P21" s="643">
        <v>16839.939999999999</v>
      </c>
      <c r="Q21" s="643">
        <v>17289.599999999999</v>
      </c>
      <c r="R21" s="643">
        <v>17920.060000000001</v>
      </c>
      <c r="S21" s="643">
        <v>17731.07</v>
      </c>
      <c r="T21" s="643">
        <v>17081</v>
      </c>
      <c r="U21" s="643">
        <v>19249.169999999998</v>
      </c>
      <c r="V21" s="643">
        <v>17274.91</v>
      </c>
      <c r="W21" s="643">
        <v>18066.400000000001</v>
      </c>
      <c r="X21" s="643">
        <v>17503.509999999998</v>
      </c>
      <c r="Y21" s="643">
        <v>17064.39</v>
      </c>
      <c r="Z21" s="643">
        <v>17130.8</v>
      </c>
      <c r="AA21" s="643">
        <v>16695.39</v>
      </c>
      <c r="AB21" s="643">
        <v>15739.39</v>
      </c>
      <c r="AC21" s="643">
        <v>16375.98</v>
      </c>
      <c r="AD21" s="643">
        <v>16704</v>
      </c>
      <c r="AE21" s="643">
        <v>16263.06</v>
      </c>
      <c r="AF21" s="643">
        <v>16070.14</v>
      </c>
      <c r="AG21" s="643">
        <v>15695.4</v>
      </c>
      <c r="AH21" s="643">
        <v>15288.67</v>
      </c>
      <c r="AI21" s="643">
        <v>15948.95</v>
      </c>
      <c r="AJ21" s="643">
        <v>16560.64</v>
      </c>
      <c r="AK21" s="643">
        <v>16612.02</v>
      </c>
      <c r="AL21" s="643">
        <v>16889.07</v>
      </c>
      <c r="AM21" s="643">
        <v>17069.66</v>
      </c>
      <c r="AN21" s="643">
        <v>16405.22</v>
      </c>
      <c r="AO21" s="643">
        <v>15873.87</v>
      </c>
      <c r="AP21" s="643">
        <v>16425.91</v>
      </c>
      <c r="AQ21" s="643">
        <v>15792.64</v>
      </c>
      <c r="AR21" s="643">
        <v>15827.87</v>
      </c>
      <c r="AS21" s="643">
        <v>15754.39</v>
      </c>
      <c r="AT21" s="643">
        <v>15936.86</v>
      </c>
      <c r="AU21" s="643">
        <v>15797.37</v>
      </c>
      <c r="AV21" s="642"/>
      <c r="AW21" s="642"/>
    </row>
    <row r="22" spans="1:49">
      <c r="A22" s="644"/>
      <c r="B22" s="646"/>
      <c r="C22" s="646"/>
      <c r="D22" s="646"/>
      <c r="E22" s="646"/>
      <c r="F22" s="646"/>
      <c r="G22" s="643"/>
      <c r="H22" s="643"/>
      <c r="I22" s="643"/>
      <c r="J22" s="643"/>
      <c r="K22" s="643"/>
      <c r="L22" s="643"/>
      <c r="M22" s="643"/>
      <c r="N22" s="643"/>
      <c r="O22" s="643"/>
      <c r="P22" s="643"/>
      <c r="Q22" s="643"/>
      <c r="R22" s="643"/>
      <c r="S22" s="643"/>
      <c r="T22" s="643"/>
      <c r="U22" s="643"/>
      <c r="V22" s="643"/>
      <c r="W22" s="643"/>
      <c r="X22" s="643"/>
      <c r="Y22" s="643"/>
      <c r="Z22" s="643"/>
      <c r="AA22" s="643"/>
      <c r="AB22" s="643"/>
      <c r="AC22" s="643"/>
      <c r="AD22" s="643"/>
      <c r="AE22" s="643"/>
      <c r="AF22" s="643"/>
      <c r="AG22" s="643"/>
      <c r="AH22" s="643"/>
      <c r="AI22" s="643"/>
      <c r="AJ22" s="643"/>
      <c r="AK22" s="643"/>
      <c r="AL22" s="643"/>
      <c r="AM22" s="643"/>
      <c r="AN22" s="643"/>
      <c r="AO22" s="643"/>
      <c r="AP22" s="643"/>
      <c r="AQ22" s="643"/>
      <c r="AR22" s="643"/>
      <c r="AS22" s="643"/>
      <c r="AT22" s="643"/>
      <c r="AU22" s="649"/>
      <c r="AV22" s="642"/>
      <c r="AW22" s="642"/>
    </row>
    <row r="23" spans="1:49">
      <c r="A23" s="646" t="s">
        <v>581</v>
      </c>
      <c r="B23" s="644"/>
      <c r="C23" s="644"/>
      <c r="D23" s="644"/>
      <c r="E23" s="644"/>
      <c r="F23" s="644"/>
      <c r="G23" s="653"/>
      <c r="H23" s="653"/>
      <c r="I23" s="653"/>
      <c r="J23" s="653"/>
      <c r="K23" s="653"/>
      <c r="L23" s="653"/>
      <c r="M23" s="653"/>
      <c r="N23" s="653"/>
      <c r="O23" s="653"/>
      <c r="P23" s="653"/>
      <c r="Q23" s="653"/>
      <c r="R23" s="653"/>
      <c r="S23" s="653"/>
      <c r="T23" s="653"/>
      <c r="U23" s="653"/>
      <c r="V23" s="653"/>
      <c r="W23" s="653"/>
      <c r="X23" s="653"/>
      <c r="Y23" s="653"/>
      <c r="Z23" s="653"/>
      <c r="AA23" s="653"/>
      <c r="AB23" s="653"/>
      <c r="AC23" s="653"/>
      <c r="AD23" s="653"/>
      <c r="AE23" s="653"/>
      <c r="AF23" s="653"/>
      <c r="AG23" s="653"/>
      <c r="AH23" s="653"/>
      <c r="AI23" s="653"/>
      <c r="AJ23" s="653"/>
      <c r="AK23" s="653"/>
      <c r="AL23" s="653"/>
      <c r="AM23" s="653"/>
      <c r="AN23" s="653"/>
      <c r="AO23" s="653"/>
      <c r="AP23" s="653"/>
      <c r="AQ23" s="653"/>
      <c r="AR23" s="653"/>
      <c r="AS23" s="653"/>
      <c r="AT23" s="653"/>
      <c r="AU23" s="649"/>
      <c r="AV23" s="642"/>
      <c r="AW23" s="642"/>
    </row>
    <row r="24" spans="1:49">
      <c r="A24" s="644" t="s">
        <v>558</v>
      </c>
      <c r="B24" s="644"/>
      <c r="C24" s="644"/>
      <c r="D24" s="644"/>
      <c r="E24" s="644"/>
      <c r="F24" s="644"/>
      <c r="G24" s="643">
        <v>14189.66</v>
      </c>
      <c r="H24" s="643">
        <v>12006.7</v>
      </c>
      <c r="I24" s="643">
        <v>13423.02</v>
      </c>
      <c r="J24" s="643">
        <v>13036.56</v>
      </c>
      <c r="K24" s="643">
        <v>11366.59</v>
      </c>
      <c r="L24" s="643">
        <v>10116.030000000001</v>
      </c>
      <c r="M24" s="643">
        <v>10526.46</v>
      </c>
      <c r="N24" s="643">
        <v>8703.0300000000007</v>
      </c>
      <c r="O24" s="643">
        <v>7871.24</v>
      </c>
      <c r="P24" s="643">
        <v>7399.2</v>
      </c>
      <c r="Q24" s="643">
        <v>7445.93</v>
      </c>
      <c r="R24" s="643">
        <v>6976.54</v>
      </c>
      <c r="S24" s="643">
        <v>6203.92</v>
      </c>
      <c r="T24" s="643">
        <v>5848.4</v>
      </c>
      <c r="U24" s="643">
        <v>3489.95</v>
      </c>
      <c r="V24" s="643">
        <v>3244.84</v>
      </c>
      <c r="W24" s="643">
        <v>2829.44</v>
      </c>
      <c r="X24" s="643">
        <v>2386.23</v>
      </c>
      <c r="Y24" s="643">
        <v>2250.04</v>
      </c>
      <c r="Z24" s="643">
        <v>1685.52</v>
      </c>
      <c r="AA24" s="643">
        <v>1495.36</v>
      </c>
      <c r="AB24" s="643">
        <v>1525.04</v>
      </c>
      <c r="AC24" s="643">
        <v>1450.44</v>
      </c>
      <c r="AD24" s="643">
        <v>1111.23</v>
      </c>
      <c r="AE24" s="643">
        <v>1037.26</v>
      </c>
      <c r="AF24" s="643">
        <v>1354.47</v>
      </c>
      <c r="AG24" s="643">
        <v>1076.73</v>
      </c>
      <c r="AH24" s="643">
        <v>811.84</v>
      </c>
      <c r="AI24" s="643">
        <v>752.79</v>
      </c>
      <c r="AJ24" s="643">
        <v>521.82000000000005</v>
      </c>
      <c r="AK24" s="643">
        <v>561.55999999999995</v>
      </c>
      <c r="AL24" s="643">
        <v>386.7</v>
      </c>
      <c r="AM24" s="643">
        <v>443.96</v>
      </c>
      <c r="AN24" s="643">
        <v>371.1</v>
      </c>
      <c r="AO24" s="643">
        <v>318.77</v>
      </c>
      <c r="AP24" s="643">
        <v>192.35</v>
      </c>
      <c r="AQ24" s="643">
        <v>202.79</v>
      </c>
      <c r="AR24" s="643">
        <v>191.2</v>
      </c>
      <c r="AS24" s="643">
        <v>206.24</v>
      </c>
      <c r="AT24" s="643">
        <v>204.49</v>
      </c>
      <c r="AU24" s="643">
        <v>186.38</v>
      </c>
      <c r="AV24" s="642"/>
      <c r="AW24" s="642"/>
    </row>
    <row r="25" spans="1:49">
      <c r="A25" s="644" t="s">
        <v>557</v>
      </c>
      <c r="B25" s="644"/>
      <c r="C25" s="644"/>
      <c r="D25" s="644"/>
      <c r="E25" s="644"/>
      <c r="F25" s="644"/>
      <c r="G25" s="643">
        <v>0</v>
      </c>
      <c r="H25" s="643">
        <v>0</v>
      </c>
      <c r="I25" s="643">
        <v>0</v>
      </c>
      <c r="J25" s="643">
        <v>0</v>
      </c>
      <c r="K25" s="643">
        <v>0</v>
      </c>
      <c r="L25" s="643">
        <v>0</v>
      </c>
      <c r="M25" s="643">
        <v>0</v>
      </c>
      <c r="N25" s="643">
        <v>0</v>
      </c>
      <c r="O25" s="643">
        <v>0</v>
      </c>
      <c r="P25" s="643">
        <v>3.84</v>
      </c>
      <c r="Q25" s="643">
        <v>5.39</v>
      </c>
      <c r="R25" s="643">
        <v>284.2</v>
      </c>
      <c r="S25" s="643">
        <v>346.74</v>
      </c>
      <c r="T25" s="643">
        <v>479.2</v>
      </c>
      <c r="U25" s="643">
        <v>568.01</v>
      </c>
      <c r="V25" s="643">
        <v>567.02</v>
      </c>
      <c r="W25" s="643">
        <v>695.78</v>
      </c>
      <c r="X25" s="643">
        <v>705.9</v>
      </c>
      <c r="Y25" s="643">
        <v>774.46</v>
      </c>
      <c r="Z25" s="643">
        <v>868.34</v>
      </c>
      <c r="AA25" s="643">
        <v>785.2</v>
      </c>
      <c r="AB25" s="643">
        <v>1026.49</v>
      </c>
      <c r="AC25" s="643">
        <v>1276.69</v>
      </c>
      <c r="AD25" s="643">
        <v>1129.28</v>
      </c>
      <c r="AE25" s="643">
        <v>1168.67</v>
      </c>
      <c r="AF25" s="643">
        <v>1049.74</v>
      </c>
      <c r="AG25" s="643">
        <v>1016.7</v>
      </c>
      <c r="AH25" s="643">
        <v>880.69</v>
      </c>
      <c r="AI25" s="643">
        <v>1002.38</v>
      </c>
      <c r="AJ25" s="643">
        <v>1153.32</v>
      </c>
      <c r="AK25" s="643">
        <v>1136.98</v>
      </c>
      <c r="AL25" s="643">
        <v>1189.43</v>
      </c>
      <c r="AM25" s="643">
        <v>1345.74</v>
      </c>
      <c r="AN25" s="643">
        <v>1250.56</v>
      </c>
      <c r="AO25" s="643">
        <v>1165.79</v>
      </c>
      <c r="AP25" s="643">
        <v>999.61</v>
      </c>
      <c r="AQ25" s="643">
        <v>883.5</v>
      </c>
      <c r="AR25" s="643">
        <v>787.06</v>
      </c>
      <c r="AS25" s="643">
        <v>825.2</v>
      </c>
      <c r="AT25" s="643">
        <v>848.87</v>
      </c>
      <c r="AU25" s="643">
        <v>681.56</v>
      </c>
      <c r="AV25" s="642"/>
      <c r="AW25" s="642"/>
    </row>
    <row r="26" spans="1:49">
      <c r="A26" s="644" t="s">
        <v>555</v>
      </c>
      <c r="B26" s="644"/>
      <c r="C26" s="644"/>
      <c r="D26" s="644"/>
      <c r="E26" s="644"/>
      <c r="F26" s="644"/>
      <c r="G26" s="643">
        <v>0</v>
      </c>
      <c r="H26" s="643">
        <v>0</v>
      </c>
      <c r="I26" s="643">
        <v>0</v>
      </c>
      <c r="J26" s="643">
        <v>0</v>
      </c>
      <c r="K26" s="643">
        <v>0</v>
      </c>
      <c r="L26" s="643">
        <v>0</v>
      </c>
      <c r="M26" s="643">
        <v>0</v>
      </c>
      <c r="N26" s="643">
        <v>0</v>
      </c>
      <c r="O26" s="643">
        <v>0</v>
      </c>
      <c r="P26" s="643">
        <v>0</v>
      </c>
      <c r="Q26" s="643">
        <v>0</v>
      </c>
      <c r="R26" s="643">
        <v>0</v>
      </c>
      <c r="S26" s="643">
        <v>0</v>
      </c>
      <c r="T26" s="643">
        <v>0</v>
      </c>
      <c r="U26" s="643">
        <v>0</v>
      </c>
      <c r="V26" s="643">
        <v>0</v>
      </c>
      <c r="W26" s="643">
        <v>0</v>
      </c>
      <c r="X26" s="643">
        <v>0</v>
      </c>
      <c r="Y26" s="643">
        <v>0</v>
      </c>
      <c r="Z26" s="643">
        <v>0</v>
      </c>
      <c r="AA26" s="643">
        <v>0</v>
      </c>
      <c r="AB26" s="643">
        <v>0</v>
      </c>
      <c r="AC26" s="643">
        <v>0</v>
      </c>
      <c r="AD26" s="643">
        <v>0</v>
      </c>
      <c r="AE26" s="643">
        <v>0</v>
      </c>
      <c r="AF26" s="643">
        <v>0</v>
      </c>
      <c r="AG26" s="643">
        <v>0</v>
      </c>
      <c r="AH26" s="643">
        <v>0</v>
      </c>
      <c r="AI26" s="643">
        <v>0</v>
      </c>
      <c r="AJ26" s="643">
        <v>0</v>
      </c>
      <c r="AK26" s="643">
        <v>0</v>
      </c>
      <c r="AL26" s="643">
        <v>0</v>
      </c>
      <c r="AM26" s="643">
        <v>0</v>
      </c>
      <c r="AN26" s="643">
        <v>0</v>
      </c>
      <c r="AO26" s="643">
        <v>0</v>
      </c>
      <c r="AP26" s="643">
        <v>0</v>
      </c>
      <c r="AQ26" s="643">
        <v>0</v>
      </c>
      <c r="AR26" s="643">
        <v>0</v>
      </c>
      <c r="AS26" s="643">
        <v>0</v>
      </c>
      <c r="AT26" s="643">
        <v>0</v>
      </c>
      <c r="AU26" s="643">
        <v>0</v>
      </c>
      <c r="AV26" s="642"/>
      <c r="AW26" s="642"/>
    </row>
    <row r="27" spans="1:49">
      <c r="A27" s="644" t="s">
        <v>554</v>
      </c>
      <c r="B27" s="644"/>
      <c r="C27" s="644"/>
      <c r="D27" s="644"/>
      <c r="E27" s="644"/>
      <c r="F27" s="644"/>
      <c r="G27" s="643">
        <v>44.46</v>
      </c>
      <c r="H27" s="643">
        <v>50.92</v>
      </c>
      <c r="I27" s="643">
        <v>60.28</v>
      </c>
      <c r="J27" s="643">
        <v>65.28</v>
      </c>
      <c r="K27" s="643">
        <v>69.11</v>
      </c>
      <c r="L27" s="643">
        <v>72.12</v>
      </c>
      <c r="M27" s="643">
        <v>71.98</v>
      </c>
      <c r="N27" s="643">
        <v>69.13</v>
      </c>
      <c r="O27" s="643">
        <v>70.989999999999995</v>
      </c>
      <c r="P27" s="643">
        <v>72.42</v>
      </c>
      <c r="Q27" s="643">
        <v>77.16</v>
      </c>
      <c r="R27" s="643">
        <v>83.59</v>
      </c>
      <c r="S27" s="643">
        <v>89.92</v>
      </c>
      <c r="T27" s="643">
        <v>96.45</v>
      </c>
      <c r="U27" s="643">
        <v>101.55</v>
      </c>
      <c r="V27" s="643">
        <v>102.68</v>
      </c>
      <c r="W27" s="643">
        <v>109.02</v>
      </c>
      <c r="X27" s="643">
        <v>108.48</v>
      </c>
      <c r="Y27" s="643">
        <v>101.6</v>
      </c>
      <c r="Z27" s="643">
        <v>103.12</v>
      </c>
      <c r="AA27" s="643">
        <v>105.49</v>
      </c>
      <c r="AB27" s="643">
        <v>106.1</v>
      </c>
      <c r="AC27" s="643">
        <v>108.3</v>
      </c>
      <c r="AD27" s="643">
        <v>109.44</v>
      </c>
      <c r="AE27" s="643">
        <v>115.8</v>
      </c>
      <c r="AF27" s="643">
        <v>116.73</v>
      </c>
      <c r="AG27" s="643">
        <v>118.71</v>
      </c>
      <c r="AH27" s="643">
        <v>121.86</v>
      </c>
      <c r="AI27" s="643">
        <v>122.49</v>
      </c>
      <c r="AJ27" s="643">
        <v>118.82</v>
      </c>
      <c r="AK27" s="643">
        <v>119.78</v>
      </c>
      <c r="AL27" s="643">
        <v>119.46</v>
      </c>
      <c r="AM27" s="643">
        <v>121.48</v>
      </c>
      <c r="AN27" s="643">
        <v>124.93</v>
      </c>
      <c r="AO27" s="643">
        <v>121.61</v>
      </c>
      <c r="AP27" s="643">
        <v>115.42</v>
      </c>
      <c r="AQ27" s="643">
        <v>114.79</v>
      </c>
      <c r="AR27" s="643">
        <v>113.71</v>
      </c>
      <c r="AS27" s="643">
        <v>110.55</v>
      </c>
      <c r="AT27" s="643">
        <v>109.39</v>
      </c>
      <c r="AU27" s="643">
        <v>107.36</v>
      </c>
      <c r="AV27" s="642"/>
      <c r="AW27" s="642"/>
    </row>
    <row r="28" spans="1:49">
      <c r="A28" s="644" t="s">
        <v>553</v>
      </c>
      <c r="B28" s="644"/>
      <c r="C28" s="644"/>
      <c r="D28" s="644"/>
      <c r="E28" s="644"/>
      <c r="F28" s="644"/>
      <c r="G28" s="643">
        <v>2507.5500000000002</v>
      </c>
      <c r="H28" s="643">
        <v>2179.39</v>
      </c>
      <c r="I28" s="643">
        <v>2193.0500000000002</v>
      </c>
      <c r="J28" s="643">
        <v>2205.89</v>
      </c>
      <c r="K28" s="643">
        <v>2134.06</v>
      </c>
      <c r="L28" s="643">
        <v>2150.12</v>
      </c>
      <c r="M28" s="643">
        <v>2107.5100000000002</v>
      </c>
      <c r="N28" s="643">
        <v>2108.61</v>
      </c>
      <c r="O28" s="643">
        <v>2289.5</v>
      </c>
      <c r="P28" s="643">
        <v>2453.7399999999998</v>
      </c>
      <c r="Q28" s="643">
        <v>2483.38</v>
      </c>
      <c r="R28" s="643">
        <v>2565.87</v>
      </c>
      <c r="S28" s="643">
        <v>2760.45</v>
      </c>
      <c r="T28" s="643">
        <v>2877.15</v>
      </c>
      <c r="U28" s="643">
        <v>3146.24</v>
      </c>
      <c r="V28" s="643">
        <v>3066.07</v>
      </c>
      <c r="W28" s="643">
        <v>3083.53</v>
      </c>
      <c r="X28" s="643">
        <v>3201.25</v>
      </c>
      <c r="Y28" s="643">
        <v>3270.95</v>
      </c>
      <c r="Z28" s="643">
        <v>3142.47</v>
      </c>
      <c r="AA28" s="643">
        <v>3349.26</v>
      </c>
      <c r="AB28" s="643">
        <v>3952.6</v>
      </c>
      <c r="AC28" s="643">
        <v>3960.94</v>
      </c>
      <c r="AD28" s="643">
        <v>4122.5</v>
      </c>
      <c r="AE28" s="643">
        <v>4541.88</v>
      </c>
      <c r="AF28" s="643">
        <v>4470.88</v>
      </c>
      <c r="AG28" s="643">
        <v>4445.62</v>
      </c>
      <c r="AH28" s="643">
        <v>4277.45</v>
      </c>
      <c r="AI28" s="643">
        <v>4247.79</v>
      </c>
      <c r="AJ28" s="643">
        <v>4292.32</v>
      </c>
      <c r="AK28" s="643">
        <v>4260.21</v>
      </c>
      <c r="AL28" s="643">
        <v>4173.6099999999997</v>
      </c>
      <c r="AM28" s="643">
        <v>4290.5</v>
      </c>
      <c r="AN28" s="643">
        <v>4183.3900000000003</v>
      </c>
      <c r="AO28" s="643">
        <v>4195.12</v>
      </c>
      <c r="AP28" s="643">
        <v>3766.46</v>
      </c>
      <c r="AQ28" s="643">
        <v>3760.56</v>
      </c>
      <c r="AR28" s="643">
        <v>3807.93</v>
      </c>
      <c r="AS28" s="643">
        <v>3715.62</v>
      </c>
      <c r="AT28" s="643">
        <v>3724.06</v>
      </c>
      <c r="AU28" s="643">
        <v>3703.63</v>
      </c>
      <c r="AV28" s="642"/>
      <c r="AW28" s="642"/>
    </row>
    <row r="29" spans="1:49">
      <c r="A29" s="646"/>
      <c r="B29" s="644"/>
      <c r="C29" s="644"/>
      <c r="D29" s="644"/>
      <c r="E29" s="644"/>
      <c r="F29" s="644"/>
      <c r="G29" s="653"/>
      <c r="H29" s="653"/>
      <c r="I29" s="653"/>
      <c r="J29" s="653"/>
      <c r="K29" s="653"/>
      <c r="L29" s="653"/>
      <c r="M29" s="653"/>
      <c r="N29" s="653"/>
      <c r="O29" s="653"/>
      <c r="P29" s="653"/>
      <c r="Q29" s="653"/>
      <c r="R29" s="653"/>
      <c r="S29" s="653"/>
      <c r="T29" s="653"/>
      <c r="U29" s="653"/>
      <c r="V29" s="653"/>
      <c r="W29" s="653"/>
      <c r="X29" s="653"/>
      <c r="Y29" s="653"/>
      <c r="Z29" s="653"/>
      <c r="AA29" s="653"/>
      <c r="AB29" s="653"/>
      <c r="AC29" s="653"/>
      <c r="AD29" s="653"/>
      <c r="AE29" s="653"/>
      <c r="AF29" s="653"/>
      <c r="AG29" s="653"/>
      <c r="AH29" s="653"/>
      <c r="AI29" s="653"/>
      <c r="AJ29" s="653"/>
      <c r="AK29" s="653"/>
      <c r="AL29" s="653"/>
      <c r="AM29" s="653"/>
      <c r="AN29" s="653"/>
      <c r="AO29" s="653"/>
      <c r="AP29" s="653"/>
      <c r="AQ29" s="653"/>
      <c r="AR29" s="653"/>
      <c r="AS29" s="653"/>
      <c r="AT29" s="653"/>
      <c r="AU29" s="649"/>
      <c r="AV29" s="642"/>
      <c r="AW29" s="642"/>
    </row>
    <row r="30" spans="1:49">
      <c r="A30" s="644" t="s">
        <v>551</v>
      </c>
      <c r="B30" s="644"/>
      <c r="C30" s="644"/>
      <c r="D30" s="644"/>
      <c r="E30" s="644"/>
      <c r="F30" s="644"/>
      <c r="G30" s="643">
        <v>35.299999999999997</v>
      </c>
      <c r="H30" s="643">
        <v>30.23</v>
      </c>
      <c r="I30" s="643">
        <v>32.25</v>
      </c>
      <c r="J30" s="643">
        <v>25</v>
      </c>
      <c r="K30" s="643">
        <v>14.66</v>
      </c>
      <c r="L30" s="643">
        <v>15.63</v>
      </c>
      <c r="M30" s="643">
        <v>16.98</v>
      </c>
      <c r="N30" s="643">
        <v>14.9</v>
      </c>
      <c r="O30" s="643">
        <v>16.420000000000002</v>
      </c>
      <c r="P30" s="643">
        <v>15.89</v>
      </c>
      <c r="Q30" s="643">
        <v>24.2</v>
      </c>
      <c r="R30" s="643">
        <v>20.260000000000002</v>
      </c>
      <c r="S30" s="643">
        <v>17.829999999999998</v>
      </c>
      <c r="T30" s="643">
        <v>3.74</v>
      </c>
      <c r="U30" s="643">
        <v>1.42</v>
      </c>
      <c r="V30" s="643">
        <v>1.1100000000000001</v>
      </c>
      <c r="W30" s="643">
        <v>1.1100000000000001</v>
      </c>
      <c r="X30" s="643">
        <v>1.17</v>
      </c>
      <c r="Y30" s="643">
        <v>1.0900000000000001</v>
      </c>
      <c r="Z30" s="643">
        <v>1.48</v>
      </c>
      <c r="AA30" s="643">
        <v>1.23</v>
      </c>
      <c r="AB30" s="643">
        <v>1.57</v>
      </c>
      <c r="AC30" s="643">
        <v>4.87</v>
      </c>
      <c r="AD30" s="643">
        <v>5.62</v>
      </c>
      <c r="AE30" s="643">
        <v>5.79</v>
      </c>
      <c r="AF30" s="643">
        <v>3.02</v>
      </c>
      <c r="AG30" s="643">
        <v>10.34</v>
      </c>
      <c r="AH30" s="643">
        <v>9.64</v>
      </c>
      <c r="AI30" s="643">
        <v>8.35</v>
      </c>
      <c r="AJ30" s="643">
        <v>13.65</v>
      </c>
      <c r="AK30" s="643">
        <v>13.94</v>
      </c>
      <c r="AL30" s="643">
        <v>15.19</v>
      </c>
      <c r="AM30" s="643">
        <v>13.22</v>
      </c>
      <c r="AN30" s="643">
        <v>13.3</v>
      </c>
      <c r="AO30" s="643">
        <v>8.31</v>
      </c>
      <c r="AP30" s="643">
        <v>5.85</v>
      </c>
      <c r="AQ30" s="643">
        <v>6.67</v>
      </c>
      <c r="AR30" s="643">
        <v>7.13</v>
      </c>
      <c r="AS30" s="643">
        <v>6.04</v>
      </c>
      <c r="AT30" s="643">
        <v>6.55</v>
      </c>
      <c r="AU30" s="643">
        <v>4.0999999999999996</v>
      </c>
      <c r="AV30" s="642"/>
      <c r="AW30" s="642"/>
    </row>
    <row r="31" spans="1:49">
      <c r="A31" s="645" t="s">
        <v>550</v>
      </c>
      <c r="B31" s="644"/>
      <c r="C31" s="644"/>
      <c r="D31" s="644"/>
      <c r="E31" s="644"/>
      <c r="F31" s="644"/>
      <c r="G31" s="643">
        <v>964.59</v>
      </c>
      <c r="H31" s="643">
        <v>616.08000000000004</v>
      </c>
      <c r="I31" s="643">
        <v>617.67999999999995</v>
      </c>
      <c r="J31" s="643">
        <v>601.29</v>
      </c>
      <c r="K31" s="643">
        <v>586.45000000000005</v>
      </c>
      <c r="L31" s="643">
        <v>461.37</v>
      </c>
      <c r="M31" s="643">
        <v>384.75</v>
      </c>
      <c r="N31" s="643">
        <v>322.2</v>
      </c>
      <c r="O31" s="643">
        <v>308.45</v>
      </c>
      <c r="P31" s="643">
        <v>324.39</v>
      </c>
      <c r="Q31" s="643">
        <v>292.39999999999998</v>
      </c>
      <c r="R31" s="643">
        <v>427.67</v>
      </c>
      <c r="S31" s="643">
        <v>306.14</v>
      </c>
      <c r="T31" s="643">
        <v>218.93</v>
      </c>
      <c r="U31" s="643">
        <v>186.26</v>
      </c>
      <c r="V31" s="643">
        <v>154.38999999999999</v>
      </c>
      <c r="W31" s="643">
        <v>175.53</v>
      </c>
      <c r="X31" s="643">
        <v>62.42</v>
      </c>
      <c r="Y31" s="643">
        <v>69.34</v>
      </c>
      <c r="Z31" s="643">
        <v>47.38</v>
      </c>
      <c r="AA31" s="643">
        <v>43.82</v>
      </c>
      <c r="AB31" s="643">
        <v>38.58</v>
      </c>
      <c r="AC31" s="643">
        <v>28.77</v>
      </c>
      <c r="AD31" s="643">
        <v>23.67</v>
      </c>
      <c r="AE31" s="643">
        <v>18.600000000000001</v>
      </c>
      <c r="AF31" s="643">
        <v>14.81</v>
      </c>
      <c r="AG31" s="643">
        <v>10.52</v>
      </c>
      <c r="AH31" s="643">
        <v>9.6</v>
      </c>
      <c r="AI31" s="643">
        <v>9.7200000000000006</v>
      </c>
      <c r="AJ31" s="643">
        <v>7.48</v>
      </c>
      <c r="AK31" s="643">
        <v>11.69</v>
      </c>
      <c r="AL31" s="643">
        <v>13.24</v>
      </c>
      <c r="AM31" s="643">
        <v>11.48</v>
      </c>
      <c r="AN31" s="643">
        <v>2.86</v>
      </c>
      <c r="AO31" s="643">
        <v>1.64</v>
      </c>
      <c r="AP31" s="643">
        <v>1.86</v>
      </c>
      <c r="AQ31" s="643">
        <v>0.91</v>
      </c>
      <c r="AR31" s="643">
        <v>0.57999999999999996</v>
      </c>
      <c r="AS31" s="643">
        <v>0.04</v>
      </c>
      <c r="AT31" s="643">
        <v>1.1000000000000001</v>
      </c>
      <c r="AU31" s="643">
        <v>0.46</v>
      </c>
      <c r="AV31" s="642"/>
      <c r="AW31" s="642"/>
    </row>
    <row r="32" spans="1:49">
      <c r="A32" s="645" t="s">
        <v>549</v>
      </c>
      <c r="B32" s="644"/>
      <c r="C32" s="644"/>
      <c r="D32" s="644"/>
      <c r="E32" s="644"/>
      <c r="F32" s="644"/>
      <c r="G32" s="643">
        <v>6920.19</v>
      </c>
      <c r="H32" s="643">
        <v>6446.01</v>
      </c>
      <c r="I32" s="643">
        <v>7151.24</v>
      </c>
      <c r="J32" s="643">
        <v>6722.39</v>
      </c>
      <c r="K32" s="643">
        <v>6019.53</v>
      </c>
      <c r="L32" s="643">
        <v>5433.28</v>
      </c>
      <c r="M32" s="643">
        <v>5855.56</v>
      </c>
      <c r="N32" s="643">
        <v>4885.25</v>
      </c>
      <c r="O32" s="643">
        <v>3937.7</v>
      </c>
      <c r="P32" s="643">
        <v>4094.71</v>
      </c>
      <c r="Q32" s="643">
        <v>3924.84</v>
      </c>
      <c r="R32" s="643">
        <v>3951.81</v>
      </c>
      <c r="S32" s="643">
        <v>3942.43</v>
      </c>
      <c r="T32" s="643">
        <v>4114.6499999999996</v>
      </c>
      <c r="U32" s="643">
        <v>2989</v>
      </c>
      <c r="V32" s="643">
        <v>2890.49</v>
      </c>
      <c r="W32" s="643">
        <v>2543.6</v>
      </c>
      <c r="X32" s="643">
        <v>2202.2600000000002</v>
      </c>
      <c r="Y32" s="643">
        <v>2084.27</v>
      </c>
      <c r="Z32" s="643">
        <v>1588.76</v>
      </c>
      <c r="AA32" s="643">
        <v>1406.25</v>
      </c>
      <c r="AB32" s="643">
        <v>1426.99</v>
      </c>
      <c r="AC32" s="643">
        <v>1341.52</v>
      </c>
      <c r="AD32" s="643">
        <v>1050.94</v>
      </c>
      <c r="AE32" s="643">
        <v>985.54</v>
      </c>
      <c r="AF32" s="643">
        <v>1296.93</v>
      </c>
      <c r="AG32" s="643">
        <v>1044.29</v>
      </c>
      <c r="AH32" s="643">
        <v>766.17</v>
      </c>
      <c r="AI32" s="643">
        <v>711.03</v>
      </c>
      <c r="AJ32" s="643">
        <v>496.61</v>
      </c>
      <c r="AK32" s="643">
        <v>534.54</v>
      </c>
      <c r="AL32" s="643">
        <v>348.01</v>
      </c>
      <c r="AM32" s="643">
        <v>414.2</v>
      </c>
      <c r="AN32" s="643">
        <v>347.1</v>
      </c>
      <c r="AO32" s="643">
        <v>298.85000000000002</v>
      </c>
      <c r="AP32" s="643">
        <v>184.46</v>
      </c>
      <c r="AQ32" s="643">
        <v>195.11</v>
      </c>
      <c r="AR32" s="643">
        <v>183.06</v>
      </c>
      <c r="AS32" s="643">
        <v>198.51</v>
      </c>
      <c r="AT32" s="643">
        <v>196.29</v>
      </c>
      <c r="AU32" s="643">
        <v>179.17</v>
      </c>
      <c r="AV32" s="642"/>
      <c r="AW32" s="642"/>
    </row>
    <row r="33" spans="1:49">
      <c r="A33" s="645" t="s">
        <v>548</v>
      </c>
      <c r="B33" s="644"/>
      <c r="C33" s="644"/>
      <c r="D33" s="644"/>
      <c r="E33" s="644"/>
      <c r="F33" s="644"/>
      <c r="G33" s="643">
        <v>6269.58</v>
      </c>
      <c r="H33" s="643">
        <v>4914.37</v>
      </c>
      <c r="I33" s="643">
        <v>5621.85</v>
      </c>
      <c r="J33" s="643">
        <v>5687.88</v>
      </c>
      <c r="K33" s="643">
        <v>4745.95</v>
      </c>
      <c r="L33" s="643">
        <v>4205.75</v>
      </c>
      <c r="M33" s="643">
        <v>4269.17</v>
      </c>
      <c r="N33" s="643">
        <v>3480.68</v>
      </c>
      <c r="O33" s="643">
        <v>3576.41</v>
      </c>
      <c r="P33" s="643">
        <v>2945.83</v>
      </c>
      <c r="Q33" s="643">
        <v>3179.22</v>
      </c>
      <c r="R33" s="643">
        <v>2524.4699999999998</v>
      </c>
      <c r="S33" s="643">
        <v>1926.43</v>
      </c>
      <c r="T33" s="643">
        <v>1416.63</v>
      </c>
      <c r="U33" s="643">
        <v>227.31</v>
      </c>
      <c r="V33" s="643">
        <v>179.62</v>
      </c>
      <c r="W33" s="643">
        <v>89.45</v>
      </c>
      <c r="X33" s="643">
        <v>89.35</v>
      </c>
      <c r="Y33" s="643">
        <v>65.099999999999994</v>
      </c>
      <c r="Z33" s="643">
        <v>23.71</v>
      </c>
      <c r="AA33" s="643">
        <v>17.95</v>
      </c>
      <c r="AB33" s="643">
        <v>35.99</v>
      </c>
      <c r="AC33" s="643">
        <v>50.07</v>
      </c>
      <c r="AD33" s="643">
        <v>7.01</v>
      </c>
      <c r="AE33" s="643">
        <v>9.1</v>
      </c>
      <c r="AF33" s="643">
        <v>23.5</v>
      </c>
      <c r="AG33" s="643">
        <v>7.94</v>
      </c>
      <c r="AH33" s="643">
        <v>23.65</v>
      </c>
      <c r="AI33" s="643">
        <v>22.35</v>
      </c>
      <c r="AJ33" s="643">
        <v>2.6</v>
      </c>
      <c r="AK33" s="643">
        <v>1.39</v>
      </c>
      <c r="AL33" s="643">
        <v>1.68</v>
      </c>
      <c r="AM33" s="643">
        <v>3.34</v>
      </c>
      <c r="AN33" s="643">
        <v>0.21</v>
      </c>
      <c r="AO33" s="643">
        <v>0.27</v>
      </c>
      <c r="AP33" s="643">
        <v>0.18</v>
      </c>
      <c r="AQ33" s="643">
        <v>0.06</v>
      </c>
      <c r="AR33" s="643">
        <v>0.37</v>
      </c>
      <c r="AS33" s="643">
        <v>1.65</v>
      </c>
      <c r="AT33" s="643">
        <v>0.55000000000000004</v>
      </c>
      <c r="AU33" s="643">
        <v>2.04</v>
      </c>
      <c r="AV33" s="642"/>
      <c r="AW33" s="642"/>
    </row>
    <row r="34" spans="1:49">
      <c r="A34" s="645" t="s">
        <v>547</v>
      </c>
      <c r="B34" s="644"/>
      <c r="C34" s="644"/>
      <c r="D34" s="644"/>
      <c r="E34" s="644"/>
      <c r="F34" s="644"/>
      <c r="G34" s="643">
        <v>0</v>
      </c>
      <c r="H34" s="643">
        <v>0</v>
      </c>
      <c r="I34" s="643">
        <v>0</v>
      </c>
      <c r="J34" s="643">
        <v>0</v>
      </c>
      <c r="K34" s="643">
        <v>0</v>
      </c>
      <c r="L34" s="643">
        <v>0</v>
      </c>
      <c r="M34" s="643">
        <v>0</v>
      </c>
      <c r="N34" s="643">
        <v>0</v>
      </c>
      <c r="O34" s="643">
        <v>32.25</v>
      </c>
      <c r="P34" s="643">
        <v>18.38</v>
      </c>
      <c r="Q34" s="643">
        <v>25.27</v>
      </c>
      <c r="R34" s="643">
        <v>52.33</v>
      </c>
      <c r="S34" s="643">
        <v>11.11</v>
      </c>
      <c r="T34" s="643">
        <v>94.45</v>
      </c>
      <c r="U34" s="643">
        <v>85.96</v>
      </c>
      <c r="V34" s="643">
        <v>19.22</v>
      </c>
      <c r="W34" s="643">
        <v>19.75</v>
      </c>
      <c r="X34" s="643">
        <v>31.03</v>
      </c>
      <c r="Y34" s="643">
        <v>30.24</v>
      </c>
      <c r="Z34" s="643">
        <v>24.18</v>
      </c>
      <c r="AA34" s="643">
        <v>26.12</v>
      </c>
      <c r="AB34" s="643">
        <v>21.91</v>
      </c>
      <c r="AC34" s="643">
        <v>25.22</v>
      </c>
      <c r="AD34" s="643">
        <v>23.99</v>
      </c>
      <c r="AE34" s="643">
        <v>18.239999999999998</v>
      </c>
      <c r="AF34" s="643">
        <v>16.21</v>
      </c>
      <c r="AG34" s="643">
        <v>3.65</v>
      </c>
      <c r="AH34" s="643">
        <v>2.78</v>
      </c>
      <c r="AI34" s="643">
        <v>1.34</v>
      </c>
      <c r="AJ34" s="643">
        <v>1.48</v>
      </c>
      <c r="AK34" s="643">
        <v>0</v>
      </c>
      <c r="AL34" s="643">
        <v>8.59</v>
      </c>
      <c r="AM34" s="643">
        <v>1.72</v>
      </c>
      <c r="AN34" s="643">
        <v>7.63</v>
      </c>
      <c r="AO34" s="643">
        <v>9.6999999999999993</v>
      </c>
      <c r="AP34" s="643">
        <v>0.01</v>
      </c>
      <c r="AQ34" s="643">
        <v>0.05</v>
      </c>
      <c r="AR34" s="643">
        <v>0.06</v>
      </c>
      <c r="AS34" s="643">
        <v>0</v>
      </c>
      <c r="AT34" s="643">
        <v>0</v>
      </c>
      <c r="AU34" s="643">
        <v>0.61</v>
      </c>
      <c r="AV34" s="642"/>
      <c r="AW34" s="642"/>
    </row>
    <row r="35" spans="1:49">
      <c r="A35" s="645" t="s">
        <v>546</v>
      </c>
      <c r="B35" s="644"/>
      <c r="C35" s="644"/>
      <c r="D35" s="644"/>
      <c r="E35" s="644"/>
      <c r="F35" s="644"/>
      <c r="G35" s="643">
        <v>0</v>
      </c>
      <c r="H35" s="643">
        <v>0</v>
      </c>
      <c r="I35" s="643">
        <v>0</v>
      </c>
      <c r="J35" s="643">
        <v>0</v>
      </c>
      <c r="K35" s="643">
        <v>0</v>
      </c>
      <c r="L35" s="643">
        <v>0</v>
      </c>
      <c r="M35" s="643">
        <v>0</v>
      </c>
      <c r="N35" s="643">
        <v>0</v>
      </c>
      <c r="O35" s="643">
        <v>0</v>
      </c>
      <c r="P35" s="643">
        <v>3.84</v>
      </c>
      <c r="Q35" s="643">
        <v>5.39</v>
      </c>
      <c r="R35" s="643">
        <v>284.2</v>
      </c>
      <c r="S35" s="643">
        <v>346.74</v>
      </c>
      <c r="T35" s="643">
        <v>479.2</v>
      </c>
      <c r="U35" s="643">
        <v>568.01</v>
      </c>
      <c r="V35" s="643">
        <v>567.02</v>
      </c>
      <c r="W35" s="643">
        <v>695.78</v>
      </c>
      <c r="X35" s="643">
        <v>705.9</v>
      </c>
      <c r="Y35" s="643">
        <v>774.46</v>
      </c>
      <c r="Z35" s="643">
        <v>868.34</v>
      </c>
      <c r="AA35" s="643">
        <v>785.2</v>
      </c>
      <c r="AB35" s="643">
        <v>1026.49</v>
      </c>
      <c r="AC35" s="643">
        <v>1276.69</v>
      </c>
      <c r="AD35" s="643">
        <v>1129.28</v>
      </c>
      <c r="AE35" s="643">
        <v>1168.67</v>
      </c>
      <c r="AF35" s="643">
        <v>1049.74</v>
      </c>
      <c r="AG35" s="643">
        <v>1016.7</v>
      </c>
      <c r="AH35" s="643">
        <v>880.69</v>
      </c>
      <c r="AI35" s="643">
        <v>1002.38</v>
      </c>
      <c r="AJ35" s="643">
        <v>1153.32</v>
      </c>
      <c r="AK35" s="643">
        <v>1136.98</v>
      </c>
      <c r="AL35" s="643">
        <v>1189.43</v>
      </c>
      <c r="AM35" s="643">
        <v>1345.74</v>
      </c>
      <c r="AN35" s="643">
        <v>1250.56</v>
      </c>
      <c r="AO35" s="643">
        <v>1165.79</v>
      </c>
      <c r="AP35" s="643">
        <v>999.61</v>
      </c>
      <c r="AQ35" s="643">
        <v>883.5</v>
      </c>
      <c r="AR35" s="643">
        <v>787.06</v>
      </c>
      <c r="AS35" s="643">
        <v>825.2</v>
      </c>
      <c r="AT35" s="643">
        <v>848.87</v>
      </c>
      <c r="AU35" s="643">
        <v>681.56</v>
      </c>
      <c r="AV35" s="642"/>
      <c r="AW35" s="642"/>
    </row>
    <row r="36" spans="1:49">
      <c r="A36" s="645" t="s">
        <v>541</v>
      </c>
      <c r="B36" s="644"/>
      <c r="C36" s="644"/>
      <c r="D36" s="644"/>
      <c r="E36" s="644"/>
      <c r="F36" s="644"/>
      <c r="G36" s="643">
        <v>44.46</v>
      </c>
      <c r="H36" s="643">
        <v>50.92</v>
      </c>
      <c r="I36" s="643">
        <v>60.28</v>
      </c>
      <c r="J36" s="643">
        <v>65.28</v>
      </c>
      <c r="K36" s="643">
        <v>69.11</v>
      </c>
      <c r="L36" s="643">
        <v>72.12</v>
      </c>
      <c r="M36" s="643">
        <v>71.98</v>
      </c>
      <c r="N36" s="643">
        <v>69.13</v>
      </c>
      <c r="O36" s="643">
        <v>70.989999999999995</v>
      </c>
      <c r="P36" s="643">
        <v>72.42</v>
      </c>
      <c r="Q36" s="643">
        <v>77.16</v>
      </c>
      <c r="R36" s="643">
        <v>83.59</v>
      </c>
      <c r="S36" s="643">
        <v>89.92</v>
      </c>
      <c r="T36" s="643">
        <v>96.45</v>
      </c>
      <c r="U36" s="643">
        <v>101.55</v>
      </c>
      <c r="V36" s="643">
        <v>102.68</v>
      </c>
      <c r="W36" s="643">
        <v>109.02</v>
      </c>
      <c r="X36" s="643">
        <v>108.48</v>
      </c>
      <c r="Y36" s="643">
        <v>101.6</v>
      </c>
      <c r="Z36" s="643">
        <v>103.12</v>
      </c>
      <c r="AA36" s="643">
        <v>105.49</v>
      </c>
      <c r="AB36" s="643">
        <v>106.1</v>
      </c>
      <c r="AC36" s="643">
        <v>108.3</v>
      </c>
      <c r="AD36" s="643">
        <v>109.44</v>
      </c>
      <c r="AE36" s="643">
        <v>115.8</v>
      </c>
      <c r="AF36" s="643">
        <v>116.73</v>
      </c>
      <c r="AG36" s="643">
        <v>118.71</v>
      </c>
      <c r="AH36" s="643">
        <v>121.86</v>
      </c>
      <c r="AI36" s="643">
        <v>122.49</v>
      </c>
      <c r="AJ36" s="643">
        <v>118.82</v>
      </c>
      <c r="AK36" s="643">
        <v>119.78</v>
      </c>
      <c r="AL36" s="643">
        <v>119.46</v>
      </c>
      <c r="AM36" s="643">
        <v>121.48</v>
      </c>
      <c r="AN36" s="643">
        <v>124.93</v>
      </c>
      <c r="AO36" s="643">
        <v>121.61</v>
      </c>
      <c r="AP36" s="643">
        <v>115.42</v>
      </c>
      <c r="AQ36" s="643">
        <v>114.79</v>
      </c>
      <c r="AR36" s="643">
        <v>113.71</v>
      </c>
      <c r="AS36" s="643">
        <v>110.55</v>
      </c>
      <c r="AT36" s="643">
        <v>109.39</v>
      </c>
      <c r="AU36" s="643">
        <v>107.36</v>
      </c>
      <c r="AV36" s="642"/>
      <c r="AW36" s="642"/>
    </row>
    <row r="37" spans="1:49">
      <c r="A37" s="645" t="s">
        <v>540</v>
      </c>
      <c r="B37" s="644"/>
      <c r="C37" s="644"/>
      <c r="D37" s="644"/>
      <c r="E37" s="644"/>
      <c r="F37" s="644"/>
      <c r="G37" s="643">
        <v>2507.5500000000002</v>
      </c>
      <c r="H37" s="643">
        <v>2179.39</v>
      </c>
      <c r="I37" s="643">
        <v>2193.0500000000002</v>
      </c>
      <c r="J37" s="643">
        <v>2205.89</v>
      </c>
      <c r="K37" s="643">
        <v>2134.06</v>
      </c>
      <c r="L37" s="643">
        <v>2150.12</v>
      </c>
      <c r="M37" s="643">
        <v>2107.5100000000002</v>
      </c>
      <c r="N37" s="643">
        <v>2108.61</v>
      </c>
      <c r="O37" s="643">
        <v>2289.5</v>
      </c>
      <c r="P37" s="643">
        <v>2453.7399999999998</v>
      </c>
      <c r="Q37" s="643">
        <v>2483.38</v>
      </c>
      <c r="R37" s="643">
        <v>2565.87</v>
      </c>
      <c r="S37" s="643">
        <v>2760.45</v>
      </c>
      <c r="T37" s="643">
        <v>2877.15</v>
      </c>
      <c r="U37" s="643">
        <v>3146.24</v>
      </c>
      <c r="V37" s="643">
        <v>3066.07</v>
      </c>
      <c r="W37" s="643">
        <v>3083.53</v>
      </c>
      <c r="X37" s="643">
        <v>3201.25</v>
      </c>
      <c r="Y37" s="643">
        <v>3270.95</v>
      </c>
      <c r="Z37" s="643">
        <v>3142.47</v>
      </c>
      <c r="AA37" s="643">
        <v>3349.26</v>
      </c>
      <c r="AB37" s="643">
        <v>3952.6</v>
      </c>
      <c r="AC37" s="643">
        <v>3960.94</v>
      </c>
      <c r="AD37" s="643">
        <v>4122.5</v>
      </c>
      <c r="AE37" s="643">
        <v>4541.88</v>
      </c>
      <c r="AF37" s="643">
        <v>4470.88</v>
      </c>
      <c r="AG37" s="643">
        <v>4445.62</v>
      </c>
      <c r="AH37" s="643">
        <v>4277.45</v>
      </c>
      <c r="AI37" s="643">
        <v>4247.79</v>
      </c>
      <c r="AJ37" s="643">
        <v>4292.32</v>
      </c>
      <c r="AK37" s="643">
        <v>4260.21</v>
      </c>
      <c r="AL37" s="643">
        <v>4173.6099999999997</v>
      </c>
      <c r="AM37" s="643">
        <v>4290.5</v>
      </c>
      <c r="AN37" s="643">
        <v>4183.3900000000003</v>
      </c>
      <c r="AO37" s="643">
        <v>4195.12</v>
      </c>
      <c r="AP37" s="643">
        <v>3766.46</v>
      </c>
      <c r="AQ37" s="643">
        <v>3760.56</v>
      </c>
      <c r="AR37" s="643">
        <v>3807.93</v>
      </c>
      <c r="AS37" s="643">
        <v>3715.62</v>
      </c>
      <c r="AT37" s="643">
        <v>3724.06</v>
      </c>
      <c r="AU37" s="643">
        <v>3703.63</v>
      </c>
      <c r="AV37" s="642"/>
      <c r="AW37" s="642"/>
    </row>
    <row r="38" spans="1:49">
      <c r="A38" s="644"/>
      <c r="B38" s="644"/>
      <c r="C38" s="644"/>
      <c r="D38" s="644"/>
      <c r="E38" s="644"/>
      <c r="F38" s="644"/>
      <c r="G38" s="643"/>
      <c r="H38" s="643"/>
      <c r="I38" s="643"/>
      <c r="J38" s="643"/>
      <c r="K38" s="643"/>
      <c r="L38" s="643"/>
      <c r="M38" s="643"/>
      <c r="N38" s="643"/>
      <c r="O38" s="643"/>
      <c r="P38" s="643"/>
      <c r="Q38" s="643"/>
      <c r="R38" s="643"/>
      <c r="S38" s="643"/>
      <c r="T38" s="643"/>
      <c r="U38" s="643"/>
      <c r="V38" s="643"/>
      <c r="W38" s="643"/>
      <c r="X38" s="643"/>
      <c r="Y38" s="643"/>
      <c r="Z38" s="643"/>
      <c r="AA38" s="643"/>
      <c r="AB38" s="643"/>
      <c r="AC38" s="643"/>
      <c r="AD38" s="643"/>
      <c r="AE38" s="643"/>
      <c r="AF38" s="643"/>
      <c r="AG38" s="643"/>
      <c r="AH38" s="643"/>
      <c r="AI38" s="643"/>
      <c r="AJ38" s="643"/>
      <c r="AK38" s="643"/>
      <c r="AL38" s="643"/>
      <c r="AM38" s="643"/>
      <c r="AN38" s="643"/>
      <c r="AO38" s="643"/>
      <c r="AP38" s="643"/>
      <c r="AQ38" s="643"/>
      <c r="AR38" s="643"/>
      <c r="AS38" s="643"/>
      <c r="AT38" s="643"/>
      <c r="AU38" s="649"/>
      <c r="AV38" s="642"/>
      <c r="AW38" s="642"/>
    </row>
    <row r="39" spans="1:49">
      <c r="A39" s="646" t="s">
        <v>580</v>
      </c>
      <c r="B39" s="644"/>
      <c r="C39" s="644"/>
      <c r="D39" s="644"/>
      <c r="E39" s="644"/>
      <c r="F39" s="644"/>
      <c r="G39" s="643"/>
      <c r="H39" s="643"/>
      <c r="I39" s="643"/>
      <c r="J39" s="643"/>
      <c r="K39" s="643"/>
      <c r="L39" s="643"/>
      <c r="M39" s="643"/>
      <c r="N39" s="643"/>
      <c r="O39" s="643"/>
      <c r="P39" s="643"/>
      <c r="Q39" s="643"/>
      <c r="R39" s="643"/>
      <c r="S39" s="643"/>
      <c r="T39" s="643"/>
      <c r="U39" s="643"/>
      <c r="V39" s="643"/>
      <c r="W39" s="643"/>
      <c r="X39" s="643"/>
      <c r="Y39" s="643"/>
      <c r="Z39" s="643"/>
      <c r="AA39" s="643"/>
      <c r="AB39" s="643"/>
      <c r="AC39" s="643"/>
      <c r="AD39" s="643"/>
      <c r="AE39" s="643"/>
      <c r="AF39" s="643"/>
      <c r="AG39" s="643"/>
      <c r="AH39" s="643"/>
      <c r="AI39" s="643"/>
      <c r="AJ39" s="643"/>
      <c r="AK39" s="643"/>
      <c r="AL39" s="643"/>
      <c r="AM39" s="643"/>
      <c r="AN39" s="643"/>
      <c r="AO39" s="643"/>
      <c r="AP39" s="643"/>
      <c r="AQ39" s="643"/>
      <c r="AR39" s="643"/>
      <c r="AS39" s="643"/>
      <c r="AT39" s="643"/>
      <c r="AU39" s="649"/>
      <c r="AV39" s="642"/>
      <c r="AW39" s="642"/>
    </row>
    <row r="40" spans="1:49">
      <c r="A40" s="644" t="s">
        <v>558</v>
      </c>
      <c r="B40" s="644"/>
      <c r="C40" s="644"/>
      <c r="D40" s="644"/>
      <c r="E40" s="644"/>
      <c r="F40" s="644"/>
      <c r="G40" s="643">
        <v>6012.9</v>
      </c>
      <c r="H40" s="643">
        <v>5191.22</v>
      </c>
      <c r="I40" s="643">
        <v>5550.58</v>
      </c>
      <c r="J40" s="643">
        <v>5240.93</v>
      </c>
      <c r="K40" s="643">
        <v>4549.18</v>
      </c>
      <c r="L40" s="643">
        <v>3957.59</v>
      </c>
      <c r="M40" s="643">
        <v>4032.96</v>
      </c>
      <c r="N40" s="643">
        <v>3433.34</v>
      </c>
      <c r="O40" s="643">
        <v>3019.61</v>
      </c>
      <c r="P40" s="643">
        <v>2880.91</v>
      </c>
      <c r="Q40" s="643">
        <v>2843.2</v>
      </c>
      <c r="R40" s="643">
        <v>2586.3200000000002</v>
      </c>
      <c r="S40" s="643">
        <v>2266.17</v>
      </c>
      <c r="T40" s="643">
        <v>2030.36</v>
      </c>
      <c r="U40" s="643">
        <v>1265.52</v>
      </c>
      <c r="V40" s="643">
        <v>1169.95</v>
      </c>
      <c r="W40" s="643">
        <v>982.19</v>
      </c>
      <c r="X40" s="643">
        <v>783.47</v>
      </c>
      <c r="Y40" s="643">
        <v>751.37</v>
      </c>
      <c r="Z40" s="643">
        <v>570.97</v>
      </c>
      <c r="AA40" s="643">
        <v>464.27</v>
      </c>
      <c r="AB40" s="643">
        <v>410.63</v>
      </c>
      <c r="AC40" s="643">
        <v>340.17</v>
      </c>
      <c r="AD40" s="643">
        <v>342.38</v>
      </c>
      <c r="AE40" s="643">
        <v>288.60000000000002</v>
      </c>
      <c r="AF40" s="643">
        <v>373.61</v>
      </c>
      <c r="AG40" s="643">
        <v>281.05</v>
      </c>
      <c r="AH40" s="643">
        <v>221.02</v>
      </c>
      <c r="AI40" s="643">
        <v>162.72999999999999</v>
      </c>
      <c r="AJ40" s="643">
        <v>219.04</v>
      </c>
      <c r="AK40" s="643">
        <v>106.8</v>
      </c>
      <c r="AL40" s="643">
        <v>63.74</v>
      </c>
      <c r="AM40" s="643">
        <v>78.459999999999994</v>
      </c>
      <c r="AN40" s="643">
        <v>83.88</v>
      </c>
      <c r="AO40" s="643">
        <v>68.16</v>
      </c>
      <c r="AP40" s="643">
        <v>124.41</v>
      </c>
      <c r="AQ40" s="643">
        <v>174.27</v>
      </c>
      <c r="AR40" s="643">
        <v>110.96</v>
      </c>
      <c r="AS40" s="643">
        <v>117.31</v>
      </c>
      <c r="AT40" s="643">
        <v>116.76</v>
      </c>
      <c r="AU40" s="643">
        <v>107.32</v>
      </c>
      <c r="AV40" s="642"/>
      <c r="AW40" s="642"/>
    </row>
    <row r="41" spans="1:49">
      <c r="A41" s="644" t="s">
        <v>557</v>
      </c>
      <c r="B41" s="644"/>
      <c r="C41" s="644"/>
      <c r="D41" s="644"/>
      <c r="E41" s="644"/>
      <c r="F41" s="644"/>
      <c r="G41" s="643">
        <v>0</v>
      </c>
      <c r="H41" s="643">
        <v>0</v>
      </c>
      <c r="I41" s="643">
        <v>0</v>
      </c>
      <c r="J41" s="643">
        <v>0</v>
      </c>
      <c r="K41" s="643">
        <v>0</v>
      </c>
      <c r="L41" s="643">
        <v>0</v>
      </c>
      <c r="M41" s="643">
        <v>0</v>
      </c>
      <c r="N41" s="643">
        <v>0</v>
      </c>
      <c r="O41" s="643">
        <v>0</v>
      </c>
      <c r="P41" s="643">
        <v>3.74</v>
      </c>
      <c r="Q41" s="643">
        <v>5.15</v>
      </c>
      <c r="R41" s="643">
        <v>257.69</v>
      </c>
      <c r="S41" s="643">
        <v>306.64999999999998</v>
      </c>
      <c r="T41" s="643">
        <v>397.71</v>
      </c>
      <c r="U41" s="643">
        <v>484.08</v>
      </c>
      <c r="V41" s="643">
        <v>486.7</v>
      </c>
      <c r="W41" s="643">
        <v>593.71</v>
      </c>
      <c r="X41" s="643">
        <v>575.89</v>
      </c>
      <c r="Y41" s="643">
        <v>646.36</v>
      </c>
      <c r="Z41" s="643">
        <v>719.78</v>
      </c>
      <c r="AA41" s="643">
        <v>628.57000000000005</v>
      </c>
      <c r="AB41" s="643">
        <v>774.04</v>
      </c>
      <c r="AC41" s="643">
        <v>948.94</v>
      </c>
      <c r="AD41" s="643">
        <v>859.91</v>
      </c>
      <c r="AE41" s="643">
        <v>861.67</v>
      </c>
      <c r="AF41" s="643">
        <v>767.51</v>
      </c>
      <c r="AG41" s="643">
        <v>743.88</v>
      </c>
      <c r="AH41" s="643">
        <v>687.64</v>
      </c>
      <c r="AI41" s="643">
        <v>813.09</v>
      </c>
      <c r="AJ41" s="643">
        <v>912.86</v>
      </c>
      <c r="AK41" s="643">
        <v>944.93</v>
      </c>
      <c r="AL41" s="643">
        <v>1014.91</v>
      </c>
      <c r="AM41" s="643">
        <v>1152.57</v>
      </c>
      <c r="AN41" s="643">
        <v>1122.4100000000001</v>
      </c>
      <c r="AO41" s="643">
        <v>1018.61</v>
      </c>
      <c r="AP41" s="643">
        <v>1072.18</v>
      </c>
      <c r="AQ41" s="643">
        <v>947.12</v>
      </c>
      <c r="AR41" s="643">
        <v>867.32</v>
      </c>
      <c r="AS41" s="643">
        <v>896.63</v>
      </c>
      <c r="AT41" s="643">
        <v>921.78</v>
      </c>
      <c r="AU41" s="643">
        <v>763.14</v>
      </c>
      <c r="AV41" s="642"/>
      <c r="AW41" s="642"/>
    </row>
    <row r="42" spans="1:49">
      <c r="A42" s="644" t="s">
        <v>554</v>
      </c>
      <c r="B42" s="644"/>
      <c r="C42" s="644"/>
      <c r="D42" s="644"/>
      <c r="E42" s="644"/>
      <c r="F42" s="644"/>
      <c r="G42" s="643">
        <v>51.87</v>
      </c>
      <c r="H42" s="643">
        <v>59.41</v>
      </c>
      <c r="I42" s="643">
        <v>68.22</v>
      </c>
      <c r="J42" s="643">
        <v>72.09</v>
      </c>
      <c r="K42" s="643">
        <v>76.180000000000007</v>
      </c>
      <c r="L42" s="643">
        <v>78.150000000000006</v>
      </c>
      <c r="M42" s="643">
        <v>75.680000000000007</v>
      </c>
      <c r="N42" s="643">
        <v>74.63</v>
      </c>
      <c r="O42" s="643">
        <v>75.28</v>
      </c>
      <c r="P42" s="643">
        <v>76.760000000000005</v>
      </c>
      <c r="Q42" s="643">
        <v>80.900000000000006</v>
      </c>
      <c r="R42" s="643">
        <v>85.48</v>
      </c>
      <c r="S42" s="643">
        <v>89.01</v>
      </c>
      <c r="T42" s="643">
        <v>90.36</v>
      </c>
      <c r="U42" s="643">
        <v>94.19</v>
      </c>
      <c r="V42" s="643">
        <v>101.5</v>
      </c>
      <c r="W42" s="643">
        <v>104.04</v>
      </c>
      <c r="X42" s="643">
        <v>104.18</v>
      </c>
      <c r="Y42" s="643">
        <v>102.13</v>
      </c>
      <c r="Z42" s="643">
        <v>102.49</v>
      </c>
      <c r="AA42" s="643">
        <v>103.82</v>
      </c>
      <c r="AB42" s="643">
        <v>102.69</v>
      </c>
      <c r="AC42" s="643">
        <v>103.54</v>
      </c>
      <c r="AD42" s="643">
        <v>101.5</v>
      </c>
      <c r="AE42" s="643">
        <v>110.48</v>
      </c>
      <c r="AF42" s="643">
        <v>112.15</v>
      </c>
      <c r="AG42" s="643">
        <v>114.85</v>
      </c>
      <c r="AH42" s="643">
        <v>116.39</v>
      </c>
      <c r="AI42" s="643">
        <v>121.21</v>
      </c>
      <c r="AJ42" s="643">
        <v>119.9</v>
      </c>
      <c r="AK42" s="643">
        <v>123.48</v>
      </c>
      <c r="AL42" s="643">
        <v>125.2</v>
      </c>
      <c r="AM42" s="643">
        <v>127.81</v>
      </c>
      <c r="AN42" s="643">
        <v>127.96</v>
      </c>
      <c r="AO42" s="643">
        <v>129.94999999999999</v>
      </c>
      <c r="AP42" s="643">
        <v>126.76</v>
      </c>
      <c r="AQ42" s="643">
        <v>130.85</v>
      </c>
      <c r="AR42" s="643">
        <v>129.6</v>
      </c>
      <c r="AS42" s="643">
        <v>127.32</v>
      </c>
      <c r="AT42" s="643">
        <v>125.69</v>
      </c>
      <c r="AU42" s="643">
        <v>123.35</v>
      </c>
      <c r="AV42" s="642"/>
      <c r="AW42" s="642"/>
    </row>
    <row r="43" spans="1:49">
      <c r="A43" s="644" t="s">
        <v>553</v>
      </c>
      <c r="B43" s="644"/>
      <c r="C43" s="644"/>
      <c r="D43" s="644"/>
      <c r="E43" s="644"/>
      <c r="F43" s="644"/>
      <c r="G43" s="643">
        <v>2074.9</v>
      </c>
      <c r="H43" s="643">
        <v>1711.68</v>
      </c>
      <c r="I43" s="643">
        <v>1675.77</v>
      </c>
      <c r="J43" s="643">
        <v>1639.75</v>
      </c>
      <c r="K43" s="643">
        <v>1624.51</v>
      </c>
      <c r="L43" s="643">
        <v>1599.56</v>
      </c>
      <c r="M43" s="643">
        <v>1571.69</v>
      </c>
      <c r="N43" s="643">
        <v>1554.96</v>
      </c>
      <c r="O43" s="643">
        <v>1651.46</v>
      </c>
      <c r="P43" s="643">
        <v>1715.66</v>
      </c>
      <c r="Q43" s="643">
        <v>1638.88</v>
      </c>
      <c r="R43" s="643">
        <v>1834.2</v>
      </c>
      <c r="S43" s="643">
        <v>1913.62</v>
      </c>
      <c r="T43" s="643">
        <v>1882.55</v>
      </c>
      <c r="U43" s="643">
        <v>2061.77</v>
      </c>
      <c r="V43" s="643">
        <v>2005.86</v>
      </c>
      <c r="W43" s="643">
        <v>2002.25</v>
      </c>
      <c r="X43" s="643">
        <v>2023.66</v>
      </c>
      <c r="Y43" s="643">
        <v>2094.2199999999998</v>
      </c>
      <c r="Z43" s="643">
        <v>2031.34</v>
      </c>
      <c r="AA43" s="643">
        <v>2184.2199999999998</v>
      </c>
      <c r="AB43" s="643">
        <v>2360.87</v>
      </c>
      <c r="AC43" s="643">
        <v>2343.71</v>
      </c>
      <c r="AD43" s="643">
        <v>2465.92</v>
      </c>
      <c r="AE43" s="643">
        <v>2590.3200000000002</v>
      </c>
      <c r="AF43" s="643">
        <v>2556.64</v>
      </c>
      <c r="AG43" s="643">
        <v>2522.19</v>
      </c>
      <c r="AH43" s="643">
        <v>2555.36</v>
      </c>
      <c r="AI43" s="643">
        <v>2716.81</v>
      </c>
      <c r="AJ43" s="643">
        <v>2737.03</v>
      </c>
      <c r="AK43" s="643">
        <v>2790.38</v>
      </c>
      <c r="AL43" s="643">
        <v>2644.68</v>
      </c>
      <c r="AM43" s="643">
        <v>2824.05</v>
      </c>
      <c r="AN43" s="643">
        <v>2878.48</v>
      </c>
      <c r="AO43" s="643">
        <v>2821.86</v>
      </c>
      <c r="AP43" s="643">
        <v>3133.43</v>
      </c>
      <c r="AQ43" s="643">
        <v>3239.87</v>
      </c>
      <c r="AR43" s="643">
        <v>3279.05</v>
      </c>
      <c r="AS43" s="643">
        <v>3182.52</v>
      </c>
      <c r="AT43" s="643">
        <v>3190.72</v>
      </c>
      <c r="AU43" s="643">
        <v>3210.68</v>
      </c>
      <c r="AV43" s="642"/>
      <c r="AW43" s="642"/>
    </row>
    <row r="44" spans="1:49">
      <c r="A44" s="646"/>
      <c r="B44" s="644"/>
      <c r="C44" s="644"/>
      <c r="D44" s="644"/>
      <c r="E44" s="644"/>
      <c r="F44" s="644"/>
      <c r="G44" s="643"/>
      <c r="H44" s="643"/>
      <c r="I44" s="643"/>
      <c r="J44" s="643"/>
      <c r="K44" s="643"/>
      <c r="L44" s="643"/>
      <c r="M44" s="643"/>
      <c r="N44" s="643"/>
      <c r="O44" s="643"/>
      <c r="P44" s="643"/>
      <c r="Q44" s="643"/>
      <c r="R44" s="643"/>
      <c r="S44" s="643"/>
      <c r="T44" s="643"/>
      <c r="U44" s="643"/>
      <c r="V44" s="643"/>
      <c r="W44" s="643"/>
      <c r="X44" s="643"/>
      <c r="Y44" s="643"/>
      <c r="Z44" s="643"/>
      <c r="AA44" s="643"/>
      <c r="AB44" s="643"/>
      <c r="AC44" s="643"/>
      <c r="AD44" s="643"/>
      <c r="AE44" s="643"/>
      <c r="AF44" s="643"/>
      <c r="AG44" s="643"/>
      <c r="AH44" s="643"/>
      <c r="AI44" s="643"/>
      <c r="AJ44" s="643"/>
      <c r="AK44" s="643"/>
      <c r="AL44" s="643"/>
      <c r="AM44" s="643"/>
      <c r="AN44" s="643"/>
      <c r="AO44" s="643"/>
      <c r="AP44" s="643"/>
      <c r="AQ44" s="643"/>
      <c r="AR44" s="643"/>
      <c r="AS44" s="643"/>
      <c r="AT44" s="643"/>
      <c r="AU44" s="649"/>
      <c r="AV44" s="642"/>
      <c r="AW44" s="642"/>
    </row>
    <row r="45" spans="1:49">
      <c r="A45" s="644" t="s">
        <v>551</v>
      </c>
      <c r="B45" s="644"/>
      <c r="C45" s="644"/>
      <c r="D45" s="644"/>
      <c r="E45" s="644"/>
      <c r="F45" s="644"/>
      <c r="G45" s="643">
        <v>59.32</v>
      </c>
      <c r="H45" s="643">
        <v>51.29</v>
      </c>
      <c r="I45" s="643">
        <v>52.63</v>
      </c>
      <c r="J45" s="643">
        <v>40.19</v>
      </c>
      <c r="K45" s="643">
        <v>23.41</v>
      </c>
      <c r="L45" s="643">
        <v>24.3</v>
      </c>
      <c r="M45" s="643">
        <v>26.04</v>
      </c>
      <c r="N45" s="643">
        <v>23.29</v>
      </c>
      <c r="O45" s="643">
        <v>25.46</v>
      </c>
      <c r="P45" s="643">
        <v>24.65</v>
      </c>
      <c r="Q45" s="643">
        <v>36.909999999999997</v>
      </c>
      <c r="R45" s="643">
        <v>29.77</v>
      </c>
      <c r="S45" s="643">
        <v>25.6</v>
      </c>
      <c r="T45" s="643">
        <v>5.14</v>
      </c>
      <c r="U45" s="643">
        <v>1.97</v>
      </c>
      <c r="V45" s="643">
        <v>1.78</v>
      </c>
      <c r="W45" s="643">
        <v>1.72</v>
      </c>
      <c r="X45" s="643">
        <v>1.37</v>
      </c>
      <c r="Y45" s="643">
        <v>1.21</v>
      </c>
      <c r="Z45" s="643">
        <v>3.1</v>
      </c>
      <c r="AA45" s="643">
        <v>2.68</v>
      </c>
      <c r="AB45" s="643">
        <v>2.88</v>
      </c>
      <c r="AC45" s="643">
        <v>2.82</v>
      </c>
      <c r="AD45" s="643">
        <v>2.64</v>
      </c>
      <c r="AE45" s="643">
        <v>2.72</v>
      </c>
      <c r="AF45" s="643">
        <v>1.06</v>
      </c>
      <c r="AG45" s="643">
        <v>1.33</v>
      </c>
      <c r="AH45" s="643">
        <v>0.34</v>
      </c>
      <c r="AI45" s="643">
        <v>1.01</v>
      </c>
      <c r="AJ45" s="643">
        <v>1.49</v>
      </c>
      <c r="AK45" s="643">
        <v>1.52</v>
      </c>
      <c r="AL45" s="643">
        <v>0.6</v>
      </c>
      <c r="AM45" s="643">
        <v>1.39</v>
      </c>
      <c r="AN45" s="643">
        <v>0.75</v>
      </c>
      <c r="AO45" s="643">
        <v>0.8</v>
      </c>
      <c r="AP45" s="643">
        <v>7.72</v>
      </c>
      <c r="AQ45" s="643">
        <v>7.35</v>
      </c>
      <c r="AR45" s="643">
        <v>8.74</v>
      </c>
      <c r="AS45" s="643">
        <v>7.38</v>
      </c>
      <c r="AT45" s="643">
        <v>8</v>
      </c>
      <c r="AU45" s="643">
        <v>5.04</v>
      </c>
      <c r="AV45" s="642"/>
      <c r="AW45" s="642"/>
    </row>
    <row r="46" spans="1:49">
      <c r="A46" s="645" t="s">
        <v>550</v>
      </c>
      <c r="B46" s="644"/>
      <c r="C46" s="644"/>
      <c r="D46" s="644"/>
      <c r="E46" s="644"/>
      <c r="F46" s="644"/>
      <c r="G46" s="643">
        <v>355.54</v>
      </c>
      <c r="H46" s="643">
        <v>227.08</v>
      </c>
      <c r="I46" s="643">
        <v>220.32</v>
      </c>
      <c r="J46" s="643">
        <v>209.13</v>
      </c>
      <c r="K46" s="643">
        <v>203.46</v>
      </c>
      <c r="L46" s="643">
        <v>156.91</v>
      </c>
      <c r="M46" s="643">
        <v>126.97</v>
      </c>
      <c r="N46" s="643">
        <v>109.22</v>
      </c>
      <c r="O46" s="643">
        <v>102.58</v>
      </c>
      <c r="P46" s="643">
        <v>107.7</v>
      </c>
      <c r="Q46" s="643">
        <v>95.84</v>
      </c>
      <c r="R46" s="643">
        <v>136.38</v>
      </c>
      <c r="S46" s="643">
        <v>94.31</v>
      </c>
      <c r="T46" s="643">
        <v>63.8</v>
      </c>
      <c r="U46" s="643">
        <v>53.65</v>
      </c>
      <c r="V46" s="643">
        <v>43.5</v>
      </c>
      <c r="W46" s="643">
        <v>47.45</v>
      </c>
      <c r="X46" s="643">
        <v>16.14</v>
      </c>
      <c r="Y46" s="643">
        <v>18.05</v>
      </c>
      <c r="Z46" s="643">
        <v>12.62</v>
      </c>
      <c r="AA46" s="643">
        <v>10.57</v>
      </c>
      <c r="AB46" s="643">
        <v>8.1199999999999992</v>
      </c>
      <c r="AC46" s="643">
        <v>5.39</v>
      </c>
      <c r="AD46" s="643">
        <v>5.69</v>
      </c>
      <c r="AE46" s="643">
        <v>4.04</v>
      </c>
      <c r="AF46" s="643">
        <v>3.17</v>
      </c>
      <c r="AG46" s="643">
        <v>2.12</v>
      </c>
      <c r="AH46" s="643">
        <v>2.0699999999999998</v>
      </c>
      <c r="AI46" s="643">
        <v>1.64</v>
      </c>
      <c r="AJ46" s="643">
        <v>2.4900000000000002</v>
      </c>
      <c r="AK46" s="643">
        <v>1.75</v>
      </c>
      <c r="AL46" s="643">
        <v>1.76</v>
      </c>
      <c r="AM46" s="643">
        <v>1.59</v>
      </c>
      <c r="AN46" s="643">
        <v>0.51</v>
      </c>
      <c r="AO46" s="643">
        <v>0.28000000000000003</v>
      </c>
      <c r="AP46" s="643">
        <v>0.9</v>
      </c>
      <c r="AQ46" s="643">
        <v>0.61</v>
      </c>
      <c r="AR46" s="643">
        <v>0.25</v>
      </c>
      <c r="AS46" s="643">
        <v>0.02</v>
      </c>
      <c r="AT46" s="643">
        <v>0.47</v>
      </c>
      <c r="AU46" s="643">
        <v>0.2</v>
      </c>
      <c r="AV46" s="642"/>
      <c r="AW46" s="642"/>
    </row>
    <row r="47" spans="1:49">
      <c r="A47" s="645" t="s">
        <v>549</v>
      </c>
      <c r="B47" s="644"/>
      <c r="C47" s="644"/>
      <c r="D47" s="644"/>
      <c r="E47" s="644"/>
      <c r="F47" s="644"/>
      <c r="G47" s="643">
        <v>3287.13</v>
      </c>
      <c r="H47" s="643">
        <v>3101.45</v>
      </c>
      <c r="I47" s="643">
        <v>3272.35</v>
      </c>
      <c r="J47" s="643">
        <v>3013.35</v>
      </c>
      <c r="K47" s="643">
        <v>2675.81</v>
      </c>
      <c r="L47" s="643">
        <v>2346.0100000000002</v>
      </c>
      <c r="M47" s="643">
        <v>2471.08</v>
      </c>
      <c r="N47" s="643">
        <v>2120.9899999999998</v>
      </c>
      <c r="O47" s="643">
        <v>1691.44</v>
      </c>
      <c r="P47" s="643">
        <v>1764.39</v>
      </c>
      <c r="Q47" s="643">
        <v>1660.14</v>
      </c>
      <c r="R47" s="643">
        <v>1598.44</v>
      </c>
      <c r="S47" s="643">
        <v>1549.39</v>
      </c>
      <c r="T47" s="643">
        <v>1521.04</v>
      </c>
      <c r="U47" s="643">
        <v>1119.67</v>
      </c>
      <c r="V47" s="643">
        <v>1068.6300000000001</v>
      </c>
      <c r="W47" s="643">
        <v>903.5</v>
      </c>
      <c r="X47" s="643">
        <v>734.83</v>
      </c>
      <c r="Y47" s="643">
        <v>707.29</v>
      </c>
      <c r="Z47" s="643">
        <v>542.49</v>
      </c>
      <c r="AA47" s="643">
        <v>439.72</v>
      </c>
      <c r="AB47" s="643">
        <v>387.44</v>
      </c>
      <c r="AC47" s="643">
        <v>317.87</v>
      </c>
      <c r="AD47" s="643">
        <v>326.61</v>
      </c>
      <c r="AE47" s="643">
        <v>276.76</v>
      </c>
      <c r="AF47" s="643">
        <v>361.5</v>
      </c>
      <c r="AG47" s="643">
        <v>275.27</v>
      </c>
      <c r="AH47" s="643">
        <v>212.9</v>
      </c>
      <c r="AI47" s="643">
        <v>156.09</v>
      </c>
      <c r="AJ47" s="643">
        <v>213.69</v>
      </c>
      <c r="AK47" s="643">
        <v>103.32</v>
      </c>
      <c r="AL47" s="643">
        <v>60.01</v>
      </c>
      <c r="AM47" s="643">
        <v>74.78</v>
      </c>
      <c r="AN47" s="643">
        <v>81.2</v>
      </c>
      <c r="AO47" s="643">
        <v>65.41</v>
      </c>
      <c r="AP47" s="643">
        <v>115.7</v>
      </c>
      <c r="AQ47" s="643">
        <v>166.24</v>
      </c>
      <c r="AR47" s="643">
        <v>101.78</v>
      </c>
      <c r="AS47" s="643">
        <v>109.21</v>
      </c>
      <c r="AT47" s="643">
        <v>108.05</v>
      </c>
      <c r="AU47" s="643">
        <v>100.94</v>
      </c>
      <c r="AV47" s="642"/>
      <c r="AW47" s="642"/>
    </row>
    <row r="48" spans="1:49">
      <c r="A48" s="645" t="s">
        <v>548</v>
      </c>
      <c r="B48" s="644"/>
      <c r="C48" s="644"/>
      <c r="D48" s="644"/>
      <c r="E48" s="644"/>
      <c r="F48" s="644"/>
      <c r="G48" s="643">
        <v>2310.92</v>
      </c>
      <c r="H48" s="643">
        <v>1811.4</v>
      </c>
      <c r="I48" s="643">
        <v>2005.28</v>
      </c>
      <c r="J48" s="643">
        <v>1978.26</v>
      </c>
      <c r="K48" s="643">
        <v>1646.51</v>
      </c>
      <c r="L48" s="643">
        <v>1430.37</v>
      </c>
      <c r="M48" s="643">
        <v>1408.87</v>
      </c>
      <c r="N48" s="643">
        <v>1179.8399999999999</v>
      </c>
      <c r="O48" s="643">
        <v>1189.4000000000001</v>
      </c>
      <c r="P48" s="643">
        <v>978.07</v>
      </c>
      <c r="Q48" s="643">
        <v>1042.04</v>
      </c>
      <c r="R48" s="643">
        <v>805.05</v>
      </c>
      <c r="S48" s="643">
        <v>593.45000000000005</v>
      </c>
      <c r="T48" s="643">
        <v>412.85</v>
      </c>
      <c r="U48" s="643">
        <v>65.47</v>
      </c>
      <c r="V48" s="643">
        <v>50.61</v>
      </c>
      <c r="W48" s="643">
        <v>24.18</v>
      </c>
      <c r="X48" s="643">
        <v>23.1</v>
      </c>
      <c r="Y48" s="643">
        <v>16.95</v>
      </c>
      <c r="Z48" s="643">
        <v>6.31</v>
      </c>
      <c r="AA48" s="643">
        <v>5</v>
      </c>
      <c r="AB48" s="643">
        <v>7.58</v>
      </c>
      <c r="AC48" s="643">
        <v>9.3699999999999992</v>
      </c>
      <c r="AD48" s="643">
        <v>1.68</v>
      </c>
      <c r="AE48" s="643">
        <v>1.1200000000000001</v>
      </c>
      <c r="AF48" s="643">
        <v>4.4000000000000004</v>
      </c>
      <c r="AG48" s="643">
        <v>1.6</v>
      </c>
      <c r="AH48" s="643">
        <v>5.1100000000000003</v>
      </c>
      <c r="AI48" s="643">
        <v>3.77</v>
      </c>
      <c r="AJ48" s="643">
        <v>0.87</v>
      </c>
      <c r="AK48" s="643">
        <v>0.22</v>
      </c>
      <c r="AL48" s="643">
        <v>0.22</v>
      </c>
      <c r="AM48" s="643">
        <v>0.46</v>
      </c>
      <c r="AN48" s="643">
        <v>0.05</v>
      </c>
      <c r="AO48" s="643">
        <v>0.05</v>
      </c>
      <c r="AP48" s="643">
        <v>0.09</v>
      </c>
      <c r="AQ48" s="643">
        <v>0.04</v>
      </c>
      <c r="AR48" s="643">
        <v>0.16</v>
      </c>
      <c r="AS48" s="643">
        <v>0.71</v>
      </c>
      <c r="AT48" s="643">
        <v>0.24</v>
      </c>
      <c r="AU48" s="643">
        <v>0.87</v>
      </c>
      <c r="AV48" s="642"/>
      <c r="AW48" s="642"/>
    </row>
    <row r="49" spans="1:49">
      <c r="A49" s="645" t="s">
        <v>547</v>
      </c>
      <c r="B49" s="644"/>
      <c r="C49" s="644"/>
      <c r="D49" s="644"/>
      <c r="E49" s="644"/>
      <c r="F49" s="644"/>
      <c r="G49" s="643">
        <v>0</v>
      </c>
      <c r="H49" s="643">
        <v>0</v>
      </c>
      <c r="I49" s="643">
        <v>0</v>
      </c>
      <c r="J49" s="643">
        <v>0</v>
      </c>
      <c r="K49" s="643">
        <v>0</v>
      </c>
      <c r="L49" s="643">
        <v>0</v>
      </c>
      <c r="M49" s="643">
        <v>0</v>
      </c>
      <c r="N49" s="643">
        <v>0</v>
      </c>
      <c r="O49" s="643">
        <v>10.72</v>
      </c>
      <c r="P49" s="643">
        <v>6.1</v>
      </c>
      <c r="Q49" s="643">
        <v>8.2799999999999994</v>
      </c>
      <c r="R49" s="643">
        <v>16.690000000000001</v>
      </c>
      <c r="S49" s="643">
        <v>3.42</v>
      </c>
      <c r="T49" s="643">
        <v>27.53</v>
      </c>
      <c r="U49" s="643">
        <v>24.76</v>
      </c>
      <c r="V49" s="643">
        <v>5.42</v>
      </c>
      <c r="W49" s="643">
        <v>5.34</v>
      </c>
      <c r="X49" s="643">
        <v>8.02</v>
      </c>
      <c r="Y49" s="643">
        <v>7.87</v>
      </c>
      <c r="Z49" s="643">
        <v>6.44</v>
      </c>
      <c r="AA49" s="643">
        <v>6.3</v>
      </c>
      <c r="AB49" s="643">
        <v>4.6100000000000003</v>
      </c>
      <c r="AC49" s="643">
        <v>4.72</v>
      </c>
      <c r="AD49" s="643">
        <v>5.76</v>
      </c>
      <c r="AE49" s="643">
        <v>3.96</v>
      </c>
      <c r="AF49" s="643">
        <v>3.47</v>
      </c>
      <c r="AG49" s="643">
        <v>0.74</v>
      </c>
      <c r="AH49" s="643">
        <v>0.6</v>
      </c>
      <c r="AI49" s="643">
        <v>0.23</v>
      </c>
      <c r="AJ49" s="643">
        <v>0.49</v>
      </c>
      <c r="AK49" s="643">
        <v>0</v>
      </c>
      <c r="AL49" s="643">
        <v>1.1399999999999999</v>
      </c>
      <c r="AM49" s="643">
        <v>0.24</v>
      </c>
      <c r="AN49" s="643">
        <v>1.37</v>
      </c>
      <c r="AO49" s="643">
        <v>1.63</v>
      </c>
      <c r="AP49" s="643">
        <v>0</v>
      </c>
      <c r="AQ49" s="643">
        <v>0.04</v>
      </c>
      <c r="AR49" s="643">
        <v>0.03</v>
      </c>
      <c r="AS49" s="643">
        <v>0</v>
      </c>
      <c r="AT49" s="643">
        <v>0</v>
      </c>
      <c r="AU49" s="643">
        <v>0.26</v>
      </c>
      <c r="AV49" s="642"/>
      <c r="AW49" s="642"/>
    </row>
    <row r="50" spans="1:49">
      <c r="A50" s="645" t="s">
        <v>546</v>
      </c>
      <c r="B50" s="644"/>
      <c r="C50" s="644"/>
      <c r="D50" s="644"/>
      <c r="E50" s="644"/>
      <c r="F50" s="644"/>
      <c r="G50" s="643">
        <v>0</v>
      </c>
      <c r="H50" s="643">
        <v>0</v>
      </c>
      <c r="I50" s="643">
        <v>0</v>
      </c>
      <c r="J50" s="643">
        <v>0</v>
      </c>
      <c r="K50" s="643">
        <v>0</v>
      </c>
      <c r="L50" s="643">
        <v>0</v>
      </c>
      <c r="M50" s="643">
        <v>0</v>
      </c>
      <c r="N50" s="643">
        <v>0</v>
      </c>
      <c r="O50" s="643">
        <v>0</v>
      </c>
      <c r="P50" s="643">
        <v>3.74</v>
      </c>
      <c r="Q50" s="643">
        <v>5.15</v>
      </c>
      <c r="R50" s="643">
        <v>257.69</v>
      </c>
      <c r="S50" s="643">
        <v>306.64999999999998</v>
      </c>
      <c r="T50" s="643">
        <v>397.71</v>
      </c>
      <c r="U50" s="643">
        <v>484.08</v>
      </c>
      <c r="V50" s="643">
        <v>486.7</v>
      </c>
      <c r="W50" s="643">
        <v>593.71</v>
      </c>
      <c r="X50" s="643">
        <v>575.89</v>
      </c>
      <c r="Y50" s="643">
        <v>646.36</v>
      </c>
      <c r="Z50" s="643">
        <v>719.78</v>
      </c>
      <c r="AA50" s="643">
        <v>628.57000000000005</v>
      </c>
      <c r="AB50" s="643">
        <v>774.04</v>
      </c>
      <c r="AC50" s="643">
        <v>948.94</v>
      </c>
      <c r="AD50" s="643">
        <v>859.91</v>
      </c>
      <c r="AE50" s="643">
        <v>861.67</v>
      </c>
      <c r="AF50" s="643">
        <v>767.51</v>
      </c>
      <c r="AG50" s="643">
        <v>743.88</v>
      </c>
      <c r="AH50" s="643">
        <v>687.64</v>
      </c>
      <c r="AI50" s="643">
        <v>813.09</v>
      </c>
      <c r="AJ50" s="643">
        <v>912.86</v>
      </c>
      <c r="AK50" s="643">
        <v>944.93</v>
      </c>
      <c r="AL50" s="643">
        <v>1014.91</v>
      </c>
      <c r="AM50" s="643">
        <v>1152.57</v>
      </c>
      <c r="AN50" s="643">
        <v>1122.4100000000001</v>
      </c>
      <c r="AO50" s="643">
        <v>1018.61</v>
      </c>
      <c r="AP50" s="643">
        <v>1072.18</v>
      </c>
      <c r="AQ50" s="643">
        <v>947.12</v>
      </c>
      <c r="AR50" s="643">
        <v>867.32</v>
      </c>
      <c r="AS50" s="643">
        <v>896.63</v>
      </c>
      <c r="AT50" s="643">
        <v>921.78</v>
      </c>
      <c r="AU50" s="643">
        <v>763.14</v>
      </c>
      <c r="AV50" s="642"/>
      <c r="AW50" s="642"/>
    </row>
    <row r="51" spans="1:49">
      <c r="A51" s="645" t="s">
        <v>541</v>
      </c>
      <c r="B51" s="644"/>
      <c r="C51" s="644"/>
      <c r="D51" s="644"/>
      <c r="E51" s="644"/>
      <c r="F51" s="644"/>
      <c r="G51" s="643">
        <v>51.87</v>
      </c>
      <c r="H51" s="643">
        <v>59.41</v>
      </c>
      <c r="I51" s="643">
        <v>68.22</v>
      </c>
      <c r="J51" s="643">
        <v>72.09</v>
      </c>
      <c r="K51" s="643">
        <v>76.180000000000007</v>
      </c>
      <c r="L51" s="643">
        <v>78.150000000000006</v>
      </c>
      <c r="M51" s="643">
        <v>75.680000000000007</v>
      </c>
      <c r="N51" s="643">
        <v>74.63</v>
      </c>
      <c r="O51" s="643">
        <v>75.28</v>
      </c>
      <c r="P51" s="643">
        <v>76.760000000000005</v>
      </c>
      <c r="Q51" s="643">
        <v>80.900000000000006</v>
      </c>
      <c r="R51" s="643">
        <v>85.48</v>
      </c>
      <c r="S51" s="643">
        <v>89.01</v>
      </c>
      <c r="T51" s="643">
        <v>90.36</v>
      </c>
      <c r="U51" s="643">
        <v>94.19</v>
      </c>
      <c r="V51" s="643">
        <v>101.5</v>
      </c>
      <c r="W51" s="643">
        <v>104.04</v>
      </c>
      <c r="X51" s="643">
        <v>104.18</v>
      </c>
      <c r="Y51" s="643">
        <v>102.13</v>
      </c>
      <c r="Z51" s="643">
        <v>102.49</v>
      </c>
      <c r="AA51" s="643">
        <v>103.82</v>
      </c>
      <c r="AB51" s="643">
        <v>102.69</v>
      </c>
      <c r="AC51" s="643">
        <v>103.54</v>
      </c>
      <c r="AD51" s="643">
        <v>101.5</v>
      </c>
      <c r="AE51" s="643">
        <v>110.48</v>
      </c>
      <c r="AF51" s="643">
        <v>112.15</v>
      </c>
      <c r="AG51" s="643">
        <v>114.85</v>
      </c>
      <c r="AH51" s="643">
        <v>116.39</v>
      </c>
      <c r="AI51" s="643">
        <v>121.21</v>
      </c>
      <c r="AJ51" s="643">
        <v>119.9</v>
      </c>
      <c r="AK51" s="643">
        <v>123.48</v>
      </c>
      <c r="AL51" s="643">
        <v>125.2</v>
      </c>
      <c r="AM51" s="643">
        <v>127.81</v>
      </c>
      <c r="AN51" s="643">
        <v>127.96</v>
      </c>
      <c r="AO51" s="643">
        <v>129.94999999999999</v>
      </c>
      <c r="AP51" s="643">
        <v>126.76</v>
      </c>
      <c r="AQ51" s="643">
        <v>130.85</v>
      </c>
      <c r="AR51" s="643">
        <v>129.6</v>
      </c>
      <c r="AS51" s="643">
        <v>127.32</v>
      </c>
      <c r="AT51" s="643">
        <v>125.69</v>
      </c>
      <c r="AU51" s="643">
        <v>123.35</v>
      </c>
      <c r="AV51" s="642"/>
      <c r="AW51" s="642"/>
    </row>
    <row r="52" spans="1:49">
      <c r="A52" s="645" t="s">
        <v>540</v>
      </c>
      <c r="B52" s="644"/>
      <c r="C52" s="644"/>
      <c r="D52" s="644"/>
      <c r="E52" s="644"/>
      <c r="F52" s="644"/>
      <c r="G52" s="643">
        <v>2074.9</v>
      </c>
      <c r="H52" s="643">
        <v>1711.68</v>
      </c>
      <c r="I52" s="643">
        <v>1675.77</v>
      </c>
      <c r="J52" s="643">
        <v>1639.75</v>
      </c>
      <c r="K52" s="643">
        <v>1624.51</v>
      </c>
      <c r="L52" s="643">
        <v>1599.56</v>
      </c>
      <c r="M52" s="643">
        <v>1571.69</v>
      </c>
      <c r="N52" s="643">
        <v>1554.96</v>
      </c>
      <c r="O52" s="643">
        <v>1651.46</v>
      </c>
      <c r="P52" s="643">
        <v>1715.66</v>
      </c>
      <c r="Q52" s="643">
        <v>1638.88</v>
      </c>
      <c r="R52" s="643">
        <v>1834.2</v>
      </c>
      <c r="S52" s="643">
        <v>1913.62</v>
      </c>
      <c r="T52" s="643">
        <v>1882.55</v>
      </c>
      <c r="U52" s="643">
        <v>2061.77</v>
      </c>
      <c r="V52" s="643">
        <v>2005.86</v>
      </c>
      <c r="W52" s="643">
        <v>2002.25</v>
      </c>
      <c r="X52" s="643">
        <v>2023.66</v>
      </c>
      <c r="Y52" s="643">
        <v>2094.2199999999998</v>
      </c>
      <c r="Z52" s="643">
        <v>2031.34</v>
      </c>
      <c r="AA52" s="643">
        <v>2184.2199999999998</v>
      </c>
      <c r="AB52" s="643">
        <v>2360.87</v>
      </c>
      <c r="AC52" s="643">
        <v>2343.71</v>
      </c>
      <c r="AD52" s="643">
        <v>2465.92</v>
      </c>
      <c r="AE52" s="643">
        <v>2590.3200000000002</v>
      </c>
      <c r="AF52" s="643">
        <v>2556.64</v>
      </c>
      <c r="AG52" s="643">
        <v>2522.19</v>
      </c>
      <c r="AH52" s="643">
        <v>2555.36</v>
      </c>
      <c r="AI52" s="643">
        <v>2716.81</v>
      </c>
      <c r="AJ52" s="643">
        <v>2737.03</v>
      </c>
      <c r="AK52" s="643">
        <v>2790.38</v>
      </c>
      <c r="AL52" s="643">
        <v>2644.68</v>
      </c>
      <c r="AM52" s="643">
        <v>2824.05</v>
      </c>
      <c r="AN52" s="643">
        <v>2878.48</v>
      </c>
      <c r="AO52" s="643">
        <v>2821.86</v>
      </c>
      <c r="AP52" s="643">
        <v>3133.43</v>
      </c>
      <c r="AQ52" s="643">
        <v>3239.87</v>
      </c>
      <c r="AR52" s="643">
        <v>3279.05</v>
      </c>
      <c r="AS52" s="643">
        <v>3182.52</v>
      </c>
      <c r="AT52" s="643">
        <v>3190.72</v>
      </c>
      <c r="AU52" s="643">
        <v>3210.68</v>
      </c>
      <c r="AV52" s="642"/>
      <c r="AW52" s="642"/>
    </row>
    <row r="53" spans="1:49">
      <c r="A53" s="644"/>
      <c r="B53" s="644"/>
      <c r="C53" s="644"/>
      <c r="D53" s="644"/>
      <c r="E53" s="644"/>
      <c r="F53" s="644"/>
      <c r="G53" s="643"/>
      <c r="H53" s="643"/>
      <c r="I53" s="643"/>
      <c r="J53" s="643"/>
      <c r="K53" s="643"/>
      <c r="L53" s="643"/>
      <c r="M53" s="643"/>
      <c r="N53" s="643"/>
      <c r="O53" s="643"/>
      <c r="P53" s="643"/>
      <c r="Q53" s="643"/>
      <c r="R53" s="643"/>
      <c r="S53" s="643"/>
      <c r="T53" s="643"/>
      <c r="U53" s="643"/>
      <c r="V53" s="643"/>
      <c r="W53" s="643"/>
      <c r="X53" s="643"/>
      <c r="Y53" s="643"/>
      <c r="Z53" s="643"/>
      <c r="AA53" s="643"/>
      <c r="AB53" s="643"/>
      <c r="AC53" s="643"/>
      <c r="AD53" s="643"/>
      <c r="AE53" s="643"/>
      <c r="AF53" s="643"/>
      <c r="AG53" s="643"/>
      <c r="AH53" s="643"/>
      <c r="AI53" s="643"/>
      <c r="AJ53" s="643"/>
      <c r="AK53" s="643"/>
      <c r="AL53" s="643"/>
      <c r="AM53" s="643"/>
      <c r="AN53" s="643"/>
      <c r="AO53" s="643"/>
      <c r="AP53" s="643"/>
      <c r="AQ53" s="643"/>
      <c r="AR53" s="643"/>
      <c r="AS53" s="643"/>
      <c r="AT53" s="643"/>
      <c r="AU53" s="649"/>
      <c r="AV53" s="642"/>
      <c r="AW53" s="642"/>
    </row>
    <row r="54" spans="1:49">
      <c r="A54" s="646" t="s">
        <v>579</v>
      </c>
      <c r="B54" s="644"/>
      <c r="C54" s="644"/>
      <c r="D54" s="644"/>
      <c r="E54" s="644"/>
      <c r="F54" s="644"/>
      <c r="G54" s="643"/>
      <c r="H54" s="643"/>
      <c r="I54" s="643"/>
      <c r="J54" s="643"/>
      <c r="K54" s="643"/>
      <c r="L54" s="643"/>
      <c r="M54" s="643"/>
      <c r="N54" s="643"/>
      <c r="O54" s="643"/>
      <c r="P54" s="643"/>
      <c r="Q54" s="643"/>
      <c r="R54" s="643"/>
      <c r="S54" s="643"/>
      <c r="T54" s="643"/>
      <c r="U54" s="643"/>
      <c r="V54" s="643"/>
      <c r="W54" s="643"/>
      <c r="X54" s="643"/>
      <c r="Y54" s="643"/>
      <c r="Z54" s="643"/>
      <c r="AA54" s="643"/>
      <c r="AB54" s="643"/>
      <c r="AC54" s="643"/>
      <c r="AD54" s="643"/>
      <c r="AE54" s="643"/>
      <c r="AF54" s="643"/>
      <c r="AG54" s="643"/>
      <c r="AH54" s="643"/>
      <c r="AI54" s="643"/>
      <c r="AJ54" s="643"/>
      <c r="AK54" s="643"/>
      <c r="AL54" s="643"/>
      <c r="AM54" s="643"/>
      <c r="AN54" s="643"/>
      <c r="AO54" s="643"/>
      <c r="AP54" s="643"/>
      <c r="AQ54" s="643"/>
      <c r="AR54" s="643"/>
      <c r="AS54" s="643"/>
      <c r="AT54" s="643"/>
      <c r="AU54" s="649"/>
      <c r="AV54" s="642"/>
      <c r="AW54" s="642"/>
    </row>
    <row r="55" spans="1:49">
      <c r="A55" s="644" t="s">
        <v>558</v>
      </c>
      <c r="B55" s="644"/>
      <c r="C55" s="644"/>
      <c r="D55" s="644"/>
      <c r="E55" s="644"/>
      <c r="F55" s="644"/>
      <c r="G55" s="643">
        <v>12166.85</v>
      </c>
      <c r="H55" s="643">
        <v>10401.57</v>
      </c>
      <c r="I55" s="643">
        <v>11189.37</v>
      </c>
      <c r="J55" s="643">
        <v>10668.92</v>
      </c>
      <c r="K55" s="643">
        <v>9944.59</v>
      </c>
      <c r="L55" s="643">
        <v>8621.7199999999993</v>
      </c>
      <c r="M55" s="643">
        <v>8986.02</v>
      </c>
      <c r="N55" s="643">
        <v>7740.08</v>
      </c>
      <c r="O55" s="643">
        <v>6912</v>
      </c>
      <c r="P55" s="643">
        <v>6537.5</v>
      </c>
      <c r="Q55" s="643">
        <v>6572.4</v>
      </c>
      <c r="R55" s="643">
        <v>6039.19</v>
      </c>
      <c r="S55" s="643">
        <v>5328.15</v>
      </c>
      <c r="T55" s="643">
        <v>5027.3100000000004</v>
      </c>
      <c r="U55" s="643">
        <v>4160.04</v>
      </c>
      <c r="V55" s="643">
        <v>3646.56</v>
      </c>
      <c r="W55" s="643">
        <v>3599.92</v>
      </c>
      <c r="X55" s="643">
        <v>2535.61</v>
      </c>
      <c r="Y55" s="643">
        <v>2433.31</v>
      </c>
      <c r="Z55" s="643">
        <v>2585.14</v>
      </c>
      <c r="AA55" s="643">
        <v>2393.12</v>
      </c>
      <c r="AB55" s="643">
        <v>2097.7199999999998</v>
      </c>
      <c r="AC55" s="643">
        <v>1863.67</v>
      </c>
      <c r="AD55" s="643">
        <v>2285.04</v>
      </c>
      <c r="AE55" s="643">
        <v>1597.71</v>
      </c>
      <c r="AF55" s="643">
        <v>1474.18</v>
      </c>
      <c r="AG55" s="643">
        <v>1517.04</v>
      </c>
      <c r="AH55" s="643">
        <v>1243.51</v>
      </c>
      <c r="AI55" s="643">
        <v>1267.8599999999999</v>
      </c>
      <c r="AJ55" s="643">
        <v>1303.5</v>
      </c>
      <c r="AK55" s="643">
        <v>1363.69</v>
      </c>
      <c r="AL55" s="643">
        <v>1180.01</v>
      </c>
      <c r="AM55" s="643">
        <v>982.64</v>
      </c>
      <c r="AN55" s="643">
        <v>955.15</v>
      </c>
      <c r="AO55" s="643">
        <v>1023.82</v>
      </c>
      <c r="AP55" s="643">
        <v>720.84</v>
      </c>
      <c r="AQ55" s="643">
        <v>786.55</v>
      </c>
      <c r="AR55" s="643">
        <v>587.76</v>
      </c>
      <c r="AS55" s="643">
        <v>683.49</v>
      </c>
      <c r="AT55" s="643">
        <v>601.21</v>
      </c>
      <c r="AU55" s="643">
        <v>613.20000000000005</v>
      </c>
      <c r="AV55" s="642"/>
      <c r="AW55" s="642"/>
    </row>
    <row r="56" spans="1:49">
      <c r="A56" s="644" t="s">
        <v>557</v>
      </c>
      <c r="B56" s="644"/>
      <c r="C56" s="644"/>
      <c r="D56" s="644"/>
      <c r="E56" s="644"/>
      <c r="F56" s="644"/>
      <c r="G56" s="643">
        <v>0</v>
      </c>
      <c r="H56" s="643">
        <v>0</v>
      </c>
      <c r="I56" s="643">
        <v>0</v>
      </c>
      <c r="J56" s="643">
        <v>0</v>
      </c>
      <c r="K56" s="643">
        <v>0</v>
      </c>
      <c r="L56" s="643">
        <v>0</v>
      </c>
      <c r="M56" s="643">
        <v>0</v>
      </c>
      <c r="N56" s="643">
        <v>0</v>
      </c>
      <c r="O56" s="643">
        <v>0</v>
      </c>
      <c r="P56" s="643">
        <v>12.73</v>
      </c>
      <c r="Q56" s="643">
        <v>17.68</v>
      </c>
      <c r="R56" s="643">
        <v>903.68</v>
      </c>
      <c r="S56" s="643">
        <v>1091.57</v>
      </c>
      <c r="T56" s="643">
        <v>1513.19</v>
      </c>
      <c r="U56" s="643">
        <v>1809.7</v>
      </c>
      <c r="V56" s="643">
        <v>1899.58</v>
      </c>
      <c r="W56" s="643">
        <v>2329.7199999999998</v>
      </c>
      <c r="X56" s="643">
        <v>2397.71</v>
      </c>
      <c r="Y56" s="643">
        <v>2696.95</v>
      </c>
      <c r="Z56" s="643">
        <v>3040.57</v>
      </c>
      <c r="AA56" s="643">
        <v>2565.4</v>
      </c>
      <c r="AB56" s="643">
        <v>2947.48</v>
      </c>
      <c r="AC56" s="643">
        <v>3597.06</v>
      </c>
      <c r="AD56" s="643">
        <v>3254.57</v>
      </c>
      <c r="AE56" s="643">
        <v>3005.93</v>
      </c>
      <c r="AF56" s="643">
        <v>2680.51</v>
      </c>
      <c r="AG56" s="643">
        <v>2681.73</v>
      </c>
      <c r="AH56" s="643">
        <v>2721.33</v>
      </c>
      <c r="AI56" s="643">
        <v>2997.99</v>
      </c>
      <c r="AJ56" s="643">
        <v>3535.9</v>
      </c>
      <c r="AK56" s="643">
        <v>3544.03</v>
      </c>
      <c r="AL56" s="643">
        <v>3757.74</v>
      </c>
      <c r="AM56" s="643">
        <v>4249.76</v>
      </c>
      <c r="AN56" s="643">
        <v>4064.03</v>
      </c>
      <c r="AO56" s="643">
        <v>4435.78</v>
      </c>
      <c r="AP56" s="643">
        <v>3980.28</v>
      </c>
      <c r="AQ56" s="643">
        <v>3520.47</v>
      </c>
      <c r="AR56" s="643">
        <v>3154.55</v>
      </c>
      <c r="AS56" s="643">
        <v>3320.7</v>
      </c>
      <c r="AT56" s="643">
        <v>3416.87</v>
      </c>
      <c r="AU56" s="643">
        <v>2761.5</v>
      </c>
      <c r="AV56" s="642"/>
      <c r="AW56" s="642"/>
    </row>
    <row r="57" spans="1:49">
      <c r="A57" s="644" t="s">
        <v>578</v>
      </c>
      <c r="B57" s="644"/>
      <c r="C57" s="644"/>
      <c r="D57" s="644"/>
      <c r="E57" s="644"/>
      <c r="F57" s="644"/>
      <c r="G57" s="643">
        <v>217.2</v>
      </c>
      <c r="H57" s="643">
        <v>254.43</v>
      </c>
      <c r="I57" s="643">
        <v>255</v>
      </c>
      <c r="J57" s="643">
        <v>260.97000000000003</v>
      </c>
      <c r="K57" s="643">
        <v>253.43</v>
      </c>
      <c r="L57" s="643">
        <v>253.6</v>
      </c>
      <c r="M57" s="643">
        <v>263.17</v>
      </c>
      <c r="N57" s="643">
        <v>280.77999999999997</v>
      </c>
      <c r="O57" s="643">
        <v>308.89</v>
      </c>
      <c r="P57" s="643">
        <v>334.6</v>
      </c>
      <c r="Q57" s="643">
        <v>339.67</v>
      </c>
      <c r="R57" s="643">
        <v>328.33</v>
      </c>
      <c r="S57" s="643">
        <v>351.29</v>
      </c>
      <c r="T57" s="643">
        <v>341</v>
      </c>
      <c r="U57" s="643">
        <v>387.51</v>
      </c>
      <c r="V57" s="643">
        <v>424.54</v>
      </c>
      <c r="W57" s="643">
        <v>457.23</v>
      </c>
      <c r="X57" s="643">
        <v>463.52</v>
      </c>
      <c r="Y57" s="643">
        <v>515.61</v>
      </c>
      <c r="Z57" s="643">
        <v>488.05</v>
      </c>
      <c r="AA57" s="643">
        <v>555.45000000000005</v>
      </c>
      <c r="AB57" s="643">
        <v>582.58000000000004</v>
      </c>
      <c r="AC57" s="643">
        <v>507.2</v>
      </c>
      <c r="AD57" s="643">
        <v>546.95000000000005</v>
      </c>
      <c r="AE57" s="643">
        <v>329.51</v>
      </c>
      <c r="AF57" s="643">
        <v>701.27</v>
      </c>
      <c r="AG57" s="643">
        <v>690.9</v>
      </c>
      <c r="AH57" s="643">
        <v>533.38</v>
      </c>
      <c r="AI57" s="643">
        <v>826.12</v>
      </c>
      <c r="AJ57" s="643">
        <v>814.79</v>
      </c>
      <c r="AK57" s="643">
        <v>647.36</v>
      </c>
      <c r="AL57" s="643">
        <v>648.24</v>
      </c>
      <c r="AM57" s="643">
        <v>690.04</v>
      </c>
      <c r="AN57" s="643">
        <v>478.13</v>
      </c>
      <c r="AO57" s="643">
        <v>324.67</v>
      </c>
      <c r="AP57" s="643">
        <v>187.33</v>
      </c>
      <c r="AQ57" s="643">
        <v>162.68</v>
      </c>
      <c r="AR57" s="643">
        <v>277.23</v>
      </c>
      <c r="AS57" s="643">
        <v>238.59</v>
      </c>
      <c r="AT57" s="643">
        <v>225.42</v>
      </c>
      <c r="AU57" s="643">
        <v>372.35</v>
      </c>
      <c r="AV57" s="642"/>
      <c r="AW57" s="642"/>
    </row>
    <row r="58" spans="1:49">
      <c r="A58" s="644" t="s">
        <v>555</v>
      </c>
      <c r="B58" s="644"/>
      <c r="C58" s="644"/>
      <c r="D58" s="644"/>
      <c r="E58" s="644"/>
      <c r="F58" s="644"/>
      <c r="G58" s="643">
        <v>359.1</v>
      </c>
      <c r="H58" s="643">
        <v>410.65</v>
      </c>
      <c r="I58" s="643">
        <v>413.09</v>
      </c>
      <c r="J58" s="643">
        <v>432.88</v>
      </c>
      <c r="K58" s="643">
        <v>420.38</v>
      </c>
      <c r="L58" s="643">
        <v>415.49</v>
      </c>
      <c r="M58" s="643">
        <v>440.9</v>
      </c>
      <c r="N58" s="643">
        <v>473.22</v>
      </c>
      <c r="O58" s="643">
        <v>523.36</v>
      </c>
      <c r="P58" s="643">
        <v>558.25</v>
      </c>
      <c r="Q58" s="643">
        <v>572.29999999999995</v>
      </c>
      <c r="R58" s="643">
        <v>556.16999999999996</v>
      </c>
      <c r="S58" s="643">
        <v>603.35</v>
      </c>
      <c r="T58" s="643">
        <v>585.67999999999995</v>
      </c>
      <c r="U58" s="643">
        <v>655.56</v>
      </c>
      <c r="V58" s="643">
        <v>696.54</v>
      </c>
      <c r="W58" s="643">
        <v>780.75</v>
      </c>
      <c r="X58" s="643">
        <v>783.53</v>
      </c>
      <c r="Y58" s="643">
        <v>771.41</v>
      </c>
      <c r="Z58" s="643">
        <v>709.01</v>
      </c>
      <c r="AA58" s="643">
        <v>796.74</v>
      </c>
      <c r="AB58" s="643">
        <v>881.52</v>
      </c>
      <c r="AC58" s="643">
        <v>779.46</v>
      </c>
      <c r="AD58" s="643">
        <v>948.68</v>
      </c>
      <c r="AE58" s="643">
        <v>635.55999999999995</v>
      </c>
      <c r="AF58" s="643">
        <v>1172.22</v>
      </c>
      <c r="AG58" s="643">
        <v>1193.4100000000001</v>
      </c>
      <c r="AH58" s="643">
        <v>1021.52</v>
      </c>
      <c r="AI58" s="643">
        <v>1477.44</v>
      </c>
      <c r="AJ58" s="643">
        <v>1352.94</v>
      </c>
      <c r="AK58" s="643">
        <v>1248.6500000000001</v>
      </c>
      <c r="AL58" s="643">
        <v>1281.5899999999999</v>
      </c>
      <c r="AM58" s="643">
        <v>1416.87</v>
      </c>
      <c r="AN58" s="643">
        <v>1001.86</v>
      </c>
      <c r="AO58" s="643">
        <v>815.09</v>
      </c>
      <c r="AP58" s="643">
        <v>572.99</v>
      </c>
      <c r="AQ58" s="643">
        <v>541.52</v>
      </c>
      <c r="AR58" s="643">
        <v>659.83</v>
      </c>
      <c r="AS58" s="643">
        <v>650.27</v>
      </c>
      <c r="AT58" s="643">
        <v>755.59</v>
      </c>
      <c r="AU58" s="643">
        <v>755.43</v>
      </c>
      <c r="AV58" s="642"/>
      <c r="AW58" s="642"/>
    </row>
    <row r="59" spans="1:49">
      <c r="A59" s="644" t="s">
        <v>554</v>
      </c>
      <c r="B59" s="644"/>
      <c r="C59" s="644"/>
      <c r="D59" s="644"/>
      <c r="E59" s="644"/>
      <c r="F59" s="644"/>
      <c r="G59" s="643">
        <v>226.73</v>
      </c>
      <c r="H59" s="643">
        <v>259.98</v>
      </c>
      <c r="I59" s="643">
        <v>273.27</v>
      </c>
      <c r="J59" s="643">
        <v>291.74</v>
      </c>
      <c r="K59" s="643">
        <v>321.81</v>
      </c>
      <c r="L59" s="643">
        <v>331.25</v>
      </c>
      <c r="M59" s="643">
        <v>333.87</v>
      </c>
      <c r="N59" s="643">
        <v>334.47</v>
      </c>
      <c r="O59" s="643">
        <v>338.77</v>
      </c>
      <c r="P59" s="643">
        <v>340.96</v>
      </c>
      <c r="Q59" s="643">
        <v>360.23</v>
      </c>
      <c r="R59" s="643">
        <v>381.05</v>
      </c>
      <c r="S59" s="643">
        <v>401.65</v>
      </c>
      <c r="T59" s="643">
        <v>429.44</v>
      </c>
      <c r="U59" s="643">
        <v>442.3</v>
      </c>
      <c r="V59" s="643">
        <v>449.32</v>
      </c>
      <c r="W59" s="643">
        <v>468.61</v>
      </c>
      <c r="X59" s="643">
        <v>478.22</v>
      </c>
      <c r="Y59" s="643">
        <v>499.03</v>
      </c>
      <c r="Z59" s="643">
        <v>510.49</v>
      </c>
      <c r="AA59" s="643">
        <v>530.83000000000004</v>
      </c>
      <c r="AB59" s="643">
        <v>535.66</v>
      </c>
      <c r="AC59" s="643">
        <v>552.66</v>
      </c>
      <c r="AD59" s="643">
        <v>565.86</v>
      </c>
      <c r="AE59" s="643">
        <v>580.58000000000004</v>
      </c>
      <c r="AF59" s="643">
        <v>584.1</v>
      </c>
      <c r="AG59" s="643">
        <v>596.1</v>
      </c>
      <c r="AH59" s="643">
        <v>610.08000000000004</v>
      </c>
      <c r="AI59" s="643">
        <v>627.76</v>
      </c>
      <c r="AJ59" s="643">
        <v>621.29</v>
      </c>
      <c r="AK59" s="643">
        <v>629.41</v>
      </c>
      <c r="AL59" s="643">
        <v>634.62</v>
      </c>
      <c r="AM59" s="643">
        <v>662.41</v>
      </c>
      <c r="AN59" s="643">
        <v>687.4</v>
      </c>
      <c r="AO59" s="643">
        <v>699.67</v>
      </c>
      <c r="AP59" s="643">
        <v>678.92</v>
      </c>
      <c r="AQ59" s="643">
        <v>684.32</v>
      </c>
      <c r="AR59" s="643">
        <v>681.46</v>
      </c>
      <c r="AS59" s="643">
        <v>667.38</v>
      </c>
      <c r="AT59" s="643">
        <v>660.06</v>
      </c>
      <c r="AU59" s="643">
        <v>654.53</v>
      </c>
      <c r="AV59" s="642"/>
      <c r="AW59" s="642"/>
    </row>
    <row r="60" spans="1:49">
      <c r="A60" s="644" t="s">
        <v>553</v>
      </c>
      <c r="B60" s="644"/>
      <c r="C60" s="644"/>
      <c r="D60" s="644"/>
      <c r="E60" s="644"/>
      <c r="F60" s="644"/>
      <c r="G60" s="643">
        <v>6754.15</v>
      </c>
      <c r="H60" s="643">
        <v>6026.58</v>
      </c>
      <c r="I60" s="643">
        <v>5920.06</v>
      </c>
      <c r="J60" s="643">
        <v>6045.42</v>
      </c>
      <c r="K60" s="643">
        <v>6094.5</v>
      </c>
      <c r="L60" s="643">
        <v>6071.57</v>
      </c>
      <c r="M60" s="643">
        <v>5967.8</v>
      </c>
      <c r="N60" s="643">
        <v>5946.01</v>
      </c>
      <c r="O60" s="643">
        <v>6391.89</v>
      </c>
      <c r="P60" s="643">
        <v>6759.61</v>
      </c>
      <c r="Q60" s="643">
        <v>6882.18</v>
      </c>
      <c r="R60" s="643">
        <v>7099.21</v>
      </c>
      <c r="S60" s="643">
        <v>7539.55</v>
      </c>
      <c r="T60" s="643">
        <v>7905.42</v>
      </c>
      <c r="U60" s="643">
        <v>8613.7099999999991</v>
      </c>
      <c r="V60" s="643">
        <v>8788.61</v>
      </c>
      <c r="W60" s="643">
        <v>8827.2999999999993</v>
      </c>
      <c r="X60" s="643">
        <v>9379.34</v>
      </c>
      <c r="Y60" s="643">
        <v>9776.8799999999992</v>
      </c>
      <c r="Z60" s="643">
        <v>9521.91</v>
      </c>
      <c r="AA60" s="643">
        <v>10148.9</v>
      </c>
      <c r="AB60" s="643">
        <v>10526.78</v>
      </c>
      <c r="AC60" s="643">
        <v>10450.299999999999</v>
      </c>
      <c r="AD60" s="643">
        <v>10995.21</v>
      </c>
      <c r="AE60" s="643">
        <v>11398</v>
      </c>
      <c r="AF60" s="643">
        <v>11249.77</v>
      </c>
      <c r="AG60" s="643">
        <v>11247.7</v>
      </c>
      <c r="AH60" s="643">
        <v>11551.35</v>
      </c>
      <c r="AI60" s="643">
        <v>12444.6</v>
      </c>
      <c r="AJ60" s="643">
        <v>12537.33</v>
      </c>
      <c r="AK60" s="643">
        <v>12733</v>
      </c>
      <c r="AL60" s="643">
        <v>12695.83</v>
      </c>
      <c r="AM60" s="643">
        <v>12959.57</v>
      </c>
      <c r="AN60" s="643">
        <v>13047.76</v>
      </c>
      <c r="AO60" s="643">
        <v>13742.14</v>
      </c>
      <c r="AP60" s="643">
        <v>13377.37</v>
      </c>
      <c r="AQ60" s="643">
        <v>13847.73</v>
      </c>
      <c r="AR60" s="643">
        <v>14284.31</v>
      </c>
      <c r="AS60" s="643">
        <v>13863.8</v>
      </c>
      <c r="AT60" s="643">
        <v>13899.55</v>
      </c>
      <c r="AU60" s="643">
        <v>13986.47</v>
      </c>
      <c r="AV60" s="642"/>
      <c r="AW60" s="642"/>
    </row>
    <row r="61" spans="1:49">
      <c r="A61" s="644" t="s">
        <v>552</v>
      </c>
      <c r="B61" s="644"/>
      <c r="C61" s="644"/>
      <c r="D61" s="644"/>
      <c r="E61" s="644"/>
      <c r="F61" s="644"/>
      <c r="G61" s="643">
        <v>166.34</v>
      </c>
      <c r="H61" s="643">
        <v>150.76</v>
      </c>
      <c r="I61" s="643">
        <v>143.38</v>
      </c>
      <c r="J61" s="643">
        <v>141.58000000000001</v>
      </c>
      <c r="K61" s="643">
        <v>135.47</v>
      </c>
      <c r="L61" s="643">
        <v>138.87</v>
      </c>
      <c r="M61" s="643">
        <v>135.43</v>
      </c>
      <c r="N61" s="643">
        <v>125.84</v>
      </c>
      <c r="O61" s="643">
        <v>121.81</v>
      </c>
      <c r="P61" s="643">
        <v>117.34</v>
      </c>
      <c r="Q61" s="643">
        <v>118.09</v>
      </c>
      <c r="R61" s="643">
        <v>104.49</v>
      </c>
      <c r="S61" s="643">
        <v>68.489999999999995</v>
      </c>
      <c r="T61" s="643">
        <v>58.87</v>
      </c>
      <c r="U61" s="643">
        <v>53.44</v>
      </c>
      <c r="V61" s="643">
        <v>46.52</v>
      </c>
      <c r="W61" s="643">
        <v>45.29</v>
      </c>
      <c r="X61" s="643">
        <v>43.9</v>
      </c>
      <c r="Y61" s="643">
        <v>42.14</v>
      </c>
      <c r="Z61" s="643">
        <v>39.200000000000003</v>
      </c>
      <c r="AA61" s="643">
        <v>35.65</v>
      </c>
      <c r="AB61" s="643">
        <v>33.229999999999997</v>
      </c>
      <c r="AC61" s="643">
        <v>28.93</v>
      </c>
      <c r="AD61" s="643">
        <v>26.48</v>
      </c>
      <c r="AE61" s="643">
        <v>21.72</v>
      </c>
      <c r="AF61" s="643">
        <v>20.68</v>
      </c>
      <c r="AG61" s="643">
        <v>19.420000000000002</v>
      </c>
      <c r="AH61" s="643">
        <v>19.34</v>
      </c>
      <c r="AI61" s="643">
        <v>17.36</v>
      </c>
      <c r="AJ61" s="643">
        <v>17.45</v>
      </c>
      <c r="AK61" s="643">
        <v>17.579999999999998</v>
      </c>
      <c r="AL61" s="643">
        <v>15.86</v>
      </c>
      <c r="AM61" s="643">
        <v>14.45</v>
      </c>
      <c r="AN61" s="643">
        <v>12.24</v>
      </c>
      <c r="AO61" s="643">
        <v>12.14</v>
      </c>
      <c r="AP61" s="643">
        <v>14.01</v>
      </c>
      <c r="AQ61" s="643">
        <v>13.94</v>
      </c>
      <c r="AR61" s="643">
        <v>15.89</v>
      </c>
      <c r="AS61" s="643">
        <v>11.82</v>
      </c>
      <c r="AT61" s="643">
        <v>13.49</v>
      </c>
      <c r="AU61" s="643">
        <v>15.03</v>
      </c>
      <c r="AV61" s="642"/>
      <c r="AW61" s="642"/>
    </row>
    <row r="62" spans="1:49">
      <c r="A62" s="644"/>
      <c r="B62" s="644"/>
      <c r="C62" s="644"/>
      <c r="D62" s="644"/>
      <c r="E62" s="644"/>
      <c r="F62" s="644"/>
      <c r="G62" s="643"/>
      <c r="H62" s="643"/>
      <c r="I62" s="643"/>
      <c r="J62" s="643"/>
      <c r="K62" s="643"/>
      <c r="L62" s="643"/>
      <c r="M62" s="643"/>
      <c r="N62" s="643"/>
      <c r="O62" s="643"/>
      <c r="P62" s="643"/>
      <c r="Q62" s="643"/>
      <c r="R62" s="643"/>
      <c r="S62" s="643"/>
      <c r="T62" s="643"/>
      <c r="U62" s="643"/>
      <c r="V62" s="643"/>
      <c r="W62" s="643"/>
      <c r="X62" s="643"/>
      <c r="Y62" s="643"/>
      <c r="Z62" s="643"/>
      <c r="AA62" s="643"/>
      <c r="AB62" s="643"/>
      <c r="AC62" s="643"/>
      <c r="AD62" s="643"/>
      <c r="AE62" s="643"/>
      <c r="AF62" s="643"/>
      <c r="AG62" s="643"/>
      <c r="AH62" s="643"/>
      <c r="AI62" s="643"/>
      <c r="AJ62" s="643"/>
      <c r="AK62" s="643"/>
      <c r="AL62" s="643"/>
      <c r="AM62" s="643"/>
      <c r="AN62" s="643"/>
      <c r="AO62" s="643"/>
      <c r="AP62" s="643"/>
      <c r="AQ62" s="643"/>
      <c r="AR62" s="643"/>
      <c r="AS62" s="643"/>
      <c r="AT62" s="643"/>
      <c r="AU62" s="643"/>
      <c r="AV62" s="642"/>
      <c r="AW62" s="642"/>
    </row>
    <row r="63" spans="1:49">
      <c r="A63" s="644" t="s">
        <v>551</v>
      </c>
      <c r="B63" s="644"/>
      <c r="C63" s="644"/>
      <c r="D63" s="644"/>
      <c r="E63" s="644"/>
      <c r="F63" s="644"/>
      <c r="G63" s="643">
        <v>277.92</v>
      </c>
      <c r="H63" s="643">
        <v>238.05</v>
      </c>
      <c r="I63" s="643">
        <v>247.62</v>
      </c>
      <c r="J63" s="643">
        <v>184.98</v>
      </c>
      <c r="K63" s="643">
        <v>114.98</v>
      </c>
      <c r="L63" s="643">
        <v>118.11</v>
      </c>
      <c r="M63" s="643">
        <v>127.58</v>
      </c>
      <c r="N63" s="643">
        <v>115.43</v>
      </c>
      <c r="O63" s="643">
        <v>126.38</v>
      </c>
      <c r="P63" s="643">
        <v>122.7</v>
      </c>
      <c r="Q63" s="643">
        <v>188.18</v>
      </c>
      <c r="R63" s="643">
        <v>157.30000000000001</v>
      </c>
      <c r="S63" s="643">
        <v>138.16</v>
      </c>
      <c r="T63" s="643">
        <v>29.56</v>
      </c>
      <c r="U63" s="643">
        <v>13.17</v>
      </c>
      <c r="V63" s="643">
        <v>11.07</v>
      </c>
      <c r="W63" s="643">
        <v>9.09</v>
      </c>
      <c r="X63" s="643">
        <v>8.58</v>
      </c>
      <c r="Y63" s="643">
        <v>8.92</v>
      </c>
      <c r="Z63" s="643">
        <v>14.44</v>
      </c>
      <c r="AA63" s="643">
        <v>14.56</v>
      </c>
      <c r="AB63" s="643">
        <v>16.61</v>
      </c>
      <c r="AC63" s="643">
        <v>12.88</v>
      </c>
      <c r="AD63" s="643">
        <v>10.53</v>
      </c>
      <c r="AE63" s="643">
        <v>10.4</v>
      </c>
      <c r="AF63" s="643">
        <v>7.43</v>
      </c>
      <c r="AG63" s="643">
        <v>9.09</v>
      </c>
      <c r="AH63" s="643">
        <v>8.84</v>
      </c>
      <c r="AI63" s="643">
        <v>11.33</v>
      </c>
      <c r="AJ63" s="643">
        <v>17.260000000000002</v>
      </c>
      <c r="AK63" s="643">
        <v>21.78</v>
      </c>
      <c r="AL63" s="643">
        <v>31.28</v>
      </c>
      <c r="AM63" s="643">
        <v>34.93</v>
      </c>
      <c r="AN63" s="643">
        <v>34.42</v>
      </c>
      <c r="AO63" s="643">
        <v>36.83</v>
      </c>
      <c r="AP63" s="643">
        <v>25.9</v>
      </c>
      <c r="AQ63" s="643">
        <v>24.57</v>
      </c>
      <c r="AR63" s="643">
        <v>26.74</v>
      </c>
      <c r="AS63" s="643">
        <v>22.65</v>
      </c>
      <c r="AT63" s="643">
        <v>24.56</v>
      </c>
      <c r="AU63" s="643">
        <v>15.35</v>
      </c>
      <c r="AV63" s="642"/>
      <c r="AW63" s="642"/>
    </row>
    <row r="64" spans="1:49">
      <c r="A64" s="645" t="s">
        <v>550</v>
      </c>
      <c r="B64" s="644"/>
      <c r="C64" s="644"/>
      <c r="D64" s="644"/>
      <c r="E64" s="644"/>
      <c r="F64" s="644"/>
      <c r="G64" s="643">
        <v>756.85</v>
      </c>
      <c r="H64" s="643">
        <v>483.4</v>
      </c>
      <c r="I64" s="643">
        <v>469.23</v>
      </c>
      <c r="J64" s="643">
        <v>450.88</v>
      </c>
      <c r="K64" s="643">
        <v>472.5</v>
      </c>
      <c r="L64" s="643">
        <v>362.02</v>
      </c>
      <c r="M64" s="643">
        <v>300.87</v>
      </c>
      <c r="N64" s="643">
        <v>262.02999999999997</v>
      </c>
      <c r="O64" s="643">
        <v>248.35</v>
      </c>
      <c r="P64" s="643">
        <v>260.43</v>
      </c>
      <c r="Q64" s="643">
        <v>233.61</v>
      </c>
      <c r="R64" s="643">
        <v>335.84</v>
      </c>
      <c r="S64" s="643">
        <v>236.02</v>
      </c>
      <c r="T64" s="643">
        <v>170.95</v>
      </c>
      <c r="U64" s="643">
        <v>170.07</v>
      </c>
      <c r="V64" s="643">
        <v>138.38999999999999</v>
      </c>
      <c r="W64" s="643">
        <v>181.86</v>
      </c>
      <c r="X64" s="643">
        <v>54.18</v>
      </c>
      <c r="Y64" s="643">
        <v>61.93</v>
      </c>
      <c r="Z64" s="643">
        <v>59.9</v>
      </c>
      <c r="AA64" s="643">
        <v>49.17</v>
      </c>
      <c r="AB64" s="643">
        <v>36.630000000000003</v>
      </c>
      <c r="AC64" s="643">
        <v>28</v>
      </c>
      <c r="AD64" s="643">
        <v>33.840000000000003</v>
      </c>
      <c r="AE64" s="643">
        <v>22.8</v>
      </c>
      <c r="AF64" s="643">
        <v>12.38</v>
      </c>
      <c r="AG64" s="643">
        <v>11.71</v>
      </c>
      <c r="AH64" s="643">
        <v>12.94</v>
      </c>
      <c r="AI64" s="643">
        <v>13.01</v>
      </c>
      <c r="AJ64" s="643">
        <v>15.87</v>
      </c>
      <c r="AK64" s="643">
        <v>24.36</v>
      </c>
      <c r="AL64" s="643">
        <v>34.770000000000003</v>
      </c>
      <c r="AM64" s="643">
        <v>20.12</v>
      </c>
      <c r="AN64" s="643">
        <v>5.14</v>
      </c>
      <c r="AO64" s="643">
        <v>4.29</v>
      </c>
      <c r="AP64" s="643">
        <v>6.34</v>
      </c>
      <c r="AQ64" s="643">
        <v>3.22</v>
      </c>
      <c r="AR64" s="643">
        <v>1.61</v>
      </c>
      <c r="AS64" s="643">
        <v>0.11</v>
      </c>
      <c r="AT64" s="643">
        <v>3.05</v>
      </c>
      <c r="AU64" s="643">
        <v>1.29</v>
      </c>
      <c r="AV64" s="642"/>
      <c r="AW64" s="642"/>
    </row>
    <row r="65" spans="1:49">
      <c r="A65" s="645" t="s">
        <v>549</v>
      </c>
      <c r="B65" s="644"/>
      <c r="C65" s="644"/>
      <c r="D65" s="644"/>
      <c r="E65" s="644"/>
      <c r="F65" s="644"/>
      <c r="G65" s="643">
        <v>6212.73</v>
      </c>
      <c r="H65" s="643">
        <v>5824.13</v>
      </c>
      <c r="I65" s="643">
        <v>6201.78</v>
      </c>
      <c r="J65" s="643">
        <v>5767.93</v>
      </c>
      <c r="K65" s="643">
        <v>5533.29</v>
      </c>
      <c r="L65" s="643">
        <v>4841.53</v>
      </c>
      <c r="M65" s="643">
        <v>5219.05</v>
      </c>
      <c r="N65" s="643">
        <v>4531.92</v>
      </c>
      <c r="O65" s="643">
        <v>3631.71</v>
      </c>
      <c r="P65" s="643">
        <v>3774.59</v>
      </c>
      <c r="Q65" s="643">
        <v>3590.39</v>
      </c>
      <c r="R65" s="643">
        <v>3522.54</v>
      </c>
      <c r="S65" s="643">
        <v>3460.19</v>
      </c>
      <c r="T65" s="643">
        <v>3646.92</v>
      </c>
      <c r="U65" s="643">
        <v>3136.86</v>
      </c>
      <c r="V65" s="643">
        <v>2991.04</v>
      </c>
      <c r="W65" s="643">
        <v>3044.67</v>
      </c>
      <c r="X65" s="643">
        <v>2188.94</v>
      </c>
      <c r="Y65" s="643">
        <v>2142.33</v>
      </c>
      <c r="Z65" s="643">
        <v>2292.3000000000002</v>
      </c>
      <c r="AA65" s="643">
        <v>1801.38</v>
      </c>
      <c r="AB65" s="643">
        <v>1529.31</v>
      </c>
      <c r="AC65" s="643">
        <v>1405.9</v>
      </c>
      <c r="AD65" s="643">
        <v>1656.25</v>
      </c>
      <c r="AE65" s="643">
        <v>1340.42</v>
      </c>
      <c r="AF65" s="643">
        <v>1176.75</v>
      </c>
      <c r="AG65" s="643">
        <v>1257.07</v>
      </c>
      <c r="AH65" s="643">
        <v>1128.6600000000001</v>
      </c>
      <c r="AI65" s="643">
        <v>1021.77</v>
      </c>
      <c r="AJ65" s="643">
        <v>1165.49</v>
      </c>
      <c r="AK65" s="643">
        <v>1238.83</v>
      </c>
      <c r="AL65" s="643">
        <v>1001.73</v>
      </c>
      <c r="AM65" s="643">
        <v>802.26</v>
      </c>
      <c r="AN65" s="643">
        <v>659.65</v>
      </c>
      <c r="AO65" s="643">
        <v>862.23</v>
      </c>
      <c r="AP65" s="643">
        <v>666.82</v>
      </c>
      <c r="AQ65" s="643">
        <v>731.55</v>
      </c>
      <c r="AR65" s="643">
        <v>547.79</v>
      </c>
      <c r="AS65" s="643">
        <v>603.62</v>
      </c>
      <c r="AT65" s="643">
        <v>546.6</v>
      </c>
      <c r="AU65" s="643">
        <v>527.79999999999995</v>
      </c>
      <c r="AV65" s="642"/>
      <c r="AW65" s="642"/>
    </row>
    <row r="66" spans="1:49">
      <c r="A66" s="645" t="s">
        <v>548</v>
      </c>
      <c r="B66" s="644"/>
      <c r="C66" s="644"/>
      <c r="D66" s="644"/>
      <c r="E66" s="644"/>
      <c r="F66" s="644"/>
      <c r="G66" s="643">
        <v>4919.34</v>
      </c>
      <c r="H66" s="643">
        <v>3856</v>
      </c>
      <c r="I66" s="643">
        <v>4270.74</v>
      </c>
      <c r="J66" s="643">
        <v>4265.12</v>
      </c>
      <c r="K66" s="643">
        <v>3823.83</v>
      </c>
      <c r="L66" s="643">
        <v>3300.06</v>
      </c>
      <c r="M66" s="643">
        <v>3338.51</v>
      </c>
      <c r="N66" s="643">
        <v>2830.7</v>
      </c>
      <c r="O66" s="643">
        <v>2879.59</v>
      </c>
      <c r="P66" s="643">
        <v>2365.0100000000002</v>
      </c>
      <c r="Q66" s="643">
        <v>2540.04</v>
      </c>
      <c r="R66" s="643">
        <v>1982.42</v>
      </c>
      <c r="S66" s="643">
        <v>1485.22</v>
      </c>
      <c r="T66" s="643">
        <v>1106.1300000000001</v>
      </c>
      <c r="U66" s="643">
        <v>761.44</v>
      </c>
      <c r="V66" s="643">
        <v>488.84</v>
      </c>
      <c r="W66" s="643">
        <v>343.84</v>
      </c>
      <c r="X66" s="643">
        <v>256.97000000000003</v>
      </c>
      <c r="Y66" s="643">
        <v>193.11</v>
      </c>
      <c r="Z66" s="643">
        <v>187.93</v>
      </c>
      <c r="AA66" s="643">
        <v>346.51</v>
      </c>
      <c r="AB66" s="643">
        <v>326.41000000000003</v>
      </c>
      <c r="AC66" s="643">
        <v>391.67</v>
      </c>
      <c r="AD66" s="643">
        <v>548.71</v>
      </c>
      <c r="AE66" s="643">
        <v>201.16</v>
      </c>
      <c r="AF66" s="643">
        <v>264.06</v>
      </c>
      <c r="AG66" s="643">
        <v>234.92</v>
      </c>
      <c r="AH66" s="643">
        <v>89.29</v>
      </c>
      <c r="AI66" s="643">
        <v>219.97</v>
      </c>
      <c r="AJ66" s="643">
        <v>101.75</v>
      </c>
      <c r="AK66" s="643">
        <v>78.72</v>
      </c>
      <c r="AL66" s="643">
        <v>89.65</v>
      </c>
      <c r="AM66" s="643">
        <v>122.33</v>
      </c>
      <c r="AN66" s="643">
        <v>242.25</v>
      </c>
      <c r="AO66" s="643">
        <v>95.06</v>
      </c>
      <c r="AP66" s="643">
        <v>21.76</v>
      </c>
      <c r="AQ66" s="643">
        <v>27.01</v>
      </c>
      <c r="AR66" s="643">
        <v>11.41</v>
      </c>
      <c r="AS66" s="643">
        <v>57.08</v>
      </c>
      <c r="AT66" s="643">
        <v>26.97</v>
      </c>
      <c r="AU66" s="643">
        <v>66.97</v>
      </c>
      <c r="AV66" s="642"/>
      <c r="AW66" s="642"/>
    </row>
    <row r="67" spans="1:49">
      <c r="A67" s="645" t="s">
        <v>577</v>
      </c>
      <c r="B67" s="644"/>
      <c r="C67" s="644"/>
      <c r="D67" s="644"/>
      <c r="E67" s="644"/>
      <c r="F67" s="644"/>
      <c r="G67" s="643">
        <v>0</v>
      </c>
      <c r="H67" s="643">
        <v>0</v>
      </c>
      <c r="I67" s="643">
        <v>0</v>
      </c>
      <c r="J67" s="643">
        <v>0</v>
      </c>
      <c r="K67" s="643">
        <v>0</v>
      </c>
      <c r="L67" s="643">
        <v>0</v>
      </c>
      <c r="M67" s="643">
        <v>0</v>
      </c>
      <c r="N67" s="643">
        <v>0</v>
      </c>
      <c r="O67" s="643">
        <v>0</v>
      </c>
      <c r="P67" s="643">
        <v>0</v>
      </c>
      <c r="Q67" s="643">
        <v>0</v>
      </c>
      <c r="R67" s="643">
        <v>0</v>
      </c>
      <c r="S67" s="643">
        <v>0</v>
      </c>
      <c r="T67" s="643">
        <v>0</v>
      </c>
      <c r="U67" s="643">
        <v>0</v>
      </c>
      <c r="V67" s="643">
        <v>0</v>
      </c>
      <c r="W67" s="643">
        <v>0</v>
      </c>
      <c r="X67" s="643">
        <v>0</v>
      </c>
      <c r="Y67" s="643">
        <v>0</v>
      </c>
      <c r="Z67" s="643">
        <v>0</v>
      </c>
      <c r="AA67" s="643">
        <v>152.19</v>
      </c>
      <c r="AB67" s="643">
        <v>167.96</v>
      </c>
      <c r="AC67" s="643">
        <v>0.68</v>
      </c>
      <c r="AD67" s="643">
        <v>1.4</v>
      </c>
      <c r="AE67" s="643">
        <v>0.56000000000000005</v>
      </c>
      <c r="AF67" s="643">
        <v>0</v>
      </c>
      <c r="AG67" s="643">
        <v>0.2</v>
      </c>
      <c r="AH67" s="643">
        <v>0.01</v>
      </c>
      <c r="AI67" s="643">
        <v>0</v>
      </c>
      <c r="AJ67" s="643">
        <v>0</v>
      </c>
      <c r="AK67" s="643">
        <v>0</v>
      </c>
      <c r="AL67" s="643">
        <v>0</v>
      </c>
      <c r="AM67" s="643">
        <v>0</v>
      </c>
      <c r="AN67" s="643">
        <v>0</v>
      </c>
      <c r="AO67" s="643">
        <v>0</v>
      </c>
      <c r="AP67" s="643">
        <v>0</v>
      </c>
      <c r="AQ67" s="643">
        <v>0.02</v>
      </c>
      <c r="AR67" s="643">
        <v>0.03</v>
      </c>
      <c r="AS67" s="643">
        <v>0.04</v>
      </c>
      <c r="AT67" s="643">
        <v>0.02</v>
      </c>
      <c r="AU67" s="643">
        <v>0.1</v>
      </c>
      <c r="AV67" s="642"/>
      <c r="AW67" s="642"/>
    </row>
    <row r="68" spans="1:49">
      <c r="A68" s="645" t="s">
        <v>547</v>
      </c>
      <c r="B68" s="644"/>
      <c r="C68" s="644"/>
      <c r="D68" s="644"/>
      <c r="E68" s="644"/>
      <c r="F68" s="644"/>
      <c r="G68" s="643">
        <v>0</v>
      </c>
      <c r="H68" s="643">
        <v>0</v>
      </c>
      <c r="I68" s="643">
        <v>0</v>
      </c>
      <c r="J68" s="643">
        <v>0</v>
      </c>
      <c r="K68" s="643">
        <v>0</v>
      </c>
      <c r="L68" s="643">
        <v>0</v>
      </c>
      <c r="M68" s="643">
        <v>0</v>
      </c>
      <c r="N68" s="643">
        <v>0</v>
      </c>
      <c r="O68" s="643">
        <v>25.97</v>
      </c>
      <c r="P68" s="643">
        <v>14.76</v>
      </c>
      <c r="Q68" s="643">
        <v>20.190000000000001</v>
      </c>
      <c r="R68" s="643">
        <v>41.09</v>
      </c>
      <c r="S68" s="643">
        <v>8.56</v>
      </c>
      <c r="T68" s="643">
        <v>73.75</v>
      </c>
      <c r="U68" s="643">
        <v>78.489999999999995</v>
      </c>
      <c r="V68" s="643">
        <v>17.23</v>
      </c>
      <c r="W68" s="643">
        <v>20.46</v>
      </c>
      <c r="X68" s="643">
        <v>26.94</v>
      </c>
      <c r="Y68" s="643">
        <v>27.01</v>
      </c>
      <c r="Z68" s="643">
        <v>30.57</v>
      </c>
      <c r="AA68" s="643">
        <v>29.31</v>
      </c>
      <c r="AB68" s="643">
        <v>20.8</v>
      </c>
      <c r="AC68" s="643">
        <v>24.54</v>
      </c>
      <c r="AD68" s="643">
        <v>34.299999999999997</v>
      </c>
      <c r="AE68" s="643">
        <v>22.36</v>
      </c>
      <c r="AF68" s="643">
        <v>13.56</v>
      </c>
      <c r="AG68" s="643">
        <v>4.0599999999999996</v>
      </c>
      <c r="AH68" s="643">
        <v>3.75</v>
      </c>
      <c r="AI68" s="643">
        <v>1.79</v>
      </c>
      <c r="AJ68" s="643">
        <v>3.14</v>
      </c>
      <c r="AK68" s="643">
        <v>0</v>
      </c>
      <c r="AL68" s="643">
        <v>22.57</v>
      </c>
      <c r="AM68" s="643">
        <v>3.01</v>
      </c>
      <c r="AN68" s="643">
        <v>13.7</v>
      </c>
      <c r="AO68" s="643">
        <v>25.41</v>
      </c>
      <c r="AP68" s="643">
        <v>0.03</v>
      </c>
      <c r="AQ68" s="643">
        <v>0.18</v>
      </c>
      <c r="AR68" s="643">
        <v>0.18</v>
      </c>
      <c r="AS68" s="643">
        <v>0</v>
      </c>
      <c r="AT68" s="643">
        <v>0</v>
      </c>
      <c r="AU68" s="643">
        <v>1.68</v>
      </c>
      <c r="AV68" s="642"/>
      <c r="AW68" s="642"/>
    </row>
    <row r="69" spans="1:49">
      <c r="A69" s="645" t="s">
        <v>546</v>
      </c>
      <c r="B69" s="644"/>
      <c r="C69" s="644"/>
      <c r="D69" s="644"/>
      <c r="E69" s="644"/>
      <c r="F69" s="644"/>
      <c r="G69" s="643">
        <v>0</v>
      </c>
      <c r="H69" s="643">
        <v>0</v>
      </c>
      <c r="I69" s="643">
        <v>0</v>
      </c>
      <c r="J69" s="643">
        <v>0</v>
      </c>
      <c r="K69" s="643">
        <v>0</v>
      </c>
      <c r="L69" s="643">
        <v>0</v>
      </c>
      <c r="M69" s="643">
        <v>0</v>
      </c>
      <c r="N69" s="643">
        <v>0</v>
      </c>
      <c r="O69" s="643">
        <v>0</v>
      </c>
      <c r="P69" s="643">
        <v>12.73</v>
      </c>
      <c r="Q69" s="643">
        <v>17.68</v>
      </c>
      <c r="R69" s="643">
        <v>903.68</v>
      </c>
      <c r="S69" s="643">
        <v>1091.57</v>
      </c>
      <c r="T69" s="643">
        <v>1513.19</v>
      </c>
      <c r="U69" s="643">
        <v>1809.7</v>
      </c>
      <c r="V69" s="643">
        <v>1899.58</v>
      </c>
      <c r="W69" s="643">
        <v>2329.7199999999998</v>
      </c>
      <c r="X69" s="643">
        <v>2397.71</v>
      </c>
      <c r="Y69" s="643">
        <v>2696.95</v>
      </c>
      <c r="Z69" s="643">
        <v>3040.57</v>
      </c>
      <c r="AA69" s="643">
        <v>2565.4</v>
      </c>
      <c r="AB69" s="643">
        <v>2947.48</v>
      </c>
      <c r="AC69" s="643">
        <v>3597.06</v>
      </c>
      <c r="AD69" s="643">
        <v>3254.57</v>
      </c>
      <c r="AE69" s="643">
        <v>3005.93</v>
      </c>
      <c r="AF69" s="643">
        <v>2680.51</v>
      </c>
      <c r="AG69" s="643">
        <v>2681.73</v>
      </c>
      <c r="AH69" s="643">
        <v>2721.33</v>
      </c>
      <c r="AI69" s="643">
        <v>2997.99</v>
      </c>
      <c r="AJ69" s="643">
        <v>3535.9</v>
      </c>
      <c r="AK69" s="643">
        <v>3544.03</v>
      </c>
      <c r="AL69" s="643">
        <v>3757.74</v>
      </c>
      <c r="AM69" s="643">
        <v>4249.76</v>
      </c>
      <c r="AN69" s="643">
        <v>4064.03</v>
      </c>
      <c r="AO69" s="643">
        <v>4435.78</v>
      </c>
      <c r="AP69" s="643">
        <v>3980.28</v>
      </c>
      <c r="AQ69" s="643">
        <v>3520.47</v>
      </c>
      <c r="AR69" s="643">
        <v>3154.55</v>
      </c>
      <c r="AS69" s="643">
        <v>3320.7</v>
      </c>
      <c r="AT69" s="643">
        <v>3416.87</v>
      </c>
      <c r="AU69" s="643">
        <v>2761.5</v>
      </c>
      <c r="AV69" s="642"/>
      <c r="AW69" s="642"/>
    </row>
    <row r="70" spans="1:49">
      <c r="A70" s="645" t="s">
        <v>562</v>
      </c>
      <c r="B70" s="644"/>
      <c r="C70" s="644"/>
      <c r="D70" s="644"/>
      <c r="E70" s="644"/>
      <c r="F70" s="644"/>
      <c r="G70" s="643">
        <v>0</v>
      </c>
      <c r="H70" s="643">
        <v>0</v>
      </c>
      <c r="I70" s="643">
        <v>0</v>
      </c>
      <c r="J70" s="643">
        <v>0</v>
      </c>
      <c r="K70" s="643">
        <v>0</v>
      </c>
      <c r="L70" s="643">
        <v>0</v>
      </c>
      <c r="M70" s="643">
        <v>0</v>
      </c>
      <c r="N70" s="643">
        <v>0</v>
      </c>
      <c r="O70" s="643">
        <v>0</v>
      </c>
      <c r="P70" s="643">
        <v>0</v>
      </c>
      <c r="Q70" s="643">
        <v>0</v>
      </c>
      <c r="R70" s="643">
        <v>0</v>
      </c>
      <c r="S70" s="643">
        <v>0</v>
      </c>
      <c r="T70" s="643">
        <v>0</v>
      </c>
      <c r="U70" s="643">
        <v>0</v>
      </c>
      <c r="V70" s="643">
        <v>0</v>
      </c>
      <c r="W70" s="643">
        <v>0</v>
      </c>
      <c r="X70" s="643">
        <v>0</v>
      </c>
      <c r="Y70" s="643">
        <v>0</v>
      </c>
      <c r="Z70" s="643">
        <v>0</v>
      </c>
      <c r="AA70" s="643">
        <v>0</v>
      </c>
      <c r="AB70" s="643">
        <v>0</v>
      </c>
      <c r="AC70" s="643">
        <v>0</v>
      </c>
      <c r="AD70" s="643">
        <v>0</v>
      </c>
      <c r="AE70" s="643">
        <v>0</v>
      </c>
      <c r="AF70" s="643">
        <v>0.16</v>
      </c>
      <c r="AG70" s="643">
        <v>0</v>
      </c>
      <c r="AH70" s="643">
        <v>0</v>
      </c>
      <c r="AI70" s="643">
        <v>0.89</v>
      </c>
      <c r="AJ70" s="643">
        <v>0</v>
      </c>
      <c r="AK70" s="643">
        <v>0.26</v>
      </c>
      <c r="AL70" s="643">
        <v>0</v>
      </c>
      <c r="AM70" s="643">
        <v>0</v>
      </c>
      <c r="AN70" s="643">
        <v>0.41</v>
      </c>
      <c r="AO70" s="643">
        <v>0</v>
      </c>
      <c r="AP70" s="643">
        <v>0</v>
      </c>
      <c r="AQ70" s="643">
        <v>0.06</v>
      </c>
      <c r="AR70" s="643">
        <v>0.03</v>
      </c>
      <c r="AS70" s="643">
        <v>0.33</v>
      </c>
      <c r="AT70" s="643">
        <v>0.31</v>
      </c>
      <c r="AU70" s="643">
        <v>15.24</v>
      </c>
      <c r="AV70" s="642"/>
      <c r="AW70" s="642"/>
    </row>
    <row r="71" spans="1:49">
      <c r="A71" s="645" t="s">
        <v>576</v>
      </c>
      <c r="B71" s="644"/>
      <c r="C71" s="644"/>
      <c r="D71" s="644"/>
      <c r="E71" s="644"/>
      <c r="F71" s="644"/>
      <c r="G71" s="643">
        <v>0</v>
      </c>
      <c r="H71" s="643">
        <v>0</v>
      </c>
      <c r="I71" s="643">
        <v>0</v>
      </c>
      <c r="J71" s="643">
        <v>0</v>
      </c>
      <c r="K71" s="643">
        <v>0</v>
      </c>
      <c r="L71" s="643">
        <v>0</v>
      </c>
      <c r="M71" s="643">
        <v>0</v>
      </c>
      <c r="N71" s="643">
        <v>0</v>
      </c>
      <c r="O71" s="643">
        <v>0</v>
      </c>
      <c r="P71" s="643">
        <v>0</v>
      </c>
      <c r="Q71" s="643">
        <v>0</v>
      </c>
      <c r="R71" s="643">
        <v>0</v>
      </c>
      <c r="S71" s="643">
        <v>0</v>
      </c>
      <c r="T71" s="643">
        <v>0</v>
      </c>
      <c r="U71" s="643">
        <v>0</v>
      </c>
      <c r="V71" s="643">
        <v>0</v>
      </c>
      <c r="W71" s="643">
        <v>0</v>
      </c>
      <c r="X71" s="643">
        <v>0</v>
      </c>
      <c r="Y71" s="643">
        <v>0</v>
      </c>
      <c r="Z71" s="643">
        <v>0</v>
      </c>
      <c r="AA71" s="643">
        <v>0</v>
      </c>
      <c r="AB71" s="643">
        <v>0</v>
      </c>
      <c r="AC71" s="643">
        <v>0</v>
      </c>
      <c r="AD71" s="643">
        <v>0</v>
      </c>
      <c r="AE71" s="643">
        <v>0.65</v>
      </c>
      <c r="AF71" s="643">
        <v>5.26</v>
      </c>
      <c r="AG71" s="643">
        <v>4.33</v>
      </c>
      <c r="AH71" s="643">
        <v>5.87</v>
      </c>
      <c r="AI71" s="643">
        <v>5.18</v>
      </c>
      <c r="AJ71" s="643">
        <v>6.87</v>
      </c>
      <c r="AK71" s="643">
        <v>0</v>
      </c>
      <c r="AL71" s="643">
        <v>0</v>
      </c>
      <c r="AM71" s="643">
        <v>0</v>
      </c>
      <c r="AN71" s="643">
        <v>0.03</v>
      </c>
      <c r="AO71" s="643">
        <v>0</v>
      </c>
      <c r="AP71" s="643">
        <v>0.05</v>
      </c>
      <c r="AQ71" s="643">
        <v>0.82</v>
      </c>
      <c r="AR71" s="643">
        <v>0.8</v>
      </c>
      <c r="AS71" s="643">
        <v>8.1</v>
      </c>
      <c r="AT71" s="643">
        <v>1.52</v>
      </c>
      <c r="AU71" s="643">
        <v>10.220000000000001</v>
      </c>
      <c r="AV71" s="642"/>
      <c r="AW71" s="642"/>
    </row>
    <row r="72" spans="1:49">
      <c r="A72" s="645" t="s">
        <v>575</v>
      </c>
      <c r="B72" s="644"/>
      <c r="C72" s="644"/>
      <c r="D72" s="644"/>
      <c r="E72" s="644"/>
      <c r="F72" s="644"/>
      <c r="G72" s="643">
        <v>217.2</v>
      </c>
      <c r="H72" s="643">
        <v>254.43</v>
      </c>
      <c r="I72" s="643">
        <v>255</v>
      </c>
      <c r="J72" s="643">
        <v>260.97000000000003</v>
      </c>
      <c r="K72" s="643">
        <v>253.43</v>
      </c>
      <c r="L72" s="643">
        <v>253.6</v>
      </c>
      <c r="M72" s="643">
        <v>263.17</v>
      </c>
      <c r="N72" s="643">
        <v>280.77999999999997</v>
      </c>
      <c r="O72" s="643">
        <v>308.89</v>
      </c>
      <c r="P72" s="643">
        <v>334.6</v>
      </c>
      <c r="Q72" s="643">
        <v>339.67</v>
      </c>
      <c r="R72" s="643">
        <v>328.33</v>
      </c>
      <c r="S72" s="643">
        <v>351.29</v>
      </c>
      <c r="T72" s="643">
        <v>341</v>
      </c>
      <c r="U72" s="643">
        <v>387.51</v>
      </c>
      <c r="V72" s="643">
        <v>424.54</v>
      </c>
      <c r="W72" s="643">
        <v>457.23</v>
      </c>
      <c r="X72" s="643">
        <v>463.52</v>
      </c>
      <c r="Y72" s="643">
        <v>515.61</v>
      </c>
      <c r="Z72" s="643">
        <v>488.05</v>
      </c>
      <c r="AA72" s="643">
        <v>555.45000000000005</v>
      </c>
      <c r="AB72" s="643">
        <v>582.58000000000004</v>
      </c>
      <c r="AC72" s="643">
        <v>507.2</v>
      </c>
      <c r="AD72" s="643">
        <v>546.95000000000005</v>
      </c>
      <c r="AE72" s="643">
        <v>329.51</v>
      </c>
      <c r="AF72" s="643">
        <v>701.27</v>
      </c>
      <c r="AG72" s="643">
        <v>690.9</v>
      </c>
      <c r="AH72" s="643">
        <v>533.38</v>
      </c>
      <c r="AI72" s="643">
        <v>826.12</v>
      </c>
      <c r="AJ72" s="643">
        <v>814.79</v>
      </c>
      <c r="AK72" s="643">
        <v>647.36</v>
      </c>
      <c r="AL72" s="643">
        <v>648.24</v>
      </c>
      <c r="AM72" s="643">
        <v>690.04</v>
      </c>
      <c r="AN72" s="643">
        <v>478.13</v>
      </c>
      <c r="AO72" s="643">
        <v>324.67</v>
      </c>
      <c r="AP72" s="643">
        <v>187.33</v>
      </c>
      <c r="AQ72" s="643">
        <v>162.68</v>
      </c>
      <c r="AR72" s="643">
        <v>277.23</v>
      </c>
      <c r="AS72" s="643">
        <v>238.59</v>
      </c>
      <c r="AT72" s="643">
        <v>225.42</v>
      </c>
      <c r="AU72" s="643">
        <v>372.35</v>
      </c>
      <c r="AV72" s="642"/>
      <c r="AW72" s="642"/>
    </row>
    <row r="73" spans="1:49">
      <c r="A73" s="645" t="s">
        <v>574</v>
      </c>
      <c r="B73" s="644"/>
      <c r="C73" s="644"/>
      <c r="D73" s="644"/>
      <c r="E73" s="644"/>
      <c r="F73" s="644"/>
      <c r="G73" s="643">
        <v>265.47000000000003</v>
      </c>
      <c r="H73" s="643">
        <v>310.97000000000003</v>
      </c>
      <c r="I73" s="643">
        <v>311.67</v>
      </c>
      <c r="J73" s="643">
        <v>318.97000000000003</v>
      </c>
      <c r="K73" s="643">
        <v>309.75</v>
      </c>
      <c r="L73" s="643">
        <v>309.95</v>
      </c>
      <c r="M73" s="643">
        <v>321.64999999999998</v>
      </c>
      <c r="N73" s="643">
        <v>343.18</v>
      </c>
      <c r="O73" s="643">
        <v>377.53</v>
      </c>
      <c r="P73" s="643">
        <v>408.96</v>
      </c>
      <c r="Q73" s="643">
        <v>415.16</v>
      </c>
      <c r="R73" s="643">
        <v>401.3</v>
      </c>
      <c r="S73" s="643">
        <v>429.35</v>
      </c>
      <c r="T73" s="643">
        <v>416.78</v>
      </c>
      <c r="U73" s="643">
        <v>473.62</v>
      </c>
      <c r="V73" s="643">
        <v>518.89</v>
      </c>
      <c r="W73" s="643">
        <v>558.84</v>
      </c>
      <c r="X73" s="643">
        <v>566.52</v>
      </c>
      <c r="Y73" s="643">
        <v>630.19000000000005</v>
      </c>
      <c r="Z73" s="643">
        <v>596.51</v>
      </c>
      <c r="AA73" s="643">
        <v>678.89</v>
      </c>
      <c r="AB73" s="643">
        <v>712.05</v>
      </c>
      <c r="AC73" s="643">
        <v>619.91999999999996</v>
      </c>
      <c r="AD73" s="643">
        <v>668.49</v>
      </c>
      <c r="AE73" s="643">
        <v>402.73</v>
      </c>
      <c r="AF73" s="643">
        <v>857.1</v>
      </c>
      <c r="AG73" s="643">
        <v>844.44</v>
      </c>
      <c r="AH73" s="643">
        <v>651.91</v>
      </c>
      <c r="AI73" s="643">
        <v>1009.7</v>
      </c>
      <c r="AJ73" s="643">
        <v>995.86</v>
      </c>
      <c r="AK73" s="643">
        <v>791.22</v>
      </c>
      <c r="AL73" s="643">
        <v>792.29</v>
      </c>
      <c r="AM73" s="643">
        <v>843.38</v>
      </c>
      <c r="AN73" s="643">
        <v>584.38</v>
      </c>
      <c r="AO73" s="643">
        <v>396.82</v>
      </c>
      <c r="AP73" s="643">
        <v>228.96</v>
      </c>
      <c r="AQ73" s="643">
        <v>198.84</v>
      </c>
      <c r="AR73" s="643">
        <v>338.84</v>
      </c>
      <c r="AS73" s="643">
        <v>291.61</v>
      </c>
      <c r="AT73" s="643">
        <v>275.51</v>
      </c>
      <c r="AU73" s="643">
        <v>455.1</v>
      </c>
      <c r="AV73" s="642"/>
      <c r="AW73" s="642"/>
    </row>
    <row r="74" spans="1:49">
      <c r="A74" s="645" t="s">
        <v>573</v>
      </c>
      <c r="B74" s="644"/>
      <c r="C74" s="644"/>
      <c r="D74" s="644"/>
      <c r="E74" s="644"/>
      <c r="F74" s="644"/>
      <c r="G74" s="643">
        <v>0</v>
      </c>
      <c r="H74" s="643">
        <v>0</v>
      </c>
      <c r="I74" s="643">
        <v>0</v>
      </c>
      <c r="J74" s="643">
        <v>0</v>
      </c>
      <c r="K74" s="643">
        <v>0</v>
      </c>
      <c r="L74" s="643">
        <v>0</v>
      </c>
      <c r="M74" s="643">
        <v>0</v>
      </c>
      <c r="N74" s="643">
        <v>0</v>
      </c>
      <c r="O74" s="643">
        <v>0</v>
      </c>
      <c r="P74" s="643">
        <v>0</v>
      </c>
      <c r="Q74" s="643">
        <v>0</v>
      </c>
      <c r="R74" s="643">
        <v>0</v>
      </c>
      <c r="S74" s="643">
        <v>0</v>
      </c>
      <c r="T74" s="643">
        <v>0</v>
      </c>
      <c r="U74" s="643">
        <v>0</v>
      </c>
      <c r="V74" s="643">
        <v>0</v>
      </c>
      <c r="W74" s="643">
        <v>0</v>
      </c>
      <c r="X74" s="643">
        <v>0</v>
      </c>
      <c r="Y74" s="643">
        <v>0</v>
      </c>
      <c r="Z74" s="643">
        <v>0</v>
      </c>
      <c r="AA74" s="643">
        <v>17.899999999999999</v>
      </c>
      <c r="AB74" s="643">
        <v>22.68</v>
      </c>
      <c r="AC74" s="643">
        <v>22.59</v>
      </c>
      <c r="AD74" s="643">
        <v>27.94</v>
      </c>
      <c r="AE74" s="643">
        <v>38.93</v>
      </c>
      <c r="AF74" s="643">
        <v>22.34</v>
      </c>
      <c r="AG74" s="643">
        <v>31.09</v>
      </c>
      <c r="AH74" s="643">
        <v>57.9</v>
      </c>
      <c r="AI74" s="643">
        <v>149.04</v>
      </c>
      <c r="AJ74" s="643">
        <v>46.69</v>
      </c>
      <c r="AK74" s="643">
        <v>111.32</v>
      </c>
      <c r="AL74" s="643">
        <v>70.37</v>
      </c>
      <c r="AM74" s="643">
        <v>38.64</v>
      </c>
      <c r="AN74" s="643">
        <v>49.47</v>
      </c>
      <c r="AO74" s="643">
        <v>44.32</v>
      </c>
      <c r="AP74" s="643">
        <v>15.14</v>
      </c>
      <c r="AQ74" s="643">
        <v>2.7</v>
      </c>
      <c r="AR74" s="643">
        <v>22.22</v>
      </c>
      <c r="AS74" s="643">
        <v>0.84</v>
      </c>
      <c r="AT74" s="643">
        <v>18.77</v>
      </c>
      <c r="AU74" s="643">
        <v>2.13</v>
      </c>
      <c r="AV74" s="642"/>
      <c r="AW74" s="642"/>
    </row>
    <row r="75" spans="1:49">
      <c r="A75" s="645" t="s">
        <v>572</v>
      </c>
      <c r="B75" s="644"/>
      <c r="C75" s="644"/>
      <c r="D75" s="644"/>
      <c r="E75" s="644"/>
      <c r="F75" s="644"/>
      <c r="G75" s="643">
        <v>93.63</v>
      </c>
      <c r="H75" s="643">
        <v>99.67</v>
      </c>
      <c r="I75" s="643">
        <v>101.42</v>
      </c>
      <c r="J75" s="643">
        <v>113.91</v>
      </c>
      <c r="K75" s="643">
        <v>110.62</v>
      </c>
      <c r="L75" s="643">
        <v>105.54</v>
      </c>
      <c r="M75" s="643">
        <v>119.25</v>
      </c>
      <c r="N75" s="643">
        <v>130.04</v>
      </c>
      <c r="O75" s="643">
        <v>145.83000000000001</v>
      </c>
      <c r="P75" s="643">
        <v>149.29</v>
      </c>
      <c r="Q75" s="643">
        <v>157.15</v>
      </c>
      <c r="R75" s="643">
        <v>154.87</v>
      </c>
      <c r="S75" s="643">
        <v>174</v>
      </c>
      <c r="T75" s="643">
        <v>168.9</v>
      </c>
      <c r="U75" s="643">
        <v>181.94</v>
      </c>
      <c r="V75" s="643">
        <v>177.65</v>
      </c>
      <c r="W75" s="643">
        <v>221.91</v>
      </c>
      <c r="X75" s="643">
        <v>217.01</v>
      </c>
      <c r="Y75" s="643">
        <v>141.22</v>
      </c>
      <c r="Z75" s="643">
        <v>112.5</v>
      </c>
      <c r="AA75" s="643">
        <v>99.96</v>
      </c>
      <c r="AB75" s="643">
        <v>146.79</v>
      </c>
      <c r="AC75" s="643">
        <v>136.94999999999999</v>
      </c>
      <c r="AD75" s="643">
        <v>252.25</v>
      </c>
      <c r="AE75" s="643">
        <v>192.46</v>
      </c>
      <c r="AF75" s="643">
        <v>287.12</v>
      </c>
      <c r="AG75" s="643">
        <v>313.39999999999998</v>
      </c>
      <c r="AH75" s="643">
        <v>305.11</v>
      </c>
      <c r="AI75" s="643">
        <v>311.94</v>
      </c>
      <c r="AJ75" s="643">
        <v>302.47000000000003</v>
      </c>
      <c r="AK75" s="643">
        <v>342.32</v>
      </c>
      <c r="AL75" s="643">
        <v>414.92</v>
      </c>
      <c r="AM75" s="643">
        <v>496.92</v>
      </c>
      <c r="AN75" s="643">
        <v>355.32</v>
      </c>
      <c r="AO75" s="643">
        <v>369.84</v>
      </c>
      <c r="AP75" s="643">
        <v>325.70999999999998</v>
      </c>
      <c r="AQ75" s="643">
        <v>337.15</v>
      </c>
      <c r="AR75" s="643">
        <v>297.67</v>
      </c>
      <c r="AS75" s="643">
        <v>342.72</v>
      </c>
      <c r="AT75" s="643">
        <v>457.17</v>
      </c>
      <c r="AU75" s="643">
        <v>266.72000000000003</v>
      </c>
      <c r="AV75" s="642"/>
      <c r="AW75" s="642"/>
    </row>
    <row r="76" spans="1:49">
      <c r="A76" s="645" t="s">
        <v>571</v>
      </c>
      <c r="B76" s="644"/>
      <c r="C76" s="644"/>
      <c r="D76" s="644"/>
      <c r="E76" s="644"/>
      <c r="F76" s="644"/>
      <c r="G76" s="643">
        <v>0</v>
      </c>
      <c r="H76" s="643">
        <v>0</v>
      </c>
      <c r="I76" s="643">
        <v>0</v>
      </c>
      <c r="J76" s="643">
        <v>0</v>
      </c>
      <c r="K76" s="643">
        <v>0</v>
      </c>
      <c r="L76" s="643">
        <v>0</v>
      </c>
      <c r="M76" s="643">
        <v>0</v>
      </c>
      <c r="N76" s="643">
        <v>0</v>
      </c>
      <c r="O76" s="643">
        <v>0</v>
      </c>
      <c r="P76" s="643">
        <v>0</v>
      </c>
      <c r="Q76" s="643">
        <v>0</v>
      </c>
      <c r="R76" s="643">
        <v>0</v>
      </c>
      <c r="S76" s="643">
        <v>0</v>
      </c>
      <c r="T76" s="643">
        <v>0</v>
      </c>
      <c r="U76" s="643">
        <v>0</v>
      </c>
      <c r="V76" s="643">
        <v>0</v>
      </c>
      <c r="W76" s="643">
        <v>0</v>
      </c>
      <c r="X76" s="643">
        <v>0</v>
      </c>
      <c r="Y76" s="643">
        <v>0</v>
      </c>
      <c r="Z76" s="643">
        <v>0</v>
      </c>
      <c r="AA76" s="643">
        <v>0</v>
      </c>
      <c r="AB76" s="643">
        <v>0</v>
      </c>
      <c r="AC76" s="643">
        <v>0</v>
      </c>
      <c r="AD76" s="643">
        <v>0</v>
      </c>
      <c r="AE76" s="643">
        <v>0.77</v>
      </c>
      <c r="AF76" s="643">
        <v>0.23</v>
      </c>
      <c r="AG76" s="643">
        <v>0.16</v>
      </c>
      <c r="AH76" s="643">
        <v>0.73</v>
      </c>
      <c r="AI76" s="643">
        <v>0.69</v>
      </c>
      <c r="AJ76" s="643">
        <v>1.05</v>
      </c>
      <c r="AK76" s="643">
        <v>3.52</v>
      </c>
      <c r="AL76" s="643">
        <v>4.01</v>
      </c>
      <c r="AM76" s="643">
        <v>37.93</v>
      </c>
      <c r="AN76" s="643">
        <v>12.24</v>
      </c>
      <c r="AO76" s="643">
        <v>4.0999999999999996</v>
      </c>
      <c r="AP76" s="643">
        <v>3.13</v>
      </c>
      <c r="AQ76" s="643">
        <v>1.95</v>
      </c>
      <c r="AR76" s="643">
        <v>0.27</v>
      </c>
      <c r="AS76" s="643">
        <v>6.67</v>
      </c>
      <c r="AT76" s="643">
        <v>2.31</v>
      </c>
      <c r="AU76" s="643">
        <v>6.03</v>
      </c>
      <c r="AV76" s="642"/>
      <c r="AW76" s="642"/>
    </row>
    <row r="77" spans="1:49">
      <c r="A77" s="645" t="s">
        <v>541</v>
      </c>
      <c r="B77" s="644"/>
      <c r="C77" s="644"/>
      <c r="D77" s="644"/>
      <c r="E77" s="644"/>
      <c r="F77" s="644"/>
      <c r="G77" s="643">
        <v>226.73</v>
      </c>
      <c r="H77" s="643">
        <v>259.98</v>
      </c>
      <c r="I77" s="643">
        <v>273.27</v>
      </c>
      <c r="J77" s="643">
        <v>291.74</v>
      </c>
      <c r="K77" s="643">
        <v>321.81</v>
      </c>
      <c r="L77" s="643">
        <v>331.25</v>
      </c>
      <c r="M77" s="643">
        <v>333.87</v>
      </c>
      <c r="N77" s="643">
        <v>334.47</v>
      </c>
      <c r="O77" s="643">
        <v>338.77</v>
      </c>
      <c r="P77" s="643">
        <v>340.96</v>
      </c>
      <c r="Q77" s="643">
        <v>360.23</v>
      </c>
      <c r="R77" s="643">
        <v>381.05</v>
      </c>
      <c r="S77" s="643">
        <v>401.65</v>
      </c>
      <c r="T77" s="643">
        <v>429.44</v>
      </c>
      <c r="U77" s="643">
        <v>442.3</v>
      </c>
      <c r="V77" s="643">
        <v>449.32</v>
      </c>
      <c r="W77" s="643">
        <v>468.61</v>
      </c>
      <c r="X77" s="643">
        <v>478.22</v>
      </c>
      <c r="Y77" s="643">
        <v>499.03</v>
      </c>
      <c r="Z77" s="643">
        <v>510.49</v>
      </c>
      <c r="AA77" s="643">
        <v>530.83000000000004</v>
      </c>
      <c r="AB77" s="643">
        <v>535.66</v>
      </c>
      <c r="AC77" s="643">
        <v>552.66</v>
      </c>
      <c r="AD77" s="643">
        <v>565.86</v>
      </c>
      <c r="AE77" s="643">
        <v>580.58000000000004</v>
      </c>
      <c r="AF77" s="643">
        <v>584.1</v>
      </c>
      <c r="AG77" s="643">
        <v>596.1</v>
      </c>
      <c r="AH77" s="643">
        <v>610.08000000000004</v>
      </c>
      <c r="AI77" s="643">
        <v>627.76</v>
      </c>
      <c r="AJ77" s="643">
        <v>621.29</v>
      </c>
      <c r="AK77" s="643">
        <v>629.41</v>
      </c>
      <c r="AL77" s="643">
        <v>634.62</v>
      </c>
      <c r="AM77" s="643">
        <v>662.41</v>
      </c>
      <c r="AN77" s="643">
        <v>687.4</v>
      </c>
      <c r="AO77" s="643">
        <v>699.67</v>
      </c>
      <c r="AP77" s="643">
        <v>678.92</v>
      </c>
      <c r="AQ77" s="643">
        <v>684.32</v>
      </c>
      <c r="AR77" s="643">
        <v>681.46</v>
      </c>
      <c r="AS77" s="643">
        <v>667.38</v>
      </c>
      <c r="AT77" s="643">
        <v>660.06</v>
      </c>
      <c r="AU77" s="643">
        <v>654.53</v>
      </c>
      <c r="AV77" s="642"/>
      <c r="AW77" s="642"/>
    </row>
    <row r="78" spans="1:49">
      <c r="A78" s="645" t="s">
        <v>540</v>
      </c>
      <c r="B78" s="644"/>
      <c r="C78" s="644"/>
      <c r="D78" s="644"/>
      <c r="E78" s="644"/>
      <c r="F78" s="644"/>
      <c r="G78" s="643">
        <v>6754.15</v>
      </c>
      <c r="H78" s="643">
        <v>6026.58</v>
      </c>
      <c r="I78" s="643">
        <v>5920.06</v>
      </c>
      <c r="J78" s="643">
        <v>6045.42</v>
      </c>
      <c r="K78" s="643">
        <v>6094.5</v>
      </c>
      <c r="L78" s="643">
        <v>6071.57</v>
      </c>
      <c r="M78" s="643">
        <v>5967.8</v>
      </c>
      <c r="N78" s="643">
        <v>5946.01</v>
      </c>
      <c r="O78" s="643">
        <v>6391.89</v>
      </c>
      <c r="P78" s="643">
        <v>6759.61</v>
      </c>
      <c r="Q78" s="643">
        <v>6882.18</v>
      </c>
      <c r="R78" s="643">
        <v>7099.21</v>
      </c>
      <c r="S78" s="643">
        <v>7539.55</v>
      </c>
      <c r="T78" s="643">
        <v>7905.42</v>
      </c>
      <c r="U78" s="643">
        <v>8613.7099999999991</v>
      </c>
      <c r="V78" s="643">
        <v>8788.61</v>
      </c>
      <c r="W78" s="643">
        <v>8827.2999999999993</v>
      </c>
      <c r="X78" s="643">
        <v>9379.34</v>
      </c>
      <c r="Y78" s="643">
        <v>9776.8799999999992</v>
      </c>
      <c r="Z78" s="643">
        <v>9521.91</v>
      </c>
      <c r="AA78" s="643">
        <v>10148.9</v>
      </c>
      <c r="AB78" s="643">
        <v>10526.78</v>
      </c>
      <c r="AC78" s="643">
        <v>10450.299999999999</v>
      </c>
      <c r="AD78" s="643">
        <v>10995.21</v>
      </c>
      <c r="AE78" s="643">
        <v>11398</v>
      </c>
      <c r="AF78" s="643">
        <v>11249.77</v>
      </c>
      <c r="AG78" s="643">
        <v>11247.7</v>
      </c>
      <c r="AH78" s="643">
        <v>11551.35</v>
      </c>
      <c r="AI78" s="643">
        <v>12444.6</v>
      </c>
      <c r="AJ78" s="643">
        <v>12537.33</v>
      </c>
      <c r="AK78" s="643">
        <v>12733</v>
      </c>
      <c r="AL78" s="643">
        <v>12695.83</v>
      </c>
      <c r="AM78" s="643">
        <v>12959.57</v>
      </c>
      <c r="AN78" s="643">
        <v>13047.76</v>
      </c>
      <c r="AO78" s="643">
        <v>13742.14</v>
      </c>
      <c r="AP78" s="643">
        <v>13377.37</v>
      </c>
      <c r="AQ78" s="643">
        <v>13847.73</v>
      </c>
      <c r="AR78" s="643">
        <v>14284.31</v>
      </c>
      <c r="AS78" s="643">
        <v>13863.8</v>
      </c>
      <c r="AT78" s="643">
        <v>13899.55</v>
      </c>
      <c r="AU78" s="643">
        <v>13986.47</v>
      </c>
      <c r="AV78" s="642"/>
      <c r="AW78" s="642"/>
    </row>
    <row r="79" spans="1:49">
      <c r="A79" s="645" t="s">
        <v>539</v>
      </c>
      <c r="B79" s="644"/>
      <c r="C79" s="644"/>
      <c r="D79" s="644"/>
      <c r="E79" s="644"/>
      <c r="F79" s="644"/>
      <c r="G79" s="643">
        <v>166.34</v>
      </c>
      <c r="H79" s="643">
        <v>150.76</v>
      </c>
      <c r="I79" s="643">
        <v>143.38</v>
      </c>
      <c r="J79" s="643">
        <v>141.58000000000001</v>
      </c>
      <c r="K79" s="643">
        <v>135.47</v>
      </c>
      <c r="L79" s="643">
        <v>138.87</v>
      </c>
      <c r="M79" s="643">
        <v>135.43</v>
      </c>
      <c r="N79" s="643">
        <v>125.84</v>
      </c>
      <c r="O79" s="643">
        <v>121.81</v>
      </c>
      <c r="P79" s="643">
        <v>117.34</v>
      </c>
      <c r="Q79" s="643">
        <v>118.09</v>
      </c>
      <c r="R79" s="643">
        <v>104.49</v>
      </c>
      <c r="S79" s="643">
        <v>68.489999999999995</v>
      </c>
      <c r="T79" s="643">
        <v>58.87</v>
      </c>
      <c r="U79" s="643">
        <v>53.44</v>
      </c>
      <c r="V79" s="643">
        <v>46.52</v>
      </c>
      <c r="W79" s="643">
        <v>45.29</v>
      </c>
      <c r="X79" s="643">
        <v>43.9</v>
      </c>
      <c r="Y79" s="643">
        <v>42.14</v>
      </c>
      <c r="Z79" s="643">
        <v>39.200000000000003</v>
      </c>
      <c r="AA79" s="643">
        <v>35.65</v>
      </c>
      <c r="AB79" s="643">
        <v>33.229999999999997</v>
      </c>
      <c r="AC79" s="643">
        <v>28.93</v>
      </c>
      <c r="AD79" s="643">
        <v>26.48</v>
      </c>
      <c r="AE79" s="643">
        <v>21.72</v>
      </c>
      <c r="AF79" s="643">
        <v>20.68</v>
      </c>
      <c r="AG79" s="643">
        <v>19.420000000000002</v>
      </c>
      <c r="AH79" s="643">
        <v>19.34</v>
      </c>
      <c r="AI79" s="643">
        <v>17.36</v>
      </c>
      <c r="AJ79" s="643">
        <v>17.45</v>
      </c>
      <c r="AK79" s="643">
        <v>17.579999999999998</v>
      </c>
      <c r="AL79" s="643">
        <v>15.86</v>
      </c>
      <c r="AM79" s="643">
        <v>14.45</v>
      </c>
      <c r="AN79" s="643">
        <v>12.24</v>
      </c>
      <c r="AO79" s="643">
        <v>12.14</v>
      </c>
      <c r="AP79" s="643">
        <v>14.01</v>
      </c>
      <c r="AQ79" s="643">
        <v>13.94</v>
      </c>
      <c r="AR79" s="643">
        <v>15.89</v>
      </c>
      <c r="AS79" s="643">
        <v>11.82</v>
      </c>
      <c r="AT79" s="643">
        <v>13.49</v>
      </c>
      <c r="AU79" s="643">
        <v>15.03</v>
      </c>
      <c r="AV79" s="642"/>
      <c r="AW79" s="642"/>
    </row>
    <row r="80" spans="1:49">
      <c r="A80" s="644"/>
      <c r="B80" s="644"/>
      <c r="C80" s="644"/>
      <c r="D80" s="644"/>
      <c r="E80" s="644"/>
      <c r="F80" s="644"/>
      <c r="G80" s="643"/>
      <c r="H80" s="643"/>
      <c r="I80" s="643"/>
      <c r="J80" s="643"/>
      <c r="K80" s="643"/>
      <c r="L80" s="643"/>
      <c r="M80" s="643"/>
      <c r="N80" s="643"/>
      <c r="O80" s="643"/>
      <c r="P80" s="643"/>
      <c r="Q80" s="643"/>
      <c r="R80" s="643"/>
      <c r="S80" s="643"/>
      <c r="T80" s="643"/>
      <c r="U80" s="643"/>
      <c r="V80" s="643"/>
      <c r="W80" s="643"/>
      <c r="X80" s="643"/>
      <c r="Y80" s="643"/>
      <c r="Z80" s="643"/>
      <c r="AA80" s="643"/>
      <c r="AB80" s="643"/>
      <c r="AC80" s="643"/>
      <c r="AD80" s="643"/>
      <c r="AE80" s="643"/>
      <c r="AF80" s="643"/>
      <c r="AG80" s="643"/>
      <c r="AH80" s="643"/>
      <c r="AI80" s="643"/>
      <c r="AJ80" s="643"/>
      <c r="AK80" s="643"/>
      <c r="AL80" s="643"/>
      <c r="AM80" s="643"/>
      <c r="AN80" s="643"/>
      <c r="AO80" s="643"/>
      <c r="AP80" s="643"/>
      <c r="AQ80" s="643"/>
      <c r="AR80" s="643"/>
      <c r="AS80" s="643"/>
      <c r="AT80" s="643"/>
      <c r="AU80" s="643"/>
      <c r="AV80" s="642"/>
      <c r="AW80" s="642"/>
    </row>
    <row r="81" spans="1:49">
      <c r="A81" s="646" t="s">
        <v>570</v>
      </c>
      <c r="B81" s="644"/>
      <c r="C81" s="644"/>
      <c r="D81" s="644"/>
      <c r="E81" s="644"/>
      <c r="F81" s="644"/>
      <c r="G81" s="643"/>
      <c r="H81" s="643"/>
      <c r="I81" s="643"/>
      <c r="J81" s="643"/>
      <c r="K81" s="643"/>
      <c r="L81" s="643"/>
      <c r="M81" s="643"/>
      <c r="N81" s="643"/>
      <c r="O81" s="643"/>
      <c r="P81" s="643"/>
      <c r="Q81" s="643"/>
      <c r="R81" s="643"/>
      <c r="S81" s="643"/>
      <c r="T81" s="643"/>
      <c r="U81" s="643"/>
      <c r="V81" s="643"/>
      <c r="W81" s="643"/>
      <c r="X81" s="643"/>
      <c r="Y81" s="643"/>
      <c r="Z81" s="643"/>
      <c r="AA81" s="643"/>
      <c r="AB81" s="643"/>
      <c r="AC81" s="643"/>
      <c r="AD81" s="643"/>
      <c r="AE81" s="643"/>
      <c r="AF81" s="643"/>
      <c r="AG81" s="643"/>
      <c r="AH81" s="643"/>
      <c r="AI81" s="643"/>
      <c r="AJ81" s="643"/>
      <c r="AK81" s="643"/>
      <c r="AL81" s="643"/>
      <c r="AM81" s="643"/>
      <c r="AN81" s="643"/>
      <c r="AO81" s="643"/>
      <c r="AP81" s="643"/>
      <c r="AQ81" s="643"/>
      <c r="AR81" s="643"/>
      <c r="AS81" s="643"/>
      <c r="AT81" s="643"/>
      <c r="AU81" s="643"/>
      <c r="AV81" s="642"/>
      <c r="AW81" s="642"/>
    </row>
    <row r="82" spans="1:49">
      <c r="A82" s="644" t="s">
        <v>558</v>
      </c>
      <c r="B82" s="644"/>
      <c r="C82" s="644"/>
      <c r="D82" s="644"/>
      <c r="E82" s="644"/>
      <c r="F82" s="644"/>
      <c r="G82" s="643">
        <v>11533.17</v>
      </c>
      <c r="H82" s="643">
        <v>10103.700000000001</v>
      </c>
      <c r="I82" s="643">
        <v>10972.38</v>
      </c>
      <c r="J82" s="643">
        <v>11270.44</v>
      </c>
      <c r="K82" s="643">
        <v>10384.64</v>
      </c>
      <c r="L82" s="643">
        <v>9667.18</v>
      </c>
      <c r="M82" s="643">
        <v>9965.73</v>
      </c>
      <c r="N82" s="643">
        <v>9483.2199999999993</v>
      </c>
      <c r="O82" s="643">
        <v>9967.1200000000008</v>
      </c>
      <c r="P82" s="643">
        <v>8849.2900000000009</v>
      </c>
      <c r="Q82" s="643">
        <v>9390.15</v>
      </c>
      <c r="R82" s="643">
        <v>8192.1200000000008</v>
      </c>
      <c r="S82" s="643">
        <v>7438.89</v>
      </c>
      <c r="T82" s="643">
        <v>6190.7</v>
      </c>
      <c r="U82" s="643">
        <v>7061.13</v>
      </c>
      <c r="V82" s="643">
        <v>5319.34</v>
      </c>
      <c r="W82" s="643">
        <v>5420.41</v>
      </c>
      <c r="X82" s="643">
        <v>4732.3599999999997</v>
      </c>
      <c r="Y82" s="643">
        <v>3623.89</v>
      </c>
      <c r="Z82" s="643">
        <v>3567.97</v>
      </c>
      <c r="AA82" s="643">
        <v>3002.28</v>
      </c>
      <c r="AB82" s="643">
        <v>2485.6</v>
      </c>
      <c r="AC82" s="643">
        <v>2431.9299999999998</v>
      </c>
      <c r="AD82" s="643">
        <v>2589.96</v>
      </c>
      <c r="AE82" s="643">
        <v>2444.33</v>
      </c>
      <c r="AF82" s="643">
        <v>2574.4699999999998</v>
      </c>
      <c r="AG82" s="643">
        <v>2108.91</v>
      </c>
      <c r="AH82" s="643">
        <v>2043.32</v>
      </c>
      <c r="AI82" s="643">
        <v>2051.23</v>
      </c>
      <c r="AJ82" s="643">
        <v>2083.63</v>
      </c>
      <c r="AK82" s="643">
        <v>2175.67</v>
      </c>
      <c r="AL82" s="643">
        <v>2188.5500000000002</v>
      </c>
      <c r="AM82" s="643">
        <v>1704.6</v>
      </c>
      <c r="AN82" s="643">
        <v>1434.69</v>
      </c>
      <c r="AO82" s="643">
        <v>1489.49</v>
      </c>
      <c r="AP82" s="643">
        <v>1663.3</v>
      </c>
      <c r="AQ82" s="643">
        <v>1099.6300000000001</v>
      </c>
      <c r="AR82" s="643">
        <v>1187.76</v>
      </c>
      <c r="AS82" s="643">
        <v>1334.14</v>
      </c>
      <c r="AT82" s="643">
        <v>1262.1400000000001</v>
      </c>
      <c r="AU82" s="643">
        <v>1275.96</v>
      </c>
      <c r="AV82" s="642"/>
      <c r="AW82" s="642"/>
    </row>
    <row r="83" spans="1:49">
      <c r="A83" s="644" t="s">
        <v>557</v>
      </c>
      <c r="B83" s="644"/>
      <c r="C83" s="644"/>
      <c r="D83" s="644"/>
      <c r="E83" s="644"/>
      <c r="F83" s="644"/>
      <c r="G83" s="643">
        <v>0</v>
      </c>
      <c r="H83" s="643">
        <v>0</v>
      </c>
      <c r="I83" s="643">
        <v>0</v>
      </c>
      <c r="J83" s="643">
        <v>0</v>
      </c>
      <c r="K83" s="643">
        <v>0</v>
      </c>
      <c r="L83" s="643">
        <v>0</v>
      </c>
      <c r="M83" s="643">
        <v>0</v>
      </c>
      <c r="N83" s="643">
        <v>0</v>
      </c>
      <c r="O83" s="643">
        <v>0</v>
      </c>
      <c r="P83" s="643">
        <v>17.239999999999998</v>
      </c>
      <c r="Q83" s="643">
        <v>23.13</v>
      </c>
      <c r="R83" s="643">
        <v>1140.08</v>
      </c>
      <c r="S83" s="643">
        <v>1340.08</v>
      </c>
      <c r="T83" s="643">
        <v>1793.79</v>
      </c>
      <c r="U83" s="643">
        <v>2171.19</v>
      </c>
      <c r="V83" s="643">
        <v>2218.73</v>
      </c>
      <c r="W83" s="643">
        <v>2726.06</v>
      </c>
      <c r="X83" s="643">
        <v>2688.04</v>
      </c>
      <c r="Y83" s="643">
        <v>2989.98</v>
      </c>
      <c r="Z83" s="643">
        <v>3357.91</v>
      </c>
      <c r="AA83" s="643">
        <v>2941.78</v>
      </c>
      <c r="AB83" s="643">
        <v>2953.03</v>
      </c>
      <c r="AC83" s="643">
        <v>3599.22</v>
      </c>
      <c r="AD83" s="643">
        <v>3196.59</v>
      </c>
      <c r="AE83" s="643">
        <v>2978.27</v>
      </c>
      <c r="AF83" s="643">
        <v>2618.5100000000002</v>
      </c>
      <c r="AG83" s="643">
        <v>2563.34</v>
      </c>
      <c r="AH83" s="643">
        <v>2315.81</v>
      </c>
      <c r="AI83" s="643">
        <v>2377.29</v>
      </c>
      <c r="AJ83" s="643">
        <v>2884.83</v>
      </c>
      <c r="AK83" s="643">
        <v>2899.55</v>
      </c>
      <c r="AL83" s="643">
        <v>3099.61</v>
      </c>
      <c r="AM83" s="643">
        <v>3512.57</v>
      </c>
      <c r="AN83" s="643">
        <v>3308.6</v>
      </c>
      <c r="AO83" s="643">
        <v>2884.97</v>
      </c>
      <c r="AP83" s="643">
        <v>3280.57</v>
      </c>
      <c r="AQ83" s="643">
        <v>2855.94</v>
      </c>
      <c r="AR83" s="643">
        <v>2594.44</v>
      </c>
      <c r="AS83" s="643">
        <v>2801.77</v>
      </c>
      <c r="AT83" s="643">
        <v>2899.82</v>
      </c>
      <c r="AU83" s="643">
        <v>2446.06</v>
      </c>
      <c r="AV83" s="642"/>
      <c r="AW83" s="642"/>
    </row>
    <row r="84" spans="1:49">
      <c r="A84" s="644" t="s">
        <v>556</v>
      </c>
      <c r="B84" s="644"/>
      <c r="C84" s="644"/>
      <c r="D84" s="644"/>
      <c r="E84" s="644"/>
      <c r="F84" s="644"/>
      <c r="G84" s="643">
        <v>0</v>
      </c>
      <c r="H84" s="643">
        <v>0</v>
      </c>
      <c r="I84" s="643">
        <v>0</v>
      </c>
      <c r="J84" s="643">
        <v>0</v>
      </c>
      <c r="K84" s="643">
        <v>0</v>
      </c>
      <c r="L84" s="643">
        <v>0</v>
      </c>
      <c r="M84" s="643">
        <v>0</v>
      </c>
      <c r="N84" s="643">
        <v>0</v>
      </c>
      <c r="O84" s="643">
        <v>0</v>
      </c>
      <c r="P84" s="643">
        <v>0</v>
      </c>
      <c r="Q84" s="643">
        <v>0</v>
      </c>
      <c r="R84" s="643">
        <v>0</v>
      </c>
      <c r="S84" s="643">
        <v>9.64</v>
      </c>
      <c r="T84" s="643">
        <v>32.049999999999997</v>
      </c>
      <c r="U84" s="643">
        <v>180.47</v>
      </c>
      <c r="V84" s="643">
        <v>17.329999999999998</v>
      </c>
      <c r="W84" s="643">
        <v>98.46</v>
      </c>
      <c r="X84" s="643">
        <v>10.93</v>
      </c>
      <c r="Y84" s="643">
        <v>102.57</v>
      </c>
      <c r="Z84" s="643">
        <v>82.98</v>
      </c>
      <c r="AA84" s="643">
        <v>95.06</v>
      </c>
      <c r="AB84" s="643">
        <v>67.739999999999995</v>
      </c>
      <c r="AC84" s="643">
        <v>38.43</v>
      </c>
      <c r="AD84" s="643">
        <v>44.69</v>
      </c>
      <c r="AE84" s="643">
        <v>2.38</v>
      </c>
      <c r="AF84" s="643">
        <v>0</v>
      </c>
      <c r="AG84" s="643">
        <v>0</v>
      </c>
      <c r="AH84" s="643">
        <v>0</v>
      </c>
      <c r="AI84" s="643">
        <v>0</v>
      </c>
      <c r="AJ84" s="643">
        <v>0</v>
      </c>
      <c r="AK84" s="643">
        <v>1.34</v>
      </c>
      <c r="AL84" s="643">
        <v>0</v>
      </c>
      <c r="AM84" s="643">
        <v>0</v>
      </c>
      <c r="AN84" s="643">
        <v>0</v>
      </c>
      <c r="AO84" s="643">
        <v>0</v>
      </c>
      <c r="AP84" s="643">
        <v>0</v>
      </c>
      <c r="AQ84" s="643">
        <v>0</v>
      </c>
      <c r="AR84" s="643">
        <v>0</v>
      </c>
      <c r="AS84" s="643">
        <v>0</v>
      </c>
      <c r="AT84" s="643">
        <v>0</v>
      </c>
      <c r="AU84" s="643">
        <v>0</v>
      </c>
      <c r="AV84" s="642"/>
      <c r="AW84" s="642"/>
    </row>
    <row r="85" spans="1:49">
      <c r="A85" s="644" t="s">
        <v>555</v>
      </c>
      <c r="B85" s="644"/>
      <c r="C85" s="644"/>
      <c r="D85" s="644"/>
      <c r="E85" s="644"/>
      <c r="F85" s="644"/>
      <c r="G85" s="643">
        <v>0</v>
      </c>
      <c r="H85" s="643">
        <v>0</v>
      </c>
      <c r="I85" s="643">
        <v>0</v>
      </c>
      <c r="J85" s="643">
        <v>0</v>
      </c>
      <c r="K85" s="643">
        <v>1.62</v>
      </c>
      <c r="L85" s="643">
        <v>5.4</v>
      </c>
      <c r="M85" s="643">
        <v>7.56</v>
      </c>
      <c r="N85" s="643">
        <v>7.56</v>
      </c>
      <c r="O85" s="643">
        <v>8.1</v>
      </c>
      <c r="P85" s="643">
        <v>8.1</v>
      </c>
      <c r="Q85" s="643">
        <v>8.1</v>
      </c>
      <c r="R85" s="643">
        <v>8.64</v>
      </c>
      <c r="S85" s="643">
        <v>167.33</v>
      </c>
      <c r="T85" s="643">
        <v>162.69999999999999</v>
      </c>
      <c r="U85" s="643">
        <v>183.2</v>
      </c>
      <c r="V85" s="643">
        <v>191.91</v>
      </c>
      <c r="W85" s="643">
        <v>241.39</v>
      </c>
      <c r="X85" s="643">
        <v>225.38</v>
      </c>
      <c r="Y85" s="643">
        <v>238.73</v>
      </c>
      <c r="Z85" s="643">
        <v>224.94</v>
      </c>
      <c r="AA85" s="643">
        <v>252.52</v>
      </c>
      <c r="AB85" s="643">
        <v>308.23</v>
      </c>
      <c r="AC85" s="643">
        <v>451.69</v>
      </c>
      <c r="AD85" s="643">
        <v>524.9</v>
      </c>
      <c r="AE85" s="643">
        <v>550.20000000000005</v>
      </c>
      <c r="AF85" s="643">
        <v>718.16</v>
      </c>
      <c r="AG85" s="643">
        <v>884.19</v>
      </c>
      <c r="AH85" s="643">
        <v>707.91</v>
      </c>
      <c r="AI85" s="643">
        <v>751.19</v>
      </c>
      <c r="AJ85" s="643">
        <v>739.24</v>
      </c>
      <c r="AK85" s="643">
        <v>752.17</v>
      </c>
      <c r="AL85" s="643">
        <v>896.59</v>
      </c>
      <c r="AM85" s="643">
        <v>1066.45</v>
      </c>
      <c r="AN85" s="643">
        <v>1143.48</v>
      </c>
      <c r="AO85" s="643">
        <v>1193.71</v>
      </c>
      <c r="AP85" s="643">
        <v>1106.58</v>
      </c>
      <c r="AQ85" s="643">
        <v>949.76</v>
      </c>
      <c r="AR85" s="643">
        <v>1036.8699999999999</v>
      </c>
      <c r="AS85" s="643">
        <v>934.81</v>
      </c>
      <c r="AT85" s="643">
        <v>1068.3399999999999</v>
      </c>
      <c r="AU85" s="643">
        <v>1306.75</v>
      </c>
      <c r="AV85" s="642"/>
      <c r="AW85" s="642"/>
    </row>
    <row r="86" spans="1:49">
      <c r="A86" s="644" t="s">
        <v>554</v>
      </c>
      <c r="B86" s="644"/>
      <c r="C86" s="644"/>
      <c r="D86" s="644"/>
      <c r="E86" s="644"/>
      <c r="F86" s="644"/>
      <c r="G86" s="643">
        <v>123.91</v>
      </c>
      <c r="H86" s="643">
        <v>142.08000000000001</v>
      </c>
      <c r="I86" s="643">
        <v>165.23</v>
      </c>
      <c r="J86" s="643">
        <v>183.6</v>
      </c>
      <c r="K86" s="643">
        <v>208.8</v>
      </c>
      <c r="L86" s="643">
        <v>227.59</v>
      </c>
      <c r="M86" s="643">
        <v>242.33</v>
      </c>
      <c r="N86" s="643">
        <v>253.3</v>
      </c>
      <c r="O86" s="643">
        <v>266.92</v>
      </c>
      <c r="P86" s="643">
        <v>272.16000000000003</v>
      </c>
      <c r="Q86" s="643">
        <v>279.52999999999997</v>
      </c>
      <c r="R86" s="643">
        <v>290.02999999999997</v>
      </c>
      <c r="S86" s="643">
        <v>298.32</v>
      </c>
      <c r="T86" s="643">
        <v>312.74</v>
      </c>
      <c r="U86" s="643">
        <v>316.77</v>
      </c>
      <c r="V86" s="643">
        <v>305.97000000000003</v>
      </c>
      <c r="W86" s="643">
        <v>311.14</v>
      </c>
      <c r="X86" s="643">
        <v>327.84</v>
      </c>
      <c r="Y86" s="643">
        <v>351.38</v>
      </c>
      <c r="Z86" s="643">
        <v>355.11</v>
      </c>
      <c r="AA86" s="643">
        <v>361.15</v>
      </c>
      <c r="AB86" s="643">
        <v>360.63</v>
      </c>
      <c r="AC86" s="643">
        <v>366.79</v>
      </c>
      <c r="AD86" s="643">
        <v>371.81</v>
      </c>
      <c r="AE86" s="643">
        <v>358.98</v>
      </c>
      <c r="AF86" s="643">
        <v>360.49</v>
      </c>
      <c r="AG86" s="643">
        <v>365.37</v>
      </c>
      <c r="AH86" s="643">
        <v>370.38</v>
      </c>
      <c r="AI86" s="643">
        <v>353.76</v>
      </c>
      <c r="AJ86" s="643">
        <v>359.99</v>
      </c>
      <c r="AK86" s="643">
        <v>373.09</v>
      </c>
      <c r="AL86" s="643">
        <v>375.21</v>
      </c>
      <c r="AM86" s="643">
        <v>376.15</v>
      </c>
      <c r="AN86" s="643">
        <v>379.65</v>
      </c>
      <c r="AO86" s="643">
        <v>369.51</v>
      </c>
      <c r="AP86" s="643">
        <v>367.45</v>
      </c>
      <c r="AQ86" s="643">
        <v>370.64</v>
      </c>
      <c r="AR86" s="643">
        <v>358.91</v>
      </c>
      <c r="AS86" s="643">
        <v>352.85</v>
      </c>
      <c r="AT86" s="643">
        <v>346.58</v>
      </c>
      <c r="AU86" s="643">
        <v>341.58</v>
      </c>
      <c r="AV86" s="642"/>
      <c r="AW86" s="642"/>
    </row>
    <row r="87" spans="1:49">
      <c r="A87" s="644" t="s">
        <v>553</v>
      </c>
      <c r="B87" s="644"/>
      <c r="C87" s="644"/>
      <c r="D87" s="644"/>
      <c r="E87" s="644"/>
      <c r="F87" s="644"/>
      <c r="G87" s="643">
        <v>6427.15</v>
      </c>
      <c r="H87" s="643">
        <v>6090.14</v>
      </c>
      <c r="I87" s="643">
        <v>6349.23</v>
      </c>
      <c r="J87" s="643">
        <v>6819.49</v>
      </c>
      <c r="K87" s="643">
        <v>7162.8</v>
      </c>
      <c r="L87" s="643">
        <v>7362.7</v>
      </c>
      <c r="M87" s="643">
        <v>7235.48</v>
      </c>
      <c r="N87" s="643">
        <v>6986.89</v>
      </c>
      <c r="O87" s="643">
        <v>7306.52</v>
      </c>
      <c r="P87" s="643">
        <v>7497.58</v>
      </c>
      <c r="Q87" s="643">
        <v>7391.88</v>
      </c>
      <c r="R87" s="643">
        <v>8115.04</v>
      </c>
      <c r="S87" s="643">
        <v>8362.67</v>
      </c>
      <c r="T87" s="643">
        <v>8490.9</v>
      </c>
      <c r="U87" s="643">
        <v>9247.34</v>
      </c>
      <c r="V87" s="643">
        <v>9144.1</v>
      </c>
      <c r="W87" s="643">
        <v>9193.4699999999993</v>
      </c>
      <c r="X87" s="643">
        <v>9445.7900000000009</v>
      </c>
      <c r="Y87" s="643">
        <v>9687.6</v>
      </c>
      <c r="Z87" s="643">
        <v>9476.5499999999993</v>
      </c>
      <c r="AA87" s="643">
        <v>9983.18</v>
      </c>
      <c r="AB87" s="643">
        <v>9508.7800000000007</v>
      </c>
      <c r="AC87" s="643">
        <v>9439.69</v>
      </c>
      <c r="AD87" s="643">
        <v>9931.91</v>
      </c>
      <c r="AE87" s="643">
        <v>9892.7000000000007</v>
      </c>
      <c r="AF87" s="643">
        <v>9764.0499999999993</v>
      </c>
      <c r="AG87" s="643">
        <v>9741.23</v>
      </c>
      <c r="AH87" s="643">
        <v>9819</v>
      </c>
      <c r="AI87" s="643">
        <v>10386.540000000001</v>
      </c>
      <c r="AJ87" s="643">
        <v>10463.879999999999</v>
      </c>
      <c r="AK87" s="643">
        <v>10381.52</v>
      </c>
      <c r="AL87" s="643">
        <v>10302.67</v>
      </c>
      <c r="AM87" s="643">
        <v>10385.82</v>
      </c>
      <c r="AN87" s="643">
        <v>10118.41</v>
      </c>
      <c r="AO87" s="643">
        <v>9915.9699999999993</v>
      </c>
      <c r="AP87" s="643">
        <v>9986.4500000000007</v>
      </c>
      <c r="AQ87" s="643">
        <v>10495.21</v>
      </c>
      <c r="AR87" s="643">
        <v>10625.42</v>
      </c>
      <c r="AS87" s="643">
        <v>10312.620000000001</v>
      </c>
      <c r="AT87" s="643">
        <v>10339.209999999999</v>
      </c>
      <c r="AU87" s="643">
        <v>10403.870000000001</v>
      </c>
      <c r="AV87" s="642"/>
      <c r="AW87" s="642"/>
    </row>
    <row r="88" spans="1:49">
      <c r="A88" s="644" t="s">
        <v>552</v>
      </c>
      <c r="B88" s="644"/>
      <c r="C88" s="644"/>
      <c r="D88" s="644"/>
      <c r="E88" s="644"/>
      <c r="F88" s="644"/>
      <c r="G88" s="643">
        <v>277.23</v>
      </c>
      <c r="H88" s="643">
        <v>251.27</v>
      </c>
      <c r="I88" s="643">
        <v>238.96</v>
      </c>
      <c r="J88" s="643">
        <v>235.97</v>
      </c>
      <c r="K88" s="643">
        <v>225.78</v>
      </c>
      <c r="L88" s="643">
        <v>231.45</v>
      </c>
      <c r="M88" s="643">
        <v>225.71</v>
      </c>
      <c r="N88" s="643">
        <v>209.74</v>
      </c>
      <c r="O88" s="643">
        <v>203.01</v>
      </c>
      <c r="P88" s="643">
        <v>195.56</v>
      </c>
      <c r="Q88" s="643">
        <v>196.82</v>
      </c>
      <c r="R88" s="643">
        <v>174.16</v>
      </c>
      <c r="S88" s="643">
        <v>114.14</v>
      </c>
      <c r="T88" s="643">
        <v>98.11</v>
      </c>
      <c r="U88" s="643">
        <v>89.07</v>
      </c>
      <c r="V88" s="643">
        <v>77.53</v>
      </c>
      <c r="W88" s="643">
        <v>75.48</v>
      </c>
      <c r="X88" s="643">
        <v>73.16</v>
      </c>
      <c r="Y88" s="643">
        <v>70.23</v>
      </c>
      <c r="Z88" s="643">
        <v>65.34</v>
      </c>
      <c r="AA88" s="643">
        <v>59.42</v>
      </c>
      <c r="AB88" s="643">
        <v>55.38</v>
      </c>
      <c r="AC88" s="643">
        <v>48.22</v>
      </c>
      <c r="AD88" s="643">
        <v>44.14</v>
      </c>
      <c r="AE88" s="643">
        <v>36.19</v>
      </c>
      <c r="AF88" s="643">
        <v>34.47</v>
      </c>
      <c r="AG88" s="643">
        <v>32.36</v>
      </c>
      <c r="AH88" s="643">
        <v>32.229999999999997</v>
      </c>
      <c r="AI88" s="643">
        <v>28.94</v>
      </c>
      <c r="AJ88" s="643">
        <v>29.08</v>
      </c>
      <c r="AK88" s="643">
        <v>28.69</v>
      </c>
      <c r="AL88" s="643">
        <v>26.44</v>
      </c>
      <c r="AM88" s="643">
        <v>24.08</v>
      </c>
      <c r="AN88" s="643">
        <v>20.399999999999999</v>
      </c>
      <c r="AO88" s="643">
        <v>20.239999999999998</v>
      </c>
      <c r="AP88" s="643">
        <v>21.56</v>
      </c>
      <c r="AQ88" s="643">
        <v>21.46</v>
      </c>
      <c r="AR88" s="643">
        <v>24.47</v>
      </c>
      <c r="AS88" s="643">
        <v>18.2</v>
      </c>
      <c r="AT88" s="643">
        <v>20.77</v>
      </c>
      <c r="AU88" s="643">
        <v>23.15</v>
      </c>
      <c r="AV88" s="642"/>
      <c r="AW88" s="642"/>
    </row>
    <row r="89" spans="1:49">
      <c r="A89" s="646"/>
      <c r="B89" s="644"/>
      <c r="C89" s="644"/>
      <c r="D89" s="644"/>
      <c r="E89" s="644"/>
      <c r="F89" s="644"/>
      <c r="G89" s="643"/>
      <c r="H89" s="643"/>
      <c r="I89" s="643"/>
      <c r="J89" s="643"/>
      <c r="K89" s="643"/>
      <c r="L89" s="643"/>
      <c r="M89" s="643"/>
      <c r="N89" s="643"/>
      <c r="O89" s="643"/>
      <c r="P89" s="643"/>
      <c r="Q89" s="643"/>
      <c r="R89" s="643"/>
      <c r="S89" s="643"/>
      <c r="T89" s="643"/>
      <c r="U89" s="643"/>
      <c r="V89" s="643"/>
      <c r="W89" s="643"/>
      <c r="X89" s="643"/>
      <c r="Y89" s="643"/>
      <c r="Z89" s="643"/>
      <c r="AA89" s="643"/>
      <c r="AB89" s="643"/>
      <c r="AC89" s="643"/>
      <c r="AD89" s="643"/>
      <c r="AE89" s="643"/>
      <c r="AF89" s="643"/>
      <c r="AG89" s="643"/>
      <c r="AH89" s="643"/>
      <c r="AI89" s="643"/>
      <c r="AJ89" s="643"/>
      <c r="AK89" s="643"/>
      <c r="AL89" s="643"/>
      <c r="AM89" s="643"/>
      <c r="AN89" s="643"/>
      <c r="AO89" s="643"/>
      <c r="AP89" s="643"/>
      <c r="AQ89" s="643"/>
      <c r="AR89" s="643"/>
      <c r="AS89" s="643"/>
      <c r="AT89" s="643"/>
      <c r="AU89" s="643"/>
      <c r="AV89" s="642"/>
      <c r="AW89" s="642"/>
    </row>
    <row r="90" spans="1:49">
      <c r="A90" s="644" t="s">
        <v>551</v>
      </c>
      <c r="B90" s="644"/>
      <c r="C90" s="644"/>
      <c r="D90" s="644"/>
      <c r="E90" s="644"/>
      <c r="F90" s="644"/>
      <c r="G90" s="643">
        <v>50.31</v>
      </c>
      <c r="H90" s="643">
        <v>43.09</v>
      </c>
      <c r="I90" s="643">
        <v>45.52</v>
      </c>
      <c r="J90" s="643">
        <v>36.39</v>
      </c>
      <c r="K90" s="643">
        <v>22.94</v>
      </c>
      <c r="L90" s="643">
        <v>25.63</v>
      </c>
      <c r="M90" s="643">
        <v>29.9</v>
      </c>
      <c r="N90" s="643">
        <v>28.36</v>
      </c>
      <c r="O90" s="643">
        <v>32.18</v>
      </c>
      <c r="P90" s="643">
        <v>31.09</v>
      </c>
      <c r="Q90" s="643">
        <v>45.74</v>
      </c>
      <c r="R90" s="643">
        <v>36.909999999999997</v>
      </c>
      <c r="S90" s="643">
        <v>31.24</v>
      </c>
      <c r="T90" s="643">
        <v>6.49</v>
      </c>
      <c r="U90" s="643">
        <v>18.100000000000001</v>
      </c>
      <c r="V90" s="643">
        <v>11.26</v>
      </c>
      <c r="W90" s="643">
        <v>5.77</v>
      </c>
      <c r="X90" s="643">
        <v>5.03</v>
      </c>
      <c r="Y90" s="643">
        <v>4.8499999999999996</v>
      </c>
      <c r="Z90" s="643">
        <v>6.91</v>
      </c>
      <c r="AA90" s="643">
        <v>8.08</v>
      </c>
      <c r="AB90" s="643">
        <v>6.65</v>
      </c>
      <c r="AC90" s="643">
        <v>8.07</v>
      </c>
      <c r="AD90" s="643">
        <v>8.34</v>
      </c>
      <c r="AE90" s="643">
        <v>5.85</v>
      </c>
      <c r="AF90" s="643">
        <v>10.94</v>
      </c>
      <c r="AG90" s="643">
        <v>4.3</v>
      </c>
      <c r="AH90" s="643">
        <v>5.16</v>
      </c>
      <c r="AI90" s="643">
        <v>7.18</v>
      </c>
      <c r="AJ90" s="643">
        <v>2.2200000000000002</v>
      </c>
      <c r="AK90" s="643">
        <v>6.44</v>
      </c>
      <c r="AL90" s="643">
        <v>3.78</v>
      </c>
      <c r="AM90" s="643">
        <v>5.77</v>
      </c>
      <c r="AN90" s="643">
        <v>5.62</v>
      </c>
      <c r="AO90" s="643">
        <v>8.39</v>
      </c>
      <c r="AP90" s="643">
        <v>19.13</v>
      </c>
      <c r="AQ90" s="643">
        <v>29.81</v>
      </c>
      <c r="AR90" s="643">
        <v>28</v>
      </c>
      <c r="AS90" s="643">
        <v>23.72</v>
      </c>
      <c r="AT90" s="643">
        <v>25.72</v>
      </c>
      <c r="AU90" s="643">
        <v>16.079999999999998</v>
      </c>
      <c r="AV90" s="642"/>
      <c r="AW90" s="642"/>
    </row>
    <row r="91" spans="1:49">
      <c r="A91" s="645" t="s">
        <v>550</v>
      </c>
      <c r="B91" s="644"/>
      <c r="C91" s="644"/>
      <c r="D91" s="644"/>
      <c r="E91" s="644"/>
      <c r="F91" s="644"/>
      <c r="G91" s="643">
        <v>679.24</v>
      </c>
      <c r="H91" s="643">
        <v>433.83</v>
      </c>
      <c r="I91" s="643">
        <v>432.55</v>
      </c>
      <c r="J91" s="643">
        <v>454.89</v>
      </c>
      <c r="K91" s="643">
        <v>464.12</v>
      </c>
      <c r="L91" s="643">
        <v>385.3</v>
      </c>
      <c r="M91" s="643">
        <v>301.62</v>
      </c>
      <c r="N91" s="643">
        <v>296.2</v>
      </c>
      <c r="O91" s="643">
        <v>360.04</v>
      </c>
      <c r="P91" s="643">
        <v>331.38</v>
      </c>
      <c r="Q91" s="643">
        <v>335.76</v>
      </c>
      <c r="R91" s="643">
        <v>444.46</v>
      </c>
      <c r="S91" s="643">
        <v>313.13</v>
      </c>
      <c r="T91" s="643">
        <v>186.97</v>
      </c>
      <c r="U91" s="643">
        <v>216.84</v>
      </c>
      <c r="V91" s="643">
        <v>151</v>
      </c>
      <c r="W91" s="643">
        <v>208.03</v>
      </c>
      <c r="X91" s="643">
        <v>80.78</v>
      </c>
      <c r="Y91" s="643">
        <v>71.819999999999993</v>
      </c>
      <c r="Z91" s="643">
        <v>66.400000000000006</v>
      </c>
      <c r="AA91" s="643">
        <v>57.56</v>
      </c>
      <c r="AB91" s="643">
        <v>42.61</v>
      </c>
      <c r="AC91" s="643">
        <v>33.07</v>
      </c>
      <c r="AD91" s="643">
        <v>36.18</v>
      </c>
      <c r="AE91" s="643">
        <v>28.76</v>
      </c>
      <c r="AF91" s="643">
        <v>18.39</v>
      </c>
      <c r="AG91" s="643">
        <v>13.46</v>
      </c>
      <c r="AH91" s="643">
        <v>17.18</v>
      </c>
      <c r="AI91" s="643">
        <v>16.63</v>
      </c>
      <c r="AJ91" s="643">
        <v>20.81</v>
      </c>
      <c r="AK91" s="643">
        <v>31.95</v>
      </c>
      <c r="AL91" s="643">
        <v>54.37</v>
      </c>
      <c r="AM91" s="643">
        <v>29.06</v>
      </c>
      <c r="AN91" s="643">
        <v>7.86</v>
      </c>
      <c r="AO91" s="643">
        <v>5.41</v>
      </c>
      <c r="AP91" s="643">
        <v>11.38</v>
      </c>
      <c r="AQ91" s="643">
        <v>3.57</v>
      </c>
      <c r="AR91" s="643">
        <v>2.4900000000000002</v>
      </c>
      <c r="AS91" s="643">
        <v>0.16</v>
      </c>
      <c r="AT91" s="643">
        <v>4.71</v>
      </c>
      <c r="AU91" s="643">
        <v>1.99</v>
      </c>
      <c r="AV91" s="642"/>
      <c r="AW91" s="642"/>
    </row>
    <row r="92" spans="1:49">
      <c r="A92" s="645" t="s">
        <v>549</v>
      </c>
      <c r="B92" s="644"/>
      <c r="C92" s="644"/>
      <c r="D92" s="644"/>
      <c r="E92" s="644"/>
      <c r="F92" s="644"/>
      <c r="G92" s="643">
        <v>6985.8</v>
      </c>
      <c r="H92" s="643">
        <v>6634.21</v>
      </c>
      <c r="I92" s="643">
        <v>7130.34</v>
      </c>
      <c r="J92" s="643">
        <v>7291.65</v>
      </c>
      <c r="K92" s="643">
        <v>6770.58</v>
      </c>
      <c r="L92" s="643">
        <v>6360.92</v>
      </c>
      <c r="M92" s="643">
        <v>6504.82</v>
      </c>
      <c r="N92" s="643">
        <v>6379.28</v>
      </c>
      <c r="O92" s="643">
        <v>6611.37</v>
      </c>
      <c r="P92" s="643">
        <v>6060.44</v>
      </c>
      <c r="Q92" s="643">
        <v>6474.39</v>
      </c>
      <c r="R92" s="643">
        <v>5749.28</v>
      </c>
      <c r="S92" s="643">
        <v>5693.86</v>
      </c>
      <c r="T92" s="643">
        <v>4919.37</v>
      </c>
      <c r="U92" s="643">
        <v>5057.2700000000004</v>
      </c>
      <c r="V92" s="643">
        <v>4163.78</v>
      </c>
      <c r="W92" s="643">
        <v>4450.63</v>
      </c>
      <c r="X92" s="643">
        <v>4094.52</v>
      </c>
      <c r="Y92" s="643">
        <v>3148.57</v>
      </c>
      <c r="Z92" s="643">
        <v>3168.13</v>
      </c>
      <c r="AA92" s="643">
        <v>2673.59</v>
      </c>
      <c r="AB92" s="643">
        <v>2262.33</v>
      </c>
      <c r="AC92" s="643">
        <v>2151.7800000000002</v>
      </c>
      <c r="AD92" s="643">
        <v>2316.16</v>
      </c>
      <c r="AE92" s="643">
        <v>2197.4899999999998</v>
      </c>
      <c r="AF92" s="643">
        <v>2340.52</v>
      </c>
      <c r="AG92" s="643">
        <v>1958.64</v>
      </c>
      <c r="AH92" s="643">
        <v>1960.53</v>
      </c>
      <c r="AI92" s="643">
        <v>1766.65</v>
      </c>
      <c r="AJ92" s="643">
        <v>1986.6</v>
      </c>
      <c r="AK92" s="643">
        <v>2106.79</v>
      </c>
      <c r="AL92" s="643">
        <v>2062.14</v>
      </c>
      <c r="AM92" s="643">
        <v>1524.31</v>
      </c>
      <c r="AN92" s="643">
        <v>1391.07</v>
      </c>
      <c r="AO92" s="643">
        <v>1434.01</v>
      </c>
      <c r="AP92" s="643">
        <v>1622.03</v>
      </c>
      <c r="AQ92" s="643">
        <v>1062.48</v>
      </c>
      <c r="AR92" s="643">
        <v>1134.8900000000001</v>
      </c>
      <c r="AS92" s="643">
        <v>1211.19</v>
      </c>
      <c r="AT92" s="643">
        <v>1198.75</v>
      </c>
      <c r="AU92" s="643">
        <v>1133.05</v>
      </c>
      <c r="AV92" s="642"/>
      <c r="AW92" s="642"/>
    </row>
    <row r="93" spans="1:49">
      <c r="A93" s="645" t="s">
        <v>548</v>
      </c>
      <c r="B93" s="644"/>
      <c r="C93" s="644"/>
      <c r="D93" s="644"/>
      <c r="E93" s="644"/>
      <c r="F93" s="644"/>
      <c r="G93" s="643">
        <v>3817.82</v>
      </c>
      <c r="H93" s="643">
        <v>2992.57</v>
      </c>
      <c r="I93" s="643">
        <v>3363.98</v>
      </c>
      <c r="J93" s="643">
        <v>3487.51</v>
      </c>
      <c r="K93" s="643">
        <v>3127.01</v>
      </c>
      <c r="L93" s="643">
        <v>2895.33</v>
      </c>
      <c r="M93" s="643">
        <v>3129.39</v>
      </c>
      <c r="N93" s="643">
        <v>2779.38</v>
      </c>
      <c r="O93" s="643">
        <v>2925.88</v>
      </c>
      <c r="P93" s="643">
        <v>2407.6</v>
      </c>
      <c r="Q93" s="643">
        <v>2505.2399999999998</v>
      </c>
      <c r="R93" s="643">
        <v>1907.09</v>
      </c>
      <c r="S93" s="643">
        <v>1389.3</v>
      </c>
      <c r="T93" s="643">
        <v>997.22</v>
      </c>
      <c r="U93" s="643">
        <v>1668.85</v>
      </c>
      <c r="V93" s="643">
        <v>974.51</v>
      </c>
      <c r="W93" s="643">
        <v>732.58</v>
      </c>
      <c r="X93" s="643">
        <v>511.87</v>
      </c>
      <c r="Y93" s="643">
        <v>367.33</v>
      </c>
      <c r="Z93" s="643">
        <v>292.64999999999998</v>
      </c>
      <c r="AA93" s="643">
        <v>228.74</v>
      </c>
      <c r="AB93" s="643">
        <v>149.80000000000001</v>
      </c>
      <c r="AC93" s="643">
        <v>210.02</v>
      </c>
      <c r="AD93" s="643">
        <v>192.6</v>
      </c>
      <c r="AE93" s="643">
        <v>184.04</v>
      </c>
      <c r="AF93" s="643">
        <v>184.49</v>
      </c>
      <c r="AG93" s="643">
        <v>127.83</v>
      </c>
      <c r="AH93" s="643">
        <v>55.47</v>
      </c>
      <c r="AI93" s="643">
        <v>258.47000000000003</v>
      </c>
      <c r="AJ93" s="643">
        <v>69.89</v>
      </c>
      <c r="AK93" s="643">
        <v>30.48</v>
      </c>
      <c r="AL93" s="643">
        <v>32.97</v>
      </c>
      <c r="AM93" s="643">
        <v>141.11000000000001</v>
      </c>
      <c r="AN93" s="643">
        <v>9.1999999999999993</v>
      </c>
      <c r="AO93" s="643">
        <v>9.66</v>
      </c>
      <c r="AP93" s="643">
        <v>10.72</v>
      </c>
      <c r="AQ93" s="643">
        <v>3.57</v>
      </c>
      <c r="AR93" s="643">
        <v>22.09</v>
      </c>
      <c r="AS93" s="643">
        <v>99.07</v>
      </c>
      <c r="AT93" s="643">
        <v>32.950000000000003</v>
      </c>
      <c r="AU93" s="643">
        <v>122.24</v>
      </c>
      <c r="AV93" s="642"/>
      <c r="AW93" s="642"/>
    </row>
    <row r="94" spans="1:49">
      <c r="A94" s="645" t="s">
        <v>547</v>
      </c>
      <c r="B94" s="644"/>
      <c r="C94" s="644"/>
      <c r="D94" s="644"/>
      <c r="E94" s="644"/>
      <c r="F94" s="644"/>
      <c r="G94" s="643">
        <v>0</v>
      </c>
      <c r="H94" s="643">
        <v>0</v>
      </c>
      <c r="I94" s="643">
        <v>0</v>
      </c>
      <c r="J94" s="643">
        <v>0</v>
      </c>
      <c r="K94" s="643">
        <v>0</v>
      </c>
      <c r="L94" s="643">
        <v>0</v>
      </c>
      <c r="M94" s="643">
        <v>0</v>
      </c>
      <c r="N94" s="643">
        <v>0</v>
      </c>
      <c r="O94" s="643">
        <v>37.64</v>
      </c>
      <c r="P94" s="643">
        <v>18.78</v>
      </c>
      <c r="Q94" s="643">
        <v>29.02</v>
      </c>
      <c r="R94" s="643">
        <v>54.38</v>
      </c>
      <c r="S94" s="643">
        <v>11.36</v>
      </c>
      <c r="T94" s="643">
        <v>80.66</v>
      </c>
      <c r="U94" s="643">
        <v>100.07</v>
      </c>
      <c r="V94" s="643">
        <v>18.8</v>
      </c>
      <c r="W94" s="643">
        <v>23.4</v>
      </c>
      <c r="X94" s="643">
        <v>40.159999999999997</v>
      </c>
      <c r="Y94" s="643">
        <v>31.32</v>
      </c>
      <c r="Z94" s="643">
        <v>33.89</v>
      </c>
      <c r="AA94" s="643">
        <v>34.31</v>
      </c>
      <c r="AB94" s="643">
        <v>24.2</v>
      </c>
      <c r="AC94" s="643">
        <v>28.99</v>
      </c>
      <c r="AD94" s="643">
        <v>36.68</v>
      </c>
      <c r="AE94" s="643">
        <v>28.2</v>
      </c>
      <c r="AF94" s="643">
        <v>20.13</v>
      </c>
      <c r="AG94" s="643">
        <v>4.67</v>
      </c>
      <c r="AH94" s="643">
        <v>4.9800000000000004</v>
      </c>
      <c r="AI94" s="643">
        <v>2.29</v>
      </c>
      <c r="AJ94" s="643">
        <v>4.1100000000000003</v>
      </c>
      <c r="AK94" s="643">
        <v>0</v>
      </c>
      <c r="AL94" s="643">
        <v>35.28</v>
      </c>
      <c r="AM94" s="643">
        <v>4.34</v>
      </c>
      <c r="AN94" s="643">
        <v>20.94</v>
      </c>
      <c r="AO94" s="643">
        <v>32.020000000000003</v>
      </c>
      <c r="AP94" s="643">
        <v>0.05</v>
      </c>
      <c r="AQ94" s="643">
        <v>0.2</v>
      </c>
      <c r="AR94" s="643">
        <v>0.28000000000000003</v>
      </c>
      <c r="AS94" s="643">
        <v>0</v>
      </c>
      <c r="AT94" s="643">
        <v>0</v>
      </c>
      <c r="AU94" s="643">
        <v>2.6</v>
      </c>
      <c r="AV94" s="642"/>
      <c r="AW94" s="642"/>
    </row>
    <row r="95" spans="1:49">
      <c r="A95" s="645" t="s">
        <v>546</v>
      </c>
      <c r="B95" s="644"/>
      <c r="C95" s="644"/>
      <c r="D95" s="644"/>
      <c r="E95" s="644"/>
      <c r="F95" s="644"/>
      <c r="G95" s="643">
        <v>0</v>
      </c>
      <c r="H95" s="643">
        <v>0</v>
      </c>
      <c r="I95" s="643">
        <v>0</v>
      </c>
      <c r="J95" s="643">
        <v>0</v>
      </c>
      <c r="K95" s="643">
        <v>0</v>
      </c>
      <c r="L95" s="643">
        <v>0</v>
      </c>
      <c r="M95" s="643">
        <v>0</v>
      </c>
      <c r="N95" s="643">
        <v>0</v>
      </c>
      <c r="O95" s="643">
        <v>0</v>
      </c>
      <c r="P95" s="643">
        <v>17.239999999999998</v>
      </c>
      <c r="Q95" s="643">
        <v>23.13</v>
      </c>
      <c r="R95" s="643">
        <v>1140.08</v>
      </c>
      <c r="S95" s="643">
        <v>1340.08</v>
      </c>
      <c r="T95" s="643">
        <v>1793.79</v>
      </c>
      <c r="U95" s="643">
        <v>2171.19</v>
      </c>
      <c r="V95" s="643">
        <v>2218.73</v>
      </c>
      <c r="W95" s="643">
        <v>2726.06</v>
      </c>
      <c r="X95" s="643">
        <v>2688.04</v>
      </c>
      <c r="Y95" s="643">
        <v>2989.98</v>
      </c>
      <c r="Z95" s="643">
        <v>3357.91</v>
      </c>
      <c r="AA95" s="643">
        <v>2941.78</v>
      </c>
      <c r="AB95" s="643">
        <v>2953.03</v>
      </c>
      <c r="AC95" s="643">
        <v>3599.22</v>
      </c>
      <c r="AD95" s="643">
        <v>3196.59</v>
      </c>
      <c r="AE95" s="643">
        <v>2978.27</v>
      </c>
      <c r="AF95" s="643">
        <v>2618.5100000000002</v>
      </c>
      <c r="AG95" s="643">
        <v>2563.34</v>
      </c>
      <c r="AH95" s="643">
        <v>2315.81</v>
      </c>
      <c r="AI95" s="643">
        <v>2377.29</v>
      </c>
      <c r="AJ95" s="643">
        <v>2884.83</v>
      </c>
      <c r="AK95" s="643">
        <v>2899.55</v>
      </c>
      <c r="AL95" s="643">
        <v>3099.61</v>
      </c>
      <c r="AM95" s="643">
        <v>3512.57</v>
      </c>
      <c r="AN95" s="643">
        <v>3308.6</v>
      </c>
      <c r="AO95" s="643">
        <v>2884.97</v>
      </c>
      <c r="AP95" s="643">
        <v>3280.57</v>
      </c>
      <c r="AQ95" s="643">
        <v>2855.94</v>
      </c>
      <c r="AR95" s="643">
        <v>2594.44</v>
      </c>
      <c r="AS95" s="643">
        <v>2801.77</v>
      </c>
      <c r="AT95" s="643">
        <v>2899.82</v>
      </c>
      <c r="AU95" s="643">
        <v>2446.06</v>
      </c>
      <c r="AV95" s="642"/>
      <c r="AW95" s="642"/>
    </row>
    <row r="96" spans="1:49">
      <c r="A96" s="645" t="s">
        <v>545</v>
      </c>
      <c r="B96" s="644"/>
      <c r="C96" s="644"/>
      <c r="D96" s="644"/>
      <c r="E96" s="644"/>
      <c r="F96" s="644"/>
      <c r="G96" s="643">
        <v>0</v>
      </c>
      <c r="H96" s="643">
        <v>0</v>
      </c>
      <c r="I96" s="643">
        <v>0</v>
      </c>
      <c r="J96" s="643">
        <v>0</v>
      </c>
      <c r="K96" s="643">
        <v>0</v>
      </c>
      <c r="L96" s="643">
        <v>0</v>
      </c>
      <c r="M96" s="643">
        <v>0</v>
      </c>
      <c r="N96" s="643">
        <v>0</v>
      </c>
      <c r="O96" s="643">
        <v>0</v>
      </c>
      <c r="P96" s="643">
        <v>0</v>
      </c>
      <c r="Q96" s="643">
        <v>0</v>
      </c>
      <c r="R96" s="643">
        <v>0</v>
      </c>
      <c r="S96" s="643">
        <v>9.64</v>
      </c>
      <c r="T96" s="643">
        <v>32.049999999999997</v>
      </c>
      <c r="U96" s="643">
        <v>179.79</v>
      </c>
      <c r="V96" s="643">
        <v>16.920000000000002</v>
      </c>
      <c r="W96" s="643">
        <v>97.32</v>
      </c>
      <c r="X96" s="643">
        <v>9.18</v>
      </c>
      <c r="Y96" s="643">
        <v>102.57</v>
      </c>
      <c r="Z96" s="643">
        <v>74.87</v>
      </c>
      <c r="AA96" s="643">
        <v>94.26</v>
      </c>
      <c r="AB96" s="643">
        <v>67.11</v>
      </c>
      <c r="AC96" s="643">
        <v>38.04</v>
      </c>
      <c r="AD96" s="643">
        <v>44.37</v>
      </c>
      <c r="AE96" s="643">
        <v>2.38</v>
      </c>
      <c r="AF96" s="643">
        <v>0</v>
      </c>
      <c r="AG96" s="643">
        <v>0</v>
      </c>
      <c r="AH96" s="643">
        <v>0</v>
      </c>
      <c r="AI96" s="643">
        <v>0</v>
      </c>
      <c r="AJ96" s="643">
        <v>0</v>
      </c>
      <c r="AK96" s="643">
        <v>1.34</v>
      </c>
      <c r="AL96" s="643">
        <v>0</v>
      </c>
      <c r="AM96" s="643">
        <v>0</v>
      </c>
      <c r="AN96" s="643">
        <v>0</v>
      </c>
      <c r="AO96" s="643">
        <v>0</v>
      </c>
      <c r="AP96" s="643">
        <v>0</v>
      </c>
      <c r="AQ96" s="643">
        <v>0</v>
      </c>
      <c r="AR96" s="643">
        <v>0</v>
      </c>
      <c r="AS96" s="643">
        <v>0</v>
      </c>
      <c r="AT96" s="643">
        <v>0</v>
      </c>
      <c r="AU96" s="643">
        <v>0</v>
      </c>
      <c r="AV96" s="642"/>
      <c r="AW96" s="642"/>
    </row>
    <row r="97" spans="1:49">
      <c r="A97" s="645" t="s">
        <v>565</v>
      </c>
      <c r="B97" s="644"/>
      <c r="C97" s="644"/>
      <c r="D97" s="644"/>
      <c r="E97" s="644"/>
      <c r="F97" s="644"/>
      <c r="G97" s="643">
        <v>0</v>
      </c>
      <c r="H97" s="643">
        <v>0</v>
      </c>
      <c r="I97" s="643">
        <v>0</v>
      </c>
      <c r="J97" s="643">
        <v>0</v>
      </c>
      <c r="K97" s="643">
        <v>0</v>
      </c>
      <c r="L97" s="643">
        <v>0</v>
      </c>
      <c r="M97" s="643">
        <v>0</v>
      </c>
      <c r="N97" s="643">
        <v>0</v>
      </c>
      <c r="O97" s="643">
        <v>0</v>
      </c>
      <c r="P97" s="643">
        <v>0</v>
      </c>
      <c r="Q97" s="643">
        <v>0</v>
      </c>
      <c r="R97" s="643">
        <v>0</v>
      </c>
      <c r="S97" s="643">
        <v>0</v>
      </c>
      <c r="T97" s="643">
        <v>0</v>
      </c>
      <c r="U97" s="643">
        <v>0.68</v>
      </c>
      <c r="V97" s="643">
        <v>0.42</v>
      </c>
      <c r="W97" s="643">
        <v>1.1399999999999999</v>
      </c>
      <c r="X97" s="643">
        <v>1.75</v>
      </c>
      <c r="Y97" s="643">
        <v>0</v>
      </c>
      <c r="Z97" s="643">
        <v>8.11</v>
      </c>
      <c r="AA97" s="643">
        <v>0.8</v>
      </c>
      <c r="AB97" s="643">
        <v>0.63</v>
      </c>
      <c r="AC97" s="643">
        <v>0.39</v>
      </c>
      <c r="AD97" s="643">
        <v>0.32</v>
      </c>
      <c r="AE97" s="643">
        <v>0</v>
      </c>
      <c r="AF97" s="643">
        <v>0</v>
      </c>
      <c r="AG97" s="643">
        <v>0</v>
      </c>
      <c r="AH97" s="643">
        <v>0</v>
      </c>
      <c r="AI97" s="643">
        <v>0</v>
      </c>
      <c r="AJ97" s="643">
        <v>0</v>
      </c>
      <c r="AK97" s="643">
        <v>0</v>
      </c>
      <c r="AL97" s="643">
        <v>0</v>
      </c>
      <c r="AM97" s="643">
        <v>0</v>
      </c>
      <c r="AN97" s="643">
        <v>0</v>
      </c>
      <c r="AO97" s="643">
        <v>0</v>
      </c>
      <c r="AP97" s="643">
        <v>0</v>
      </c>
      <c r="AQ97" s="643">
        <v>0</v>
      </c>
      <c r="AR97" s="643">
        <v>0</v>
      </c>
      <c r="AS97" s="643">
        <v>0</v>
      </c>
      <c r="AT97" s="643">
        <v>0</v>
      </c>
      <c r="AU97" s="643">
        <v>0</v>
      </c>
      <c r="AV97" s="642"/>
      <c r="AW97" s="642"/>
    </row>
    <row r="98" spans="1:49">
      <c r="A98" s="645" t="s">
        <v>542</v>
      </c>
      <c r="B98" s="644"/>
      <c r="C98" s="644"/>
      <c r="D98" s="644"/>
      <c r="E98" s="644"/>
      <c r="F98" s="644"/>
      <c r="G98" s="643">
        <v>0</v>
      </c>
      <c r="H98" s="643">
        <v>0</v>
      </c>
      <c r="I98" s="643">
        <v>0</v>
      </c>
      <c r="J98" s="643">
        <v>0</v>
      </c>
      <c r="K98" s="643">
        <v>1.62</v>
      </c>
      <c r="L98" s="643">
        <v>5.4</v>
      </c>
      <c r="M98" s="643">
        <v>7.56</v>
      </c>
      <c r="N98" s="643">
        <v>7.56</v>
      </c>
      <c r="O98" s="643">
        <v>8.1</v>
      </c>
      <c r="P98" s="643">
        <v>8.1</v>
      </c>
      <c r="Q98" s="643">
        <v>8.1</v>
      </c>
      <c r="R98" s="643">
        <v>8.64</v>
      </c>
      <c r="S98" s="643">
        <v>9.18</v>
      </c>
      <c r="T98" s="643">
        <v>9.18</v>
      </c>
      <c r="U98" s="643">
        <v>9.18</v>
      </c>
      <c r="V98" s="643">
        <v>11.33</v>
      </c>
      <c r="W98" s="643">
        <v>14.07</v>
      </c>
      <c r="X98" s="643">
        <v>17.04</v>
      </c>
      <c r="Y98" s="643">
        <v>19.97</v>
      </c>
      <c r="Z98" s="643">
        <v>23.15</v>
      </c>
      <c r="AA98" s="643">
        <v>26.86</v>
      </c>
      <c r="AB98" s="643">
        <v>30.89</v>
      </c>
      <c r="AC98" s="643">
        <v>37.29</v>
      </c>
      <c r="AD98" s="643">
        <v>39.200000000000003</v>
      </c>
      <c r="AE98" s="643">
        <v>42.56</v>
      </c>
      <c r="AF98" s="643">
        <v>44.16</v>
      </c>
      <c r="AG98" s="643">
        <v>45.96</v>
      </c>
      <c r="AH98" s="643">
        <v>47.07</v>
      </c>
      <c r="AI98" s="643">
        <v>47.94</v>
      </c>
      <c r="AJ98" s="643">
        <v>48.8</v>
      </c>
      <c r="AK98" s="643">
        <v>50.53</v>
      </c>
      <c r="AL98" s="643">
        <v>53.78</v>
      </c>
      <c r="AM98" s="643">
        <v>57.22</v>
      </c>
      <c r="AN98" s="643">
        <v>61.54</v>
      </c>
      <c r="AO98" s="643">
        <v>66.3</v>
      </c>
      <c r="AP98" s="643">
        <v>70.83</v>
      </c>
      <c r="AQ98" s="643">
        <v>73.86</v>
      </c>
      <c r="AR98" s="643">
        <v>77.739999999999995</v>
      </c>
      <c r="AS98" s="643">
        <v>80.150000000000006</v>
      </c>
      <c r="AT98" s="643">
        <v>82.74</v>
      </c>
      <c r="AU98" s="643">
        <v>84.68</v>
      </c>
      <c r="AV98" s="642"/>
      <c r="AW98" s="642"/>
    </row>
    <row r="99" spans="1:49">
      <c r="A99" s="645" t="s">
        <v>562</v>
      </c>
      <c r="B99" s="644"/>
      <c r="C99" s="644"/>
      <c r="D99" s="644"/>
      <c r="E99" s="644"/>
      <c r="F99" s="644"/>
      <c r="G99" s="643">
        <v>0</v>
      </c>
      <c r="H99" s="643">
        <v>0</v>
      </c>
      <c r="I99" s="643">
        <v>0</v>
      </c>
      <c r="J99" s="643">
        <v>0</v>
      </c>
      <c r="K99" s="643">
        <v>0</v>
      </c>
      <c r="L99" s="643">
        <v>0</v>
      </c>
      <c r="M99" s="643">
        <v>0</v>
      </c>
      <c r="N99" s="643">
        <v>0</v>
      </c>
      <c r="O99" s="643">
        <v>0</v>
      </c>
      <c r="P99" s="643">
        <v>0</v>
      </c>
      <c r="Q99" s="643">
        <v>0</v>
      </c>
      <c r="R99" s="643">
        <v>0</v>
      </c>
      <c r="S99" s="643">
        <v>156.4</v>
      </c>
      <c r="T99" s="643">
        <v>151.82</v>
      </c>
      <c r="U99" s="643">
        <v>172.1</v>
      </c>
      <c r="V99" s="643">
        <v>161.28</v>
      </c>
      <c r="W99" s="643">
        <v>162.47999999999999</v>
      </c>
      <c r="X99" s="643">
        <v>148.91</v>
      </c>
      <c r="Y99" s="643">
        <v>156.37</v>
      </c>
      <c r="Z99" s="643">
        <v>144.24</v>
      </c>
      <c r="AA99" s="643">
        <v>152.59</v>
      </c>
      <c r="AB99" s="643">
        <v>148.46</v>
      </c>
      <c r="AC99" s="643">
        <v>134.77000000000001</v>
      </c>
      <c r="AD99" s="643">
        <v>150.59</v>
      </c>
      <c r="AE99" s="643">
        <v>150.75</v>
      </c>
      <c r="AF99" s="643">
        <v>154.66999999999999</v>
      </c>
      <c r="AG99" s="643">
        <v>158.71</v>
      </c>
      <c r="AH99" s="643">
        <v>146.46</v>
      </c>
      <c r="AI99" s="643">
        <v>154.19</v>
      </c>
      <c r="AJ99" s="643">
        <v>149.77000000000001</v>
      </c>
      <c r="AK99" s="643">
        <v>150.6</v>
      </c>
      <c r="AL99" s="643">
        <v>150.91</v>
      </c>
      <c r="AM99" s="643">
        <v>155.01</v>
      </c>
      <c r="AN99" s="643">
        <v>156.86000000000001</v>
      </c>
      <c r="AO99" s="643">
        <v>154.77000000000001</v>
      </c>
      <c r="AP99" s="643">
        <v>148.19</v>
      </c>
      <c r="AQ99" s="643">
        <v>130.85</v>
      </c>
      <c r="AR99" s="643">
        <v>151.97</v>
      </c>
      <c r="AS99" s="643">
        <v>144.15</v>
      </c>
      <c r="AT99" s="643">
        <v>151.83000000000001</v>
      </c>
      <c r="AU99" s="643">
        <v>153.44</v>
      </c>
      <c r="AV99" s="642"/>
      <c r="AW99" s="642"/>
    </row>
    <row r="100" spans="1:49">
      <c r="A100" s="645" t="s">
        <v>561</v>
      </c>
      <c r="B100" s="644"/>
      <c r="C100" s="644"/>
      <c r="D100" s="644"/>
      <c r="E100" s="644"/>
      <c r="F100" s="644"/>
      <c r="G100" s="643">
        <v>0</v>
      </c>
      <c r="H100" s="643">
        <v>0</v>
      </c>
      <c r="I100" s="643">
        <v>0</v>
      </c>
      <c r="J100" s="643">
        <v>0</v>
      </c>
      <c r="K100" s="643">
        <v>0</v>
      </c>
      <c r="L100" s="643">
        <v>0</v>
      </c>
      <c r="M100" s="643">
        <v>0</v>
      </c>
      <c r="N100" s="643">
        <v>0</v>
      </c>
      <c r="O100" s="643">
        <v>0</v>
      </c>
      <c r="P100" s="643">
        <v>0</v>
      </c>
      <c r="Q100" s="643">
        <v>0</v>
      </c>
      <c r="R100" s="643">
        <v>0</v>
      </c>
      <c r="S100" s="643">
        <v>1.75</v>
      </c>
      <c r="T100" s="643">
        <v>1.7</v>
      </c>
      <c r="U100" s="643">
        <v>1.93</v>
      </c>
      <c r="V100" s="643">
        <v>19.309999999999999</v>
      </c>
      <c r="W100" s="643">
        <v>64.84</v>
      </c>
      <c r="X100" s="643">
        <v>59.43</v>
      </c>
      <c r="Y100" s="643">
        <v>62.4</v>
      </c>
      <c r="Z100" s="643">
        <v>57.56</v>
      </c>
      <c r="AA100" s="643">
        <v>73.08</v>
      </c>
      <c r="AB100" s="643">
        <v>128.87</v>
      </c>
      <c r="AC100" s="643">
        <v>279.64</v>
      </c>
      <c r="AD100" s="643">
        <v>335.11</v>
      </c>
      <c r="AE100" s="643">
        <v>356.89</v>
      </c>
      <c r="AF100" s="643">
        <v>519.32000000000005</v>
      </c>
      <c r="AG100" s="643">
        <v>679.52</v>
      </c>
      <c r="AH100" s="643">
        <v>514.38</v>
      </c>
      <c r="AI100" s="643">
        <v>549.07000000000005</v>
      </c>
      <c r="AJ100" s="643">
        <v>540.66999999999996</v>
      </c>
      <c r="AK100" s="643">
        <v>551.04</v>
      </c>
      <c r="AL100" s="643">
        <v>691.91</v>
      </c>
      <c r="AM100" s="643">
        <v>854.22</v>
      </c>
      <c r="AN100" s="643">
        <v>925.08</v>
      </c>
      <c r="AO100" s="643">
        <v>972.64</v>
      </c>
      <c r="AP100" s="643">
        <v>887.55</v>
      </c>
      <c r="AQ100" s="643">
        <v>745.05</v>
      </c>
      <c r="AR100" s="643">
        <v>807.16</v>
      </c>
      <c r="AS100" s="643">
        <v>710.51</v>
      </c>
      <c r="AT100" s="643">
        <v>833.77</v>
      </c>
      <c r="AU100" s="643">
        <v>1068.6300000000001</v>
      </c>
      <c r="AV100" s="642"/>
      <c r="AW100" s="642"/>
    </row>
    <row r="101" spans="1:49">
      <c r="A101" s="645" t="s">
        <v>541</v>
      </c>
      <c r="B101" s="644"/>
      <c r="C101" s="644"/>
      <c r="D101" s="644"/>
      <c r="E101" s="644"/>
      <c r="F101" s="644"/>
      <c r="G101" s="643">
        <v>123.91</v>
      </c>
      <c r="H101" s="643">
        <v>142.08000000000001</v>
      </c>
      <c r="I101" s="643">
        <v>165.23</v>
      </c>
      <c r="J101" s="643">
        <v>183.6</v>
      </c>
      <c r="K101" s="643">
        <v>208.8</v>
      </c>
      <c r="L101" s="643">
        <v>227.59</v>
      </c>
      <c r="M101" s="643">
        <v>242.33</v>
      </c>
      <c r="N101" s="643">
        <v>253.3</v>
      </c>
      <c r="O101" s="643">
        <v>266.92</v>
      </c>
      <c r="P101" s="643">
        <v>272.16000000000003</v>
      </c>
      <c r="Q101" s="643">
        <v>279.52999999999997</v>
      </c>
      <c r="R101" s="643">
        <v>290.02999999999997</v>
      </c>
      <c r="S101" s="643">
        <v>298.32</v>
      </c>
      <c r="T101" s="643">
        <v>312.74</v>
      </c>
      <c r="U101" s="643">
        <v>316.77</v>
      </c>
      <c r="V101" s="643">
        <v>305.97000000000003</v>
      </c>
      <c r="W101" s="643">
        <v>311.14</v>
      </c>
      <c r="X101" s="643">
        <v>327.84</v>
      </c>
      <c r="Y101" s="643">
        <v>351.38</v>
      </c>
      <c r="Z101" s="643">
        <v>355.11</v>
      </c>
      <c r="AA101" s="643">
        <v>361.15</v>
      </c>
      <c r="AB101" s="643">
        <v>360.63</v>
      </c>
      <c r="AC101" s="643">
        <v>366.79</v>
      </c>
      <c r="AD101" s="643">
        <v>371.81</v>
      </c>
      <c r="AE101" s="643">
        <v>358.98</v>
      </c>
      <c r="AF101" s="643">
        <v>360.49</v>
      </c>
      <c r="AG101" s="643">
        <v>365.37</v>
      </c>
      <c r="AH101" s="643">
        <v>370.38</v>
      </c>
      <c r="AI101" s="643">
        <v>353.76</v>
      </c>
      <c r="AJ101" s="643">
        <v>359.99</v>
      </c>
      <c r="AK101" s="643">
        <v>373.09</v>
      </c>
      <c r="AL101" s="643">
        <v>375.21</v>
      </c>
      <c r="AM101" s="643">
        <v>376.15</v>
      </c>
      <c r="AN101" s="643">
        <v>379.65</v>
      </c>
      <c r="AO101" s="643">
        <v>369.51</v>
      </c>
      <c r="AP101" s="643">
        <v>367.45</v>
      </c>
      <c r="AQ101" s="643">
        <v>370.64</v>
      </c>
      <c r="AR101" s="643">
        <v>358.91</v>
      </c>
      <c r="AS101" s="643">
        <v>352.85</v>
      </c>
      <c r="AT101" s="643">
        <v>346.58</v>
      </c>
      <c r="AU101" s="643">
        <v>341.58</v>
      </c>
      <c r="AV101" s="642"/>
      <c r="AW101" s="642"/>
    </row>
    <row r="102" spans="1:49">
      <c r="A102" s="645" t="s">
        <v>540</v>
      </c>
      <c r="B102" s="644"/>
      <c r="C102" s="644"/>
      <c r="D102" s="644"/>
      <c r="E102" s="644"/>
      <c r="F102" s="644"/>
      <c r="G102" s="643">
        <v>6427.15</v>
      </c>
      <c r="H102" s="643">
        <v>6090.14</v>
      </c>
      <c r="I102" s="643">
        <v>6349.23</v>
      </c>
      <c r="J102" s="643">
        <v>6819.49</v>
      </c>
      <c r="K102" s="643">
        <v>7162.8</v>
      </c>
      <c r="L102" s="643">
        <v>7362.7</v>
      </c>
      <c r="M102" s="643">
        <v>7235.48</v>
      </c>
      <c r="N102" s="643">
        <v>6986.89</v>
      </c>
      <c r="O102" s="643">
        <v>7306.52</v>
      </c>
      <c r="P102" s="643">
        <v>7497.58</v>
      </c>
      <c r="Q102" s="643">
        <v>7391.88</v>
      </c>
      <c r="R102" s="643">
        <v>8115.04</v>
      </c>
      <c r="S102" s="643">
        <v>8362.67</v>
      </c>
      <c r="T102" s="643">
        <v>8490.9</v>
      </c>
      <c r="U102" s="643">
        <v>9247.34</v>
      </c>
      <c r="V102" s="643">
        <v>9144.1</v>
      </c>
      <c r="W102" s="643">
        <v>9193.4699999999993</v>
      </c>
      <c r="X102" s="643">
        <v>9445.7900000000009</v>
      </c>
      <c r="Y102" s="643">
        <v>9687.6</v>
      </c>
      <c r="Z102" s="643">
        <v>9476.5499999999993</v>
      </c>
      <c r="AA102" s="643">
        <v>9983.18</v>
      </c>
      <c r="AB102" s="643">
        <v>9508.7800000000007</v>
      </c>
      <c r="AC102" s="643">
        <v>9439.69</v>
      </c>
      <c r="AD102" s="643">
        <v>9931.91</v>
      </c>
      <c r="AE102" s="643">
        <v>9892.7000000000007</v>
      </c>
      <c r="AF102" s="643">
        <v>9764.0499999999993</v>
      </c>
      <c r="AG102" s="643">
        <v>9741.23</v>
      </c>
      <c r="AH102" s="643">
        <v>9819</v>
      </c>
      <c r="AI102" s="643">
        <v>10386.540000000001</v>
      </c>
      <c r="AJ102" s="643">
        <v>10463.879999999999</v>
      </c>
      <c r="AK102" s="643">
        <v>10381.52</v>
      </c>
      <c r="AL102" s="643">
        <v>10302.67</v>
      </c>
      <c r="AM102" s="643">
        <v>10385.82</v>
      </c>
      <c r="AN102" s="643">
        <v>10118.41</v>
      </c>
      <c r="AO102" s="643">
        <v>9915.9699999999993</v>
      </c>
      <c r="AP102" s="643">
        <v>9986.4500000000007</v>
      </c>
      <c r="AQ102" s="643">
        <v>10495.21</v>
      </c>
      <c r="AR102" s="643">
        <v>10625.42</v>
      </c>
      <c r="AS102" s="643">
        <v>10312.620000000001</v>
      </c>
      <c r="AT102" s="643">
        <v>10339.209999999999</v>
      </c>
      <c r="AU102" s="643">
        <v>10403.870000000001</v>
      </c>
      <c r="AV102" s="642"/>
      <c r="AW102" s="642"/>
    </row>
    <row r="103" spans="1:49">
      <c r="A103" s="645" t="s">
        <v>539</v>
      </c>
      <c r="B103" s="644"/>
      <c r="C103" s="644"/>
      <c r="D103" s="644"/>
      <c r="E103" s="644"/>
      <c r="F103" s="644"/>
      <c r="G103" s="643">
        <v>277.23</v>
      </c>
      <c r="H103" s="643">
        <v>251.27</v>
      </c>
      <c r="I103" s="643">
        <v>238.96</v>
      </c>
      <c r="J103" s="643">
        <v>235.97</v>
      </c>
      <c r="K103" s="643">
        <v>225.78</v>
      </c>
      <c r="L103" s="643">
        <v>231.45</v>
      </c>
      <c r="M103" s="643">
        <v>225.71</v>
      </c>
      <c r="N103" s="643">
        <v>209.74</v>
      </c>
      <c r="O103" s="643">
        <v>203.01</v>
      </c>
      <c r="P103" s="643">
        <v>195.56</v>
      </c>
      <c r="Q103" s="643">
        <v>196.82</v>
      </c>
      <c r="R103" s="643">
        <v>174.16</v>
      </c>
      <c r="S103" s="643">
        <v>114.14</v>
      </c>
      <c r="T103" s="643">
        <v>98.11</v>
      </c>
      <c r="U103" s="643">
        <v>89.07</v>
      </c>
      <c r="V103" s="643">
        <v>77.53</v>
      </c>
      <c r="W103" s="643">
        <v>75.48</v>
      </c>
      <c r="X103" s="643">
        <v>73.16</v>
      </c>
      <c r="Y103" s="643">
        <v>70.23</v>
      </c>
      <c r="Z103" s="643">
        <v>65.34</v>
      </c>
      <c r="AA103" s="643">
        <v>59.42</v>
      </c>
      <c r="AB103" s="643">
        <v>55.38</v>
      </c>
      <c r="AC103" s="643">
        <v>48.22</v>
      </c>
      <c r="AD103" s="643">
        <v>44.14</v>
      </c>
      <c r="AE103" s="643">
        <v>36.19</v>
      </c>
      <c r="AF103" s="643">
        <v>34.47</v>
      </c>
      <c r="AG103" s="643">
        <v>32.36</v>
      </c>
      <c r="AH103" s="643">
        <v>32.229999999999997</v>
      </c>
      <c r="AI103" s="643">
        <v>28.94</v>
      </c>
      <c r="AJ103" s="643">
        <v>29.08</v>
      </c>
      <c r="AK103" s="643">
        <v>28.69</v>
      </c>
      <c r="AL103" s="643">
        <v>26.44</v>
      </c>
      <c r="AM103" s="643">
        <v>24.08</v>
      </c>
      <c r="AN103" s="643">
        <v>20.399999999999999</v>
      </c>
      <c r="AO103" s="643">
        <v>20.239999999999998</v>
      </c>
      <c r="AP103" s="643">
        <v>21.56</v>
      </c>
      <c r="AQ103" s="643">
        <v>21.46</v>
      </c>
      <c r="AR103" s="643">
        <v>24.47</v>
      </c>
      <c r="AS103" s="643">
        <v>18.2</v>
      </c>
      <c r="AT103" s="643">
        <v>20.77</v>
      </c>
      <c r="AU103" s="643">
        <v>23.15</v>
      </c>
      <c r="AV103" s="642"/>
      <c r="AW103" s="642"/>
    </row>
    <row r="104" spans="1:49">
      <c r="A104" s="644"/>
      <c r="B104" s="644"/>
      <c r="C104" s="644"/>
      <c r="D104" s="644"/>
      <c r="E104" s="644"/>
      <c r="F104" s="644"/>
      <c r="G104" s="643"/>
      <c r="H104" s="643"/>
      <c r="I104" s="643"/>
      <c r="J104" s="643"/>
      <c r="K104" s="643"/>
      <c r="L104" s="643"/>
      <c r="M104" s="643"/>
      <c r="N104" s="643"/>
      <c r="O104" s="643"/>
      <c r="P104" s="643"/>
      <c r="Q104" s="643"/>
      <c r="R104" s="643"/>
      <c r="S104" s="643"/>
      <c r="T104" s="643"/>
      <c r="U104" s="643"/>
      <c r="V104" s="643"/>
      <c r="W104" s="643"/>
      <c r="X104" s="643"/>
      <c r="Y104" s="643"/>
      <c r="Z104" s="643"/>
      <c r="AA104" s="643"/>
      <c r="AB104" s="643"/>
      <c r="AC104" s="643"/>
      <c r="AD104" s="643"/>
      <c r="AE104" s="643"/>
      <c r="AF104" s="643"/>
      <c r="AG104" s="643"/>
      <c r="AH104" s="643"/>
      <c r="AI104" s="643"/>
      <c r="AJ104" s="643"/>
      <c r="AK104" s="643"/>
      <c r="AL104" s="643"/>
      <c r="AM104" s="643"/>
      <c r="AN104" s="643"/>
      <c r="AO104" s="643"/>
      <c r="AP104" s="643"/>
      <c r="AQ104" s="643"/>
      <c r="AR104" s="643"/>
      <c r="AS104" s="643"/>
      <c r="AT104" s="643"/>
      <c r="AU104" s="649"/>
      <c r="AV104" s="642"/>
      <c r="AW104" s="642"/>
    </row>
    <row r="105" spans="1:49">
      <c r="A105" s="644"/>
      <c r="B105" s="644"/>
      <c r="C105" s="644"/>
      <c r="D105" s="644"/>
      <c r="E105" s="644"/>
      <c r="F105" s="644"/>
      <c r="G105" s="643"/>
      <c r="H105" s="643"/>
      <c r="I105" s="643"/>
      <c r="J105" s="643"/>
      <c r="K105" s="643"/>
      <c r="L105" s="643"/>
      <c r="M105" s="643"/>
      <c r="N105" s="643"/>
      <c r="O105" s="643"/>
      <c r="P105" s="643"/>
      <c r="Q105" s="643"/>
      <c r="R105" s="643"/>
      <c r="S105" s="643"/>
      <c r="T105" s="643"/>
      <c r="U105" s="643"/>
      <c r="V105" s="643"/>
      <c r="W105" s="643"/>
      <c r="X105" s="643"/>
      <c r="Y105" s="643"/>
      <c r="Z105" s="643"/>
      <c r="AA105" s="643"/>
      <c r="AB105" s="643"/>
      <c r="AC105" s="643"/>
      <c r="AD105" s="643"/>
      <c r="AE105" s="643"/>
      <c r="AF105" s="643"/>
      <c r="AG105" s="643"/>
      <c r="AH105" s="643"/>
      <c r="AI105" s="643"/>
      <c r="AJ105" s="643"/>
      <c r="AK105" s="643"/>
      <c r="AL105" s="643"/>
      <c r="AM105" s="643"/>
      <c r="AN105" s="643"/>
      <c r="AO105" s="643"/>
      <c r="AP105" s="643"/>
      <c r="AQ105" s="643"/>
      <c r="AR105" s="643"/>
      <c r="AS105" s="643"/>
      <c r="AT105" s="643"/>
      <c r="AU105" s="649"/>
      <c r="AV105" s="642"/>
      <c r="AW105" s="642"/>
    </row>
    <row r="106" spans="1:49">
      <c r="A106" s="652" t="s">
        <v>569</v>
      </c>
      <c r="B106" s="651"/>
      <c r="C106" s="644"/>
      <c r="D106" s="644"/>
      <c r="E106" s="644"/>
      <c r="F106" s="644"/>
      <c r="G106" s="650">
        <v>219255.75</v>
      </c>
      <c r="H106" s="650">
        <v>198004.78</v>
      </c>
      <c r="I106" s="650">
        <v>202634.54</v>
      </c>
      <c r="J106" s="650">
        <v>204800.98</v>
      </c>
      <c r="K106" s="650">
        <v>206084.9</v>
      </c>
      <c r="L106" s="650">
        <v>211045.71</v>
      </c>
      <c r="M106" s="650">
        <v>179805.97</v>
      </c>
      <c r="N106" s="650">
        <v>165349.87</v>
      </c>
      <c r="O106" s="650">
        <v>167677.63</v>
      </c>
      <c r="P106" s="650">
        <v>162911.60999999999</v>
      </c>
      <c r="Q106" s="650">
        <v>151680.60999999999</v>
      </c>
      <c r="R106" s="650">
        <v>164312.59</v>
      </c>
      <c r="S106" s="650">
        <v>166527.6</v>
      </c>
      <c r="T106" s="650">
        <v>165531.71</v>
      </c>
      <c r="U106" s="650">
        <v>168924.45</v>
      </c>
      <c r="V106" s="650">
        <v>159123.89000000001</v>
      </c>
      <c r="W106" s="650">
        <v>156478.22</v>
      </c>
      <c r="X106" s="650">
        <v>158028.54999999999</v>
      </c>
      <c r="Y106" s="650">
        <v>157685.46</v>
      </c>
      <c r="Z106" s="650">
        <v>160860.70000000001</v>
      </c>
      <c r="AA106" s="650">
        <v>161830.48000000001</v>
      </c>
      <c r="AB106" s="650">
        <v>162337.07</v>
      </c>
      <c r="AC106" s="650">
        <v>159442.25</v>
      </c>
      <c r="AD106" s="650">
        <v>163986.28</v>
      </c>
      <c r="AE106" s="650">
        <v>163345.92000000001</v>
      </c>
      <c r="AF106" s="650">
        <v>161915.34</v>
      </c>
      <c r="AG106" s="650">
        <v>157388.25</v>
      </c>
      <c r="AH106" s="650">
        <v>156218.85999999999</v>
      </c>
      <c r="AI106" s="650">
        <v>158949.54</v>
      </c>
      <c r="AJ106" s="650">
        <v>159449.41</v>
      </c>
      <c r="AK106" s="650">
        <v>159265.21</v>
      </c>
      <c r="AL106" s="650">
        <v>161422.64000000001</v>
      </c>
      <c r="AM106" s="650">
        <v>165043.21</v>
      </c>
      <c r="AN106" s="650">
        <v>166991.03</v>
      </c>
      <c r="AO106" s="650">
        <v>164579.79</v>
      </c>
      <c r="AP106" s="650">
        <v>159023.67999999999</v>
      </c>
      <c r="AQ106" s="650">
        <v>159197.57</v>
      </c>
      <c r="AR106" s="650">
        <v>162613.47</v>
      </c>
      <c r="AS106" s="650">
        <v>152855.23000000001</v>
      </c>
      <c r="AT106" s="650">
        <v>153492.78</v>
      </c>
      <c r="AU106" s="650">
        <v>153508.10999999999</v>
      </c>
      <c r="AV106" s="642"/>
      <c r="AW106" s="642"/>
    </row>
    <row r="107" spans="1:49">
      <c r="A107" s="644" t="s">
        <v>568</v>
      </c>
      <c r="B107" s="644"/>
      <c r="C107" s="644"/>
      <c r="D107" s="644"/>
      <c r="E107" s="644"/>
      <c r="F107" s="644"/>
      <c r="G107" s="643">
        <v>164207.48000000001</v>
      </c>
      <c r="H107" s="643">
        <v>149103.10999999999</v>
      </c>
      <c r="I107" s="643">
        <v>154727.01</v>
      </c>
      <c r="J107" s="643">
        <v>156195.5</v>
      </c>
      <c r="K107" s="643">
        <v>164358.49</v>
      </c>
      <c r="L107" s="643">
        <v>170594.12</v>
      </c>
      <c r="M107" s="643">
        <v>138244.69</v>
      </c>
      <c r="N107" s="643">
        <v>125942.79</v>
      </c>
      <c r="O107" s="643">
        <v>127313.33</v>
      </c>
      <c r="P107" s="643">
        <v>123698.71</v>
      </c>
      <c r="Q107" s="643">
        <v>111810.67</v>
      </c>
      <c r="R107" s="643">
        <v>122665.09</v>
      </c>
      <c r="S107" s="643">
        <v>124781.91</v>
      </c>
      <c r="T107" s="643">
        <v>125410.07</v>
      </c>
      <c r="U107" s="643">
        <v>128716.97</v>
      </c>
      <c r="V107" s="643">
        <v>117237.63</v>
      </c>
      <c r="W107" s="643">
        <v>116534.44</v>
      </c>
      <c r="X107" s="643">
        <v>116630.39</v>
      </c>
      <c r="Y107" s="643">
        <v>115639.45</v>
      </c>
      <c r="Z107" s="643">
        <v>119565.74</v>
      </c>
      <c r="AA107" s="643">
        <v>119472.02</v>
      </c>
      <c r="AB107" s="643">
        <v>120122.89</v>
      </c>
      <c r="AC107" s="643">
        <v>117863.99</v>
      </c>
      <c r="AD107" s="643">
        <v>120647.63</v>
      </c>
      <c r="AE107" s="643">
        <v>119340.59</v>
      </c>
      <c r="AF107" s="643">
        <v>118904.28</v>
      </c>
      <c r="AG107" s="643">
        <v>115971.81</v>
      </c>
      <c r="AH107" s="643">
        <v>114961.4</v>
      </c>
      <c r="AI107" s="643">
        <v>116663.52</v>
      </c>
      <c r="AJ107" s="643">
        <v>117584.1</v>
      </c>
      <c r="AK107" s="643">
        <v>117097.99</v>
      </c>
      <c r="AL107" s="643">
        <v>119851.78</v>
      </c>
      <c r="AM107" s="643">
        <v>123110.29</v>
      </c>
      <c r="AN107" s="643">
        <v>125827.77</v>
      </c>
      <c r="AO107" s="643">
        <v>122763.71</v>
      </c>
      <c r="AP107" s="643">
        <v>118367.78</v>
      </c>
      <c r="AQ107" s="643">
        <v>117417.25</v>
      </c>
      <c r="AR107" s="643">
        <v>120114.62</v>
      </c>
      <c r="AS107" s="643">
        <v>111592.64</v>
      </c>
      <c r="AT107" s="643">
        <v>112128.92</v>
      </c>
      <c r="AU107" s="643">
        <v>111867.67</v>
      </c>
      <c r="AV107" s="642"/>
      <c r="AW107" s="642"/>
    </row>
    <row r="108" spans="1:49">
      <c r="A108" s="644" t="s">
        <v>480</v>
      </c>
      <c r="B108" s="644"/>
      <c r="C108" s="644"/>
      <c r="D108" s="644"/>
      <c r="E108" s="644"/>
      <c r="F108" s="644"/>
      <c r="G108" s="643">
        <v>55048.27</v>
      </c>
      <c r="H108" s="643">
        <v>48901.67</v>
      </c>
      <c r="I108" s="643">
        <v>47907.519999999997</v>
      </c>
      <c r="J108" s="643">
        <v>48605.48</v>
      </c>
      <c r="K108" s="643">
        <v>41726.410000000003</v>
      </c>
      <c r="L108" s="643">
        <v>40451.589999999997</v>
      </c>
      <c r="M108" s="643">
        <v>41561.279999999999</v>
      </c>
      <c r="N108" s="643">
        <v>39407.08</v>
      </c>
      <c r="O108" s="643">
        <v>40364.300000000003</v>
      </c>
      <c r="P108" s="643">
        <v>39212.9</v>
      </c>
      <c r="Q108" s="643">
        <v>39869.94</v>
      </c>
      <c r="R108" s="643">
        <v>41647.5</v>
      </c>
      <c r="S108" s="643">
        <v>41745.69</v>
      </c>
      <c r="T108" s="643">
        <v>40121.64</v>
      </c>
      <c r="U108" s="643">
        <v>40207.47</v>
      </c>
      <c r="V108" s="643">
        <v>41886.269999999997</v>
      </c>
      <c r="W108" s="643">
        <v>39943.769999999997</v>
      </c>
      <c r="X108" s="643">
        <v>41398.17</v>
      </c>
      <c r="Y108" s="643">
        <v>42046.02</v>
      </c>
      <c r="Z108" s="643">
        <v>41294.959999999999</v>
      </c>
      <c r="AA108" s="643">
        <v>42358.47</v>
      </c>
      <c r="AB108" s="643">
        <v>42214.18</v>
      </c>
      <c r="AC108" s="643">
        <v>41578.26</v>
      </c>
      <c r="AD108" s="643">
        <v>43338.65</v>
      </c>
      <c r="AE108" s="643">
        <v>44005.33</v>
      </c>
      <c r="AF108" s="643">
        <v>43011.06</v>
      </c>
      <c r="AG108" s="643">
        <v>41416.44</v>
      </c>
      <c r="AH108" s="643">
        <v>41257.46</v>
      </c>
      <c r="AI108" s="643">
        <v>42286.03</v>
      </c>
      <c r="AJ108" s="643">
        <v>41865.31</v>
      </c>
      <c r="AK108" s="643">
        <v>42167.22</v>
      </c>
      <c r="AL108" s="643">
        <v>41570.86</v>
      </c>
      <c r="AM108" s="643">
        <v>41932.910000000003</v>
      </c>
      <c r="AN108" s="643">
        <v>41163.26</v>
      </c>
      <c r="AO108" s="643">
        <v>41816.080000000002</v>
      </c>
      <c r="AP108" s="643">
        <v>40655.9</v>
      </c>
      <c r="AQ108" s="643">
        <v>41780.32</v>
      </c>
      <c r="AR108" s="643">
        <v>42498.85</v>
      </c>
      <c r="AS108" s="643">
        <v>41262.6</v>
      </c>
      <c r="AT108" s="643">
        <v>41363.86</v>
      </c>
      <c r="AU108" s="643">
        <v>41640.44</v>
      </c>
      <c r="AV108" s="642"/>
      <c r="AW108" s="642"/>
    </row>
    <row r="109" spans="1:49">
      <c r="A109" s="644"/>
      <c r="B109" s="644"/>
      <c r="C109" s="644"/>
      <c r="D109" s="644"/>
      <c r="E109" s="644"/>
      <c r="F109" s="644"/>
      <c r="G109" s="643"/>
      <c r="H109" s="643"/>
      <c r="I109" s="643"/>
      <c r="J109" s="643"/>
      <c r="K109" s="643"/>
      <c r="L109" s="643"/>
      <c r="M109" s="643"/>
      <c r="N109" s="643"/>
      <c r="O109" s="643"/>
      <c r="P109" s="643"/>
      <c r="Q109" s="643"/>
      <c r="R109" s="643"/>
      <c r="S109" s="643"/>
      <c r="T109" s="643"/>
      <c r="U109" s="643"/>
      <c r="V109" s="643"/>
      <c r="W109" s="643"/>
      <c r="X109" s="643"/>
      <c r="Y109" s="643"/>
      <c r="Z109" s="643"/>
      <c r="AA109" s="643"/>
      <c r="AB109" s="643"/>
      <c r="AC109" s="643"/>
      <c r="AD109" s="643"/>
      <c r="AE109" s="643"/>
      <c r="AF109" s="643"/>
      <c r="AG109" s="643"/>
      <c r="AH109" s="643"/>
      <c r="AI109" s="643"/>
      <c r="AJ109" s="643"/>
      <c r="AK109" s="643"/>
      <c r="AL109" s="643"/>
      <c r="AM109" s="643"/>
      <c r="AN109" s="643"/>
      <c r="AO109" s="643"/>
      <c r="AP109" s="643"/>
      <c r="AQ109" s="643"/>
      <c r="AR109" s="643"/>
      <c r="AS109" s="643"/>
      <c r="AT109" s="643"/>
      <c r="AU109" s="649"/>
      <c r="AV109" s="642"/>
      <c r="AW109" s="642"/>
    </row>
    <row r="110" spans="1:49">
      <c r="A110" s="647" t="s">
        <v>558</v>
      </c>
      <c r="B110" s="647"/>
      <c r="C110" s="647"/>
      <c r="D110" s="647"/>
      <c r="E110" s="647"/>
      <c r="F110" s="647"/>
      <c r="G110" s="643">
        <v>169104.49</v>
      </c>
      <c r="H110" s="643">
        <v>150873.15</v>
      </c>
      <c r="I110" s="643">
        <v>155452.84</v>
      </c>
      <c r="J110" s="643">
        <v>155845.07</v>
      </c>
      <c r="K110" s="643">
        <v>153903.43</v>
      </c>
      <c r="L110" s="643">
        <v>154710.54</v>
      </c>
      <c r="M110" s="643">
        <v>119257.35</v>
      </c>
      <c r="N110" s="643">
        <v>101301.88</v>
      </c>
      <c r="O110" s="643">
        <v>99148.43</v>
      </c>
      <c r="P110" s="643">
        <v>92239.8</v>
      </c>
      <c r="Q110" s="643">
        <v>80103.520000000004</v>
      </c>
      <c r="R110" s="643">
        <v>87310.81</v>
      </c>
      <c r="S110" s="643">
        <v>83332.36</v>
      </c>
      <c r="T110" s="643">
        <v>78310.149999999994</v>
      </c>
      <c r="U110" s="643">
        <v>74780.399999999994</v>
      </c>
      <c r="V110" s="643">
        <v>63449.55</v>
      </c>
      <c r="W110" s="643">
        <v>57690.06</v>
      </c>
      <c r="X110" s="643">
        <v>53627.54</v>
      </c>
      <c r="Y110" s="643">
        <v>47765.15</v>
      </c>
      <c r="Z110" s="643">
        <v>51222.559999999998</v>
      </c>
      <c r="AA110" s="643">
        <v>47382.74</v>
      </c>
      <c r="AB110" s="643">
        <v>45449.63</v>
      </c>
      <c r="AC110" s="643">
        <v>43295.69</v>
      </c>
      <c r="AD110" s="643">
        <v>42185.95</v>
      </c>
      <c r="AE110" s="643">
        <v>40320.26</v>
      </c>
      <c r="AF110" s="643">
        <v>38916.019999999997</v>
      </c>
      <c r="AG110" s="643">
        <v>33893.68</v>
      </c>
      <c r="AH110" s="643">
        <v>32564.65</v>
      </c>
      <c r="AI110" s="643">
        <v>31621.7</v>
      </c>
      <c r="AJ110" s="643">
        <v>28865.35</v>
      </c>
      <c r="AK110" s="643">
        <v>27302.33</v>
      </c>
      <c r="AL110" s="643">
        <v>26161.91</v>
      </c>
      <c r="AM110" s="643">
        <v>24188.54</v>
      </c>
      <c r="AN110" s="643">
        <v>22336.01</v>
      </c>
      <c r="AO110" s="643">
        <v>20708.400000000001</v>
      </c>
      <c r="AP110" s="643">
        <v>18772.419999999998</v>
      </c>
      <c r="AQ110" s="643">
        <v>17385.75</v>
      </c>
      <c r="AR110" s="643">
        <v>16891.39</v>
      </c>
      <c r="AS110" s="643">
        <v>13676.97</v>
      </c>
      <c r="AT110" s="643">
        <v>12876.98</v>
      </c>
      <c r="AU110" s="643">
        <v>10400.18</v>
      </c>
      <c r="AV110" s="642"/>
      <c r="AW110" s="642"/>
    </row>
    <row r="111" spans="1:49">
      <c r="A111" s="648" t="s">
        <v>557</v>
      </c>
      <c r="B111" s="647"/>
      <c r="C111" s="647"/>
      <c r="D111" s="647"/>
      <c r="E111" s="647"/>
      <c r="F111" s="647"/>
      <c r="G111" s="643">
        <v>0</v>
      </c>
      <c r="H111" s="643">
        <v>0</v>
      </c>
      <c r="I111" s="643">
        <v>0</v>
      </c>
      <c r="J111" s="643">
        <v>0</v>
      </c>
      <c r="K111" s="643">
        <v>0</v>
      </c>
      <c r="L111" s="643">
        <v>0</v>
      </c>
      <c r="M111" s="643">
        <v>0</v>
      </c>
      <c r="N111" s="643">
        <v>0</v>
      </c>
      <c r="O111" s="643">
        <v>17.12</v>
      </c>
      <c r="P111" s="643">
        <v>257.52999999999997</v>
      </c>
      <c r="Q111" s="643">
        <v>1249.08</v>
      </c>
      <c r="R111" s="643">
        <v>4564.28</v>
      </c>
      <c r="S111" s="643">
        <v>9272.06</v>
      </c>
      <c r="T111" s="643">
        <v>11995.73</v>
      </c>
      <c r="U111" s="643">
        <v>13729.97</v>
      </c>
      <c r="V111" s="643">
        <v>15663.8</v>
      </c>
      <c r="W111" s="643">
        <v>17876.55</v>
      </c>
      <c r="X111" s="643">
        <v>19465.28</v>
      </c>
      <c r="Y111" s="643">
        <v>21624.02</v>
      </c>
      <c r="Z111" s="643">
        <v>23378.13</v>
      </c>
      <c r="AA111" s="643">
        <v>24719.85</v>
      </c>
      <c r="AB111" s="643">
        <v>26349.200000000001</v>
      </c>
      <c r="AC111" s="643">
        <v>27170.3</v>
      </c>
      <c r="AD111" s="643">
        <v>28403.41</v>
      </c>
      <c r="AE111" s="643">
        <v>29383.1</v>
      </c>
      <c r="AF111" s="643">
        <v>30025.95</v>
      </c>
      <c r="AG111" s="643">
        <v>29329.23</v>
      </c>
      <c r="AH111" s="643">
        <v>28728.84</v>
      </c>
      <c r="AI111" s="643">
        <v>29084.59</v>
      </c>
      <c r="AJ111" s="643">
        <v>30226.73</v>
      </c>
      <c r="AK111" s="643">
        <v>30228.91</v>
      </c>
      <c r="AL111" s="643">
        <v>29993.09</v>
      </c>
      <c r="AM111" s="643">
        <v>29867.8</v>
      </c>
      <c r="AN111" s="643">
        <v>28135.57</v>
      </c>
      <c r="AO111" s="643">
        <v>27704.639999999999</v>
      </c>
      <c r="AP111" s="643">
        <v>26655.77</v>
      </c>
      <c r="AQ111" s="643">
        <v>27760.9</v>
      </c>
      <c r="AR111" s="643">
        <v>27798.240000000002</v>
      </c>
      <c r="AS111" s="643">
        <v>26490.3</v>
      </c>
      <c r="AT111" s="643">
        <v>26587.66</v>
      </c>
      <c r="AU111" s="643">
        <v>25959.15</v>
      </c>
      <c r="AV111" s="642"/>
      <c r="AW111" s="642"/>
    </row>
    <row r="112" spans="1:49">
      <c r="A112" s="648" t="s">
        <v>556</v>
      </c>
      <c r="B112" s="647"/>
      <c r="C112" s="647"/>
      <c r="D112" s="647"/>
      <c r="E112" s="647"/>
      <c r="F112" s="647"/>
      <c r="G112" s="643">
        <v>1651.59</v>
      </c>
      <c r="H112" s="643">
        <v>1074.81</v>
      </c>
      <c r="I112" s="643">
        <v>1144.42</v>
      </c>
      <c r="J112" s="643">
        <v>1475.24</v>
      </c>
      <c r="K112" s="643">
        <v>1260.79</v>
      </c>
      <c r="L112" s="643">
        <v>1659.12</v>
      </c>
      <c r="M112" s="643">
        <v>2497.79</v>
      </c>
      <c r="N112" s="643">
        <v>3187.14</v>
      </c>
      <c r="O112" s="643">
        <v>3417.18</v>
      </c>
      <c r="P112" s="643">
        <v>2830.53</v>
      </c>
      <c r="Q112" s="643">
        <v>2592.75</v>
      </c>
      <c r="R112" s="643">
        <v>2108.06</v>
      </c>
      <c r="S112" s="643">
        <v>1579.41</v>
      </c>
      <c r="T112" s="643">
        <v>919.99</v>
      </c>
      <c r="U112" s="643">
        <v>687.17</v>
      </c>
      <c r="V112" s="643">
        <v>719.87</v>
      </c>
      <c r="W112" s="643">
        <v>829.58</v>
      </c>
      <c r="X112" s="643">
        <v>1314.91</v>
      </c>
      <c r="Y112" s="643">
        <v>1079.25</v>
      </c>
      <c r="Z112" s="643">
        <v>934.63</v>
      </c>
      <c r="AA112" s="643">
        <v>790.97</v>
      </c>
      <c r="AB112" s="643">
        <v>495.52</v>
      </c>
      <c r="AC112" s="643">
        <v>156.44</v>
      </c>
      <c r="AD112" s="643">
        <v>166.55</v>
      </c>
      <c r="AE112" s="643">
        <v>197.37</v>
      </c>
      <c r="AF112" s="643">
        <v>135.83000000000001</v>
      </c>
      <c r="AG112" s="643">
        <v>49.08</v>
      </c>
      <c r="AH112" s="643">
        <v>48.78</v>
      </c>
      <c r="AI112" s="643">
        <v>39.14</v>
      </c>
      <c r="AJ112" s="643">
        <v>29.76</v>
      </c>
      <c r="AK112" s="643">
        <v>27.71</v>
      </c>
      <c r="AL112" s="643">
        <v>8.2899999999999991</v>
      </c>
      <c r="AM112" s="643">
        <v>4.37</v>
      </c>
      <c r="AN112" s="643">
        <v>9.0299999999999994</v>
      </c>
      <c r="AO112" s="643">
        <v>19.309999999999999</v>
      </c>
      <c r="AP112" s="643">
        <v>21.38</v>
      </c>
      <c r="AQ112" s="643">
        <v>27.86</v>
      </c>
      <c r="AR112" s="643">
        <v>30.18</v>
      </c>
      <c r="AS112" s="643">
        <v>23.52</v>
      </c>
      <c r="AT112" s="643">
        <v>18.18</v>
      </c>
      <c r="AU112" s="643">
        <v>0.45</v>
      </c>
      <c r="AV112" s="642"/>
      <c r="AW112" s="642"/>
    </row>
    <row r="113" spans="1:49">
      <c r="A113" s="648" t="s">
        <v>555</v>
      </c>
      <c r="B113" s="647"/>
      <c r="C113" s="647"/>
      <c r="D113" s="647"/>
      <c r="E113" s="647"/>
      <c r="F113" s="647"/>
      <c r="G113" s="643">
        <v>3476.07</v>
      </c>
      <c r="H113" s="643">
        <v>2836.11</v>
      </c>
      <c r="I113" s="643">
        <v>2399.42</v>
      </c>
      <c r="J113" s="643">
        <v>2092.04</v>
      </c>
      <c r="K113" s="643">
        <v>3352.56</v>
      </c>
      <c r="L113" s="643">
        <v>6030.7</v>
      </c>
      <c r="M113" s="643">
        <v>10305.370000000001</v>
      </c>
      <c r="N113" s="643">
        <v>14100.43</v>
      </c>
      <c r="O113" s="643">
        <v>16280.55</v>
      </c>
      <c r="P113" s="643">
        <v>16922.68</v>
      </c>
      <c r="Q113" s="643">
        <v>16613.71</v>
      </c>
      <c r="R113" s="643">
        <v>15046.68</v>
      </c>
      <c r="S113" s="643">
        <v>15921.24</v>
      </c>
      <c r="T113" s="643">
        <v>16123.62</v>
      </c>
      <c r="U113" s="643">
        <v>17521.46</v>
      </c>
      <c r="V113" s="643">
        <v>17262.62</v>
      </c>
      <c r="W113" s="643">
        <v>17433.89</v>
      </c>
      <c r="X113" s="643">
        <v>17453.95</v>
      </c>
      <c r="Y113" s="643">
        <v>18757.55</v>
      </c>
      <c r="Z113" s="643">
        <v>18252.62</v>
      </c>
      <c r="AA113" s="643">
        <v>18729.57</v>
      </c>
      <c r="AB113" s="643">
        <v>18189.48</v>
      </c>
      <c r="AC113" s="643">
        <v>17068.39</v>
      </c>
      <c r="AD113" s="643">
        <v>19330.830000000002</v>
      </c>
      <c r="AE113" s="643">
        <v>17867.87</v>
      </c>
      <c r="AF113" s="643">
        <v>18585.939999999999</v>
      </c>
      <c r="AG113" s="643">
        <v>22052.29</v>
      </c>
      <c r="AH113" s="643">
        <v>23079.22</v>
      </c>
      <c r="AI113" s="643">
        <v>24917.57</v>
      </c>
      <c r="AJ113" s="643">
        <v>27091.96</v>
      </c>
      <c r="AK113" s="643">
        <v>28767.32</v>
      </c>
      <c r="AL113" s="643">
        <v>33279.31</v>
      </c>
      <c r="AM113" s="643">
        <v>37725.15</v>
      </c>
      <c r="AN113" s="643">
        <v>44700.06</v>
      </c>
      <c r="AO113" s="643">
        <v>43355.12</v>
      </c>
      <c r="AP113" s="643">
        <v>41697.89</v>
      </c>
      <c r="AQ113" s="643">
        <v>39443.620000000003</v>
      </c>
      <c r="AR113" s="643">
        <v>41958.46</v>
      </c>
      <c r="AS113" s="643">
        <v>38996.97</v>
      </c>
      <c r="AT113" s="643">
        <v>39896.25</v>
      </c>
      <c r="AU113" s="643">
        <v>42598.54</v>
      </c>
      <c r="AV113" s="642"/>
      <c r="AW113" s="642"/>
    </row>
    <row r="114" spans="1:49">
      <c r="A114" s="647" t="s">
        <v>554</v>
      </c>
      <c r="B114" s="647"/>
      <c r="C114" s="647"/>
      <c r="D114" s="647"/>
      <c r="E114" s="647"/>
      <c r="F114" s="647"/>
      <c r="G114" s="643">
        <v>1547.89</v>
      </c>
      <c r="H114" s="643">
        <v>4014.46</v>
      </c>
      <c r="I114" s="643">
        <v>4347.17</v>
      </c>
      <c r="J114" s="643">
        <v>4865.71</v>
      </c>
      <c r="K114" s="643">
        <v>6542.16</v>
      </c>
      <c r="L114" s="643">
        <v>7188.01</v>
      </c>
      <c r="M114" s="643">
        <v>7024.51</v>
      </c>
      <c r="N114" s="643">
        <v>6882.44</v>
      </c>
      <c r="O114" s="643">
        <v>6669.68</v>
      </c>
      <c r="P114" s="643">
        <v>6831.68</v>
      </c>
      <c r="Q114" s="643">
        <v>7349.27</v>
      </c>
      <c r="R114" s="643">
        <v>9165.5</v>
      </c>
      <c r="S114" s="643">
        <v>8944.07</v>
      </c>
      <c r="T114" s="643">
        <v>9637.57</v>
      </c>
      <c r="U114" s="643">
        <v>9421.81</v>
      </c>
      <c r="V114" s="643">
        <v>9092.02</v>
      </c>
      <c r="W114" s="643">
        <v>8805.07</v>
      </c>
      <c r="X114" s="643">
        <v>9491.7000000000007</v>
      </c>
      <c r="Y114" s="643">
        <v>9212.2099999999991</v>
      </c>
      <c r="Z114" s="643">
        <v>9453.09</v>
      </c>
      <c r="AA114" s="643">
        <v>9055.2199999999993</v>
      </c>
      <c r="AB114" s="643">
        <v>9009.34</v>
      </c>
      <c r="AC114" s="643">
        <v>9437.4699999999993</v>
      </c>
      <c r="AD114" s="643">
        <v>8650.7199999999993</v>
      </c>
      <c r="AE114" s="643">
        <v>8335.2900000000009</v>
      </c>
      <c r="AF114" s="643">
        <v>8073.5</v>
      </c>
      <c r="AG114" s="643">
        <v>7158.57</v>
      </c>
      <c r="AH114" s="643">
        <v>6845.3</v>
      </c>
      <c r="AI114" s="643">
        <v>6507.02</v>
      </c>
      <c r="AJ114" s="643">
        <v>6759.52</v>
      </c>
      <c r="AK114" s="643">
        <v>6301.45</v>
      </c>
      <c r="AL114" s="643">
        <v>6085.3</v>
      </c>
      <c r="AM114" s="643">
        <v>5945.6</v>
      </c>
      <c r="AN114" s="643">
        <v>5064.88</v>
      </c>
      <c r="AO114" s="643">
        <v>5093.2299999999996</v>
      </c>
      <c r="AP114" s="643">
        <v>5189.37</v>
      </c>
      <c r="AQ114" s="643">
        <v>5666.2</v>
      </c>
      <c r="AR114" s="643">
        <v>5425.28</v>
      </c>
      <c r="AS114" s="643">
        <v>5310.67</v>
      </c>
      <c r="AT114" s="643">
        <v>5545.2</v>
      </c>
      <c r="AU114" s="643">
        <v>5522.11</v>
      </c>
      <c r="AV114" s="642"/>
      <c r="AW114" s="642"/>
    </row>
    <row r="115" spans="1:49">
      <c r="A115" s="647" t="s">
        <v>553</v>
      </c>
      <c r="B115" s="647"/>
      <c r="C115" s="644"/>
      <c r="D115" s="647"/>
      <c r="E115" s="647"/>
      <c r="F115" s="647"/>
      <c r="G115" s="643">
        <v>39707.29</v>
      </c>
      <c r="H115" s="643">
        <v>35797.15</v>
      </c>
      <c r="I115" s="643">
        <v>36040.33</v>
      </c>
      <c r="J115" s="643">
        <v>37315.49</v>
      </c>
      <c r="K115" s="643">
        <v>37954.300000000003</v>
      </c>
      <c r="L115" s="643">
        <v>38304.269999999997</v>
      </c>
      <c r="M115" s="643">
        <v>37649.35</v>
      </c>
      <c r="N115" s="643">
        <v>37024.400000000001</v>
      </c>
      <c r="O115" s="643">
        <v>39386.03</v>
      </c>
      <c r="P115" s="643">
        <v>41173.86</v>
      </c>
      <c r="Q115" s="643">
        <v>41097.480000000003</v>
      </c>
      <c r="R115" s="643">
        <v>43744.39</v>
      </c>
      <c r="S115" s="643">
        <v>45924.61</v>
      </c>
      <c r="T115" s="643">
        <v>47207.85</v>
      </c>
      <c r="U115" s="643">
        <v>51574.559999999998</v>
      </c>
      <c r="V115" s="643">
        <v>51884.98</v>
      </c>
      <c r="W115" s="643">
        <v>52820.02</v>
      </c>
      <c r="X115" s="643">
        <v>55680.87</v>
      </c>
      <c r="Y115" s="643">
        <v>58294.25</v>
      </c>
      <c r="Z115" s="643">
        <v>56730.93</v>
      </c>
      <c r="AA115" s="643">
        <v>60345.25</v>
      </c>
      <c r="AB115" s="643">
        <v>62091.17</v>
      </c>
      <c r="AC115" s="643">
        <v>61656.77</v>
      </c>
      <c r="AD115" s="643">
        <v>64649.22</v>
      </c>
      <c r="AE115" s="643">
        <v>66750.34</v>
      </c>
      <c r="AF115" s="643">
        <v>65710.17</v>
      </c>
      <c r="AG115" s="643">
        <v>64466.46</v>
      </c>
      <c r="AH115" s="643">
        <v>64513.79</v>
      </c>
      <c r="AI115" s="643">
        <v>66386.67</v>
      </c>
      <c r="AJ115" s="643">
        <v>66081</v>
      </c>
      <c r="AK115" s="643">
        <v>66244.639999999999</v>
      </c>
      <c r="AL115" s="643">
        <v>65535.58</v>
      </c>
      <c r="AM115" s="643">
        <v>66984.94</v>
      </c>
      <c r="AN115" s="643">
        <v>66468.7</v>
      </c>
      <c r="AO115" s="643">
        <v>67424.39</v>
      </c>
      <c r="AP115" s="643">
        <v>66384.67</v>
      </c>
      <c r="AQ115" s="643">
        <v>68611.509999999995</v>
      </c>
      <c r="AR115" s="643">
        <v>70167.259999999995</v>
      </c>
      <c r="AS115" s="643">
        <v>68101.61</v>
      </c>
      <c r="AT115" s="643">
        <v>68277.22</v>
      </c>
      <c r="AU115" s="643">
        <v>68704.19</v>
      </c>
      <c r="AV115" s="642"/>
      <c r="AW115" s="642"/>
    </row>
    <row r="116" spans="1:49">
      <c r="A116" s="647" t="s">
        <v>552</v>
      </c>
      <c r="B116" s="647"/>
      <c r="C116" s="647"/>
      <c r="D116" s="647"/>
      <c r="E116" s="647"/>
      <c r="F116" s="647"/>
      <c r="G116" s="643">
        <v>3768.41</v>
      </c>
      <c r="H116" s="643">
        <v>3409.1</v>
      </c>
      <c r="I116" s="643">
        <v>3250.35</v>
      </c>
      <c r="J116" s="643">
        <v>3207.42</v>
      </c>
      <c r="K116" s="643">
        <v>3071.66</v>
      </c>
      <c r="L116" s="643">
        <v>3153.07</v>
      </c>
      <c r="M116" s="643">
        <v>3071.6</v>
      </c>
      <c r="N116" s="643">
        <v>2853.58</v>
      </c>
      <c r="O116" s="643">
        <v>2758.64</v>
      </c>
      <c r="P116" s="643">
        <v>2655.53</v>
      </c>
      <c r="Q116" s="643">
        <v>2674.8</v>
      </c>
      <c r="R116" s="643">
        <v>2372.87</v>
      </c>
      <c r="S116" s="643">
        <v>1553.85</v>
      </c>
      <c r="T116" s="643">
        <v>1336.81</v>
      </c>
      <c r="U116" s="643">
        <v>1209.08</v>
      </c>
      <c r="V116" s="643">
        <v>1051.06</v>
      </c>
      <c r="W116" s="643">
        <v>1023.04</v>
      </c>
      <c r="X116" s="643">
        <v>994.31</v>
      </c>
      <c r="Y116" s="643">
        <v>953.03</v>
      </c>
      <c r="Z116" s="643">
        <v>888.75</v>
      </c>
      <c r="AA116" s="643">
        <v>806.9</v>
      </c>
      <c r="AB116" s="643">
        <v>752.74</v>
      </c>
      <c r="AC116" s="643">
        <v>657.19</v>
      </c>
      <c r="AD116" s="643">
        <v>599.61</v>
      </c>
      <c r="AE116" s="643">
        <v>491.69</v>
      </c>
      <c r="AF116" s="643">
        <v>467.93</v>
      </c>
      <c r="AG116" s="643">
        <v>438.94</v>
      </c>
      <c r="AH116" s="643">
        <v>438.27</v>
      </c>
      <c r="AI116" s="643">
        <v>392.85</v>
      </c>
      <c r="AJ116" s="643">
        <v>395.1</v>
      </c>
      <c r="AK116" s="643">
        <v>392.85</v>
      </c>
      <c r="AL116" s="643">
        <v>359.17</v>
      </c>
      <c r="AM116" s="643">
        <v>326.8</v>
      </c>
      <c r="AN116" s="643">
        <v>276.77999999999997</v>
      </c>
      <c r="AO116" s="643">
        <v>274.7</v>
      </c>
      <c r="AP116" s="643">
        <v>302.18</v>
      </c>
      <c r="AQ116" s="643">
        <v>301.73</v>
      </c>
      <c r="AR116" s="643">
        <v>342.65</v>
      </c>
      <c r="AS116" s="643">
        <v>255.2</v>
      </c>
      <c r="AT116" s="643">
        <v>291.27999999999997</v>
      </c>
      <c r="AU116" s="643">
        <v>323.49</v>
      </c>
      <c r="AV116" s="642"/>
      <c r="AW116" s="642"/>
    </row>
    <row r="117" spans="1:49">
      <c r="A117" s="644"/>
      <c r="B117" s="644"/>
      <c r="C117" s="644"/>
      <c r="D117" s="644"/>
      <c r="E117" s="644"/>
      <c r="F117" s="644"/>
      <c r="G117" s="643"/>
      <c r="H117" s="643"/>
      <c r="I117" s="643"/>
      <c r="J117" s="643"/>
      <c r="K117" s="643"/>
      <c r="L117" s="643"/>
      <c r="M117" s="643"/>
      <c r="N117" s="643"/>
      <c r="O117" s="643"/>
      <c r="P117" s="643"/>
      <c r="Q117" s="643"/>
      <c r="R117" s="643"/>
      <c r="S117" s="643"/>
      <c r="T117" s="643"/>
      <c r="U117" s="643"/>
      <c r="V117" s="643"/>
      <c r="W117" s="643"/>
      <c r="X117" s="643"/>
      <c r="Y117" s="643"/>
      <c r="Z117" s="643"/>
      <c r="AA117" s="643"/>
      <c r="AB117" s="643"/>
      <c r="AC117" s="643"/>
      <c r="AD117" s="643"/>
      <c r="AE117" s="643"/>
      <c r="AF117" s="643"/>
      <c r="AG117" s="643"/>
      <c r="AH117" s="643"/>
      <c r="AI117" s="643"/>
      <c r="AJ117" s="643"/>
      <c r="AK117" s="643"/>
      <c r="AL117" s="643"/>
      <c r="AM117" s="643"/>
      <c r="AN117" s="643"/>
      <c r="AO117" s="643"/>
      <c r="AP117" s="643"/>
      <c r="AQ117" s="643"/>
      <c r="AR117" s="643"/>
      <c r="AS117" s="643"/>
      <c r="AT117" s="643"/>
      <c r="AU117" s="649"/>
      <c r="AV117" s="642"/>
      <c r="AW117" s="642"/>
    </row>
    <row r="118" spans="1:49">
      <c r="A118" s="646" t="s">
        <v>567</v>
      </c>
      <c r="B118" s="644"/>
      <c r="C118" s="644"/>
      <c r="D118" s="644"/>
      <c r="E118" s="644"/>
      <c r="F118" s="644"/>
      <c r="G118" s="643"/>
      <c r="H118" s="643"/>
      <c r="I118" s="643"/>
      <c r="J118" s="643"/>
      <c r="K118" s="643"/>
      <c r="L118" s="643"/>
      <c r="M118" s="643"/>
      <c r="N118" s="643"/>
      <c r="O118" s="643"/>
      <c r="P118" s="643"/>
      <c r="Q118" s="643"/>
      <c r="R118" s="643"/>
      <c r="S118" s="643"/>
      <c r="T118" s="643"/>
      <c r="U118" s="643"/>
      <c r="V118" s="643"/>
      <c r="W118" s="643"/>
      <c r="X118" s="643"/>
      <c r="Y118" s="643"/>
      <c r="Z118" s="643"/>
      <c r="AA118" s="643"/>
      <c r="AB118" s="643"/>
      <c r="AC118" s="643"/>
      <c r="AD118" s="643"/>
      <c r="AE118" s="643"/>
      <c r="AF118" s="643"/>
      <c r="AG118" s="643"/>
      <c r="AH118" s="643"/>
      <c r="AI118" s="643"/>
      <c r="AJ118" s="643"/>
      <c r="AK118" s="643"/>
      <c r="AL118" s="643"/>
      <c r="AM118" s="643"/>
      <c r="AN118" s="643"/>
      <c r="AO118" s="643"/>
      <c r="AP118" s="643"/>
      <c r="AQ118" s="643"/>
      <c r="AR118" s="643"/>
      <c r="AS118" s="643"/>
      <c r="AT118" s="643"/>
      <c r="AU118" s="649"/>
      <c r="AV118" s="642"/>
      <c r="AW118" s="642"/>
    </row>
    <row r="119" spans="1:49">
      <c r="A119" s="647" t="s">
        <v>558</v>
      </c>
      <c r="B119" s="644"/>
      <c r="C119" s="644"/>
      <c r="D119" s="644"/>
      <c r="E119" s="644"/>
      <c r="F119" s="644"/>
      <c r="G119" s="643">
        <v>137282.76999999999</v>
      </c>
      <c r="H119" s="643">
        <v>123091.33</v>
      </c>
      <c r="I119" s="643">
        <v>128826.61</v>
      </c>
      <c r="J119" s="643">
        <v>129349.39</v>
      </c>
      <c r="K119" s="643">
        <v>134685.24</v>
      </c>
      <c r="L119" s="643">
        <v>137304.29999999999</v>
      </c>
      <c r="M119" s="643">
        <v>100744.19</v>
      </c>
      <c r="N119" s="643">
        <v>84872.87</v>
      </c>
      <c r="O119" s="643">
        <v>83029.16</v>
      </c>
      <c r="P119" s="643">
        <v>77887.75</v>
      </c>
      <c r="Q119" s="643">
        <v>65113.99</v>
      </c>
      <c r="R119" s="643">
        <v>72228.679999999993</v>
      </c>
      <c r="S119" s="643">
        <v>69588.59</v>
      </c>
      <c r="T119" s="643">
        <v>66680.789999999994</v>
      </c>
      <c r="U119" s="643">
        <v>65680.62</v>
      </c>
      <c r="V119" s="643">
        <v>54360.34</v>
      </c>
      <c r="W119" s="643">
        <v>50943.73</v>
      </c>
      <c r="X119" s="643">
        <v>47610.7</v>
      </c>
      <c r="Y119" s="643">
        <v>42512.3</v>
      </c>
      <c r="Z119" s="643">
        <v>45982.27</v>
      </c>
      <c r="AA119" s="643">
        <v>42960.49</v>
      </c>
      <c r="AB119" s="643">
        <v>41838.07</v>
      </c>
      <c r="AC119" s="643">
        <v>39850.400000000001</v>
      </c>
      <c r="AD119" s="643">
        <v>38734.5</v>
      </c>
      <c r="AE119" s="643">
        <v>37063.410000000003</v>
      </c>
      <c r="AF119" s="643">
        <v>35829.25</v>
      </c>
      <c r="AG119" s="643">
        <v>31211.13</v>
      </c>
      <c r="AH119" s="643">
        <v>29931.55</v>
      </c>
      <c r="AI119" s="643">
        <v>29225.46</v>
      </c>
      <c r="AJ119" s="643">
        <v>26566.32</v>
      </c>
      <c r="AK119" s="643">
        <v>24623.919999999998</v>
      </c>
      <c r="AL119" s="643">
        <v>23626.73</v>
      </c>
      <c r="AM119" s="643">
        <v>22062</v>
      </c>
      <c r="AN119" s="643">
        <v>20611.75</v>
      </c>
      <c r="AO119" s="643">
        <v>18771.95</v>
      </c>
      <c r="AP119" s="643">
        <v>16927.580000000002</v>
      </c>
      <c r="AQ119" s="643">
        <v>15761.8</v>
      </c>
      <c r="AR119" s="643">
        <v>15328.71</v>
      </c>
      <c r="AS119" s="643">
        <v>12039.44</v>
      </c>
      <c r="AT119" s="643">
        <v>11330.37</v>
      </c>
      <c r="AU119" s="643">
        <v>8713.73</v>
      </c>
      <c r="AV119" s="642"/>
      <c r="AW119" s="642"/>
    </row>
    <row r="120" spans="1:49">
      <c r="A120" s="648" t="s">
        <v>557</v>
      </c>
      <c r="B120" s="644"/>
      <c r="C120" s="644"/>
      <c r="D120" s="644"/>
      <c r="E120" s="644"/>
      <c r="F120" s="644"/>
      <c r="G120" s="643">
        <v>0</v>
      </c>
      <c r="H120" s="643">
        <v>0</v>
      </c>
      <c r="I120" s="643">
        <v>0</v>
      </c>
      <c r="J120" s="643">
        <v>0</v>
      </c>
      <c r="K120" s="643">
        <v>0</v>
      </c>
      <c r="L120" s="643">
        <v>0</v>
      </c>
      <c r="M120" s="643">
        <v>0</v>
      </c>
      <c r="N120" s="643">
        <v>0</v>
      </c>
      <c r="O120" s="643">
        <v>16.48</v>
      </c>
      <c r="P120" s="643">
        <v>240.94</v>
      </c>
      <c r="Q120" s="643">
        <v>1122.9100000000001</v>
      </c>
      <c r="R120" s="643">
        <v>3775.64</v>
      </c>
      <c r="S120" s="643">
        <v>7781.44</v>
      </c>
      <c r="T120" s="643">
        <v>10102.82</v>
      </c>
      <c r="U120" s="643">
        <v>11329.5</v>
      </c>
      <c r="V120" s="643">
        <v>12643.07</v>
      </c>
      <c r="W120" s="643">
        <v>15143.44</v>
      </c>
      <c r="X120" s="643">
        <v>16547.830000000002</v>
      </c>
      <c r="Y120" s="643">
        <v>18457.25</v>
      </c>
      <c r="Z120" s="643">
        <v>19872.099999999999</v>
      </c>
      <c r="AA120" s="643">
        <v>20964.98</v>
      </c>
      <c r="AB120" s="643">
        <v>22508.43</v>
      </c>
      <c r="AC120" s="643">
        <v>23335.59</v>
      </c>
      <c r="AD120" s="643">
        <v>24007.919999999998</v>
      </c>
      <c r="AE120" s="643">
        <v>24910.91</v>
      </c>
      <c r="AF120" s="643">
        <v>25460.41</v>
      </c>
      <c r="AG120" s="643">
        <v>24906.86</v>
      </c>
      <c r="AH120" s="643">
        <v>24283.360000000001</v>
      </c>
      <c r="AI120" s="643">
        <v>24567.42</v>
      </c>
      <c r="AJ120" s="643">
        <v>25708.1</v>
      </c>
      <c r="AK120" s="643">
        <v>25740.55</v>
      </c>
      <c r="AL120" s="643">
        <v>25471.54</v>
      </c>
      <c r="AM120" s="643">
        <v>25295.26</v>
      </c>
      <c r="AN120" s="643">
        <v>23482.67</v>
      </c>
      <c r="AO120" s="643">
        <v>23105.8</v>
      </c>
      <c r="AP120" s="643">
        <v>22619.82</v>
      </c>
      <c r="AQ120" s="643">
        <v>23554.03</v>
      </c>
      <c r="AR120" s="643">
        <v>23555.13</v>
      </c>
      <c r="AS120" s="643">
        <v>22454.55</v>
      </c>
      <c r="AT120" s="643">
        <v>22449.51</v>
      </c>
      <c r="AU120" s="643">
        <v>21908.959999999999</v>
      </c>
      <c r="AV120" s="642"/>
      <c r="AW120" s="642"/>
    </row>
    <row r="121" spans="1:49">
      <c r="A121" s="648" t="s">
        <v>556</v>
      </c>
      <c r="B121" s="644"/>
      <c r="C121" s="644"/>
      <c r="D121" s="644"/>
      <c r="E121" s="644"/>
      <c r="F121" s="644"/>
      <c r="G121" s="643">
        <v>825.8</v>
      </c>
      <c r="H121" s="643">
        <v>537.4</v>
      </c>
      <c r="I121" s="643">
        <v>572.21</v>
      </c>
      <c r="J121" s="643">
        <v>787.35</v>
      </c>
      <c r="K121" s="643">
        <v>630.4</v>
      </c>
      <c r="L121" s="643">
        <v>829.58</v>
      </c>
      <c r="M121" s="643">
        <v>1248.9000000000001</v>
      </c>
      <c r="N121" s="643">
        <v>1594.3</v>
      </c>
      <c r="O121" s="643">
        <v>1708.61</v>
      </c>
      <c r="P121" s="643">
        <v>1421.88</v>
      </c>
      <c r="Q121" s="643">
        <v>1296.4000000000001</v>
      </c>
      <c r="R121" s="643">
        <v>1149.32</v>
      </c>
      <c r="S121" s="643">
        <v>661.55</v>
      </c>
      <c r="T121" s="643">
        <v>509.46</v>
      </c>
      <c r="U121" s="643">
        <v>374.86</v>
      </c>
      <c r="V121" s="643">
        <v>228</v>
      </c>
      <c r="W121" s="643">
        <v>136.46</v>
      </c>
      <c r="X121" s="643">
        <v>228.17</v>
      </c>
      <c r="Y121" s="643">
        <v>128.41999999999999</v>
      </c>
      <c r="Z121" s="643">
        <v>205.19</v>
      </c>
      <c r="AA121" s="643">
        <v>251.33</v>
      </c>
      <c r="AB121" s="643">
        <v>178.63</v>
      </c>
      <c r="AC121" s="643">
        <v>49.84</v>
      </c>
      <c r="AD121" s="643">
        <v>52.61</v>
      </c>
      <c r="AE121" s="643">
        <v>36.71</v>
      </c>
      <c r="AF121" s="643">
        <v>27.38</v>
      </c>
      <c r="AG121" s="643">
        <v>17.02</v>
      </c>
      <c r="AH121" s="643">
        <v>21.77</v>
      </c>
      <c r="AI121" s="643">
        <v>14.54</v>
      </c>
      <c r="AJ121" s="643">
        <v>15.04</v>
      </c>
      <c r="AK121" s="643">
        <v>14.01</v>
      </c>
      <c r="AL121" s="643">
        <v>0.15</v>
      </c>
      <c r="AM121" s="643">
        <v>0.25</v>
      </c>
      <c r="AN121" s="643">
        <v>1.3</v>
      </c>
      <c r="AO121" s="643">
        <v>6.96</v>
      </c>
      <c r="AP121" s="643">
        <v>6.33</v>
      </c>
      <c r="AQ121" s="643">
        <v>12.51</v>
      </c>
      <c r="AR121" s="643">
        <v>10.46</v>
      </c>
      <c r="AS121" s="643">
        <v>7.37</v>
      </c>
      <c r="AT121" s="643">
        <v>9.09</v>
      </c>
      <c r="AU121" s="643">
        <v>0.23</v>
      </c>
      <c r="AV121" s="642"/>
      <c r="AW121" s="642"/>
    </row>
    <row r="122" spans="1:49">
      <c r="A122" s="648" t="s">
        <v>555</v>
      </c>
      <c r="B122" s="644"/>
      <c r="C122" s="644"/>
      <c r="D122" s="644"/>
      <c r="E122" s="644"/>
      <c r="F122" s="644"/>
      <c r="G122" s="643">
        <v>3476.07</v>
      </c>
      <c r="H122" s="643">
        <v>2836.11</v>
      </c>
      <c r="I122" s="643">
        <v>2399.42</v>
      </c>
      <c r="J122" s="643">
        <v>2092.04</v>
      </c>
      <c r="K122" s="643">
        <v>3350.94</v>
      </c>
      <c r="L122" s="643">
        <v>6025.3</v>
      </c>
      <c r="M122" s="643">
        <v>10297.81</v>
      </c>
      <c r="N122" s="643">
        <v>14092.87</v>
      </c>
      <c r="O122" s="643">
        <v>16272.45</v>
      </c>
      <c r="P122" s="643">
        <v>16914.580000000002</v>
      </c>
      <c r="Q122" s="643">
        <v>16605.61</v>
      </c>
      <c r="R122" s="643">
        <v>15038.04</v>
      </c>
      <c r="S122" s="643">
        <v>15912.06</v>
      </c>
      <c r="T122" s="643">
        <v>16114.44</v>
      </c>
      <c r="U122" s="643">
        <v>17512.28</v>
      </c>
      <c r="V122" s="643">
        <v>17251.29</v>
      </c>
      <c r="W122" s="643">
        <v>17419.82</v>
      </c>
      <c r="X122" s="643">
        <v>17436.91</v>
      </c>
      <c r="Y122" s="643">
        <v>18737.59</v>
      </c>
      <c r="Z122" s="643">
        <v>18229.47</v>
      </c>
      <c r="AA122" s="643">
        <v>18702.71</v>
      </c>
      <c r="AB122" s="643">
        <v>18158.59</v>
      </c>
      <c r="AC122" s="643">
        <v>17031.099999999999</v>
      </c>
      <c r="AD122" s="643">
        <v>19291.63</v>
      </c>
      <c r="AE122" s="643">
        <v>17825.310000000001</v>
      </c>
      <c r="AF122" s="643">
        <v>18541.78</v>
      </c>
      <c r="AG122" s="643">
        <v>22006.33</v>
      </c>
      <c r="AH122" s="643">
        <v>23032.15</v>
      </c>
      <c r="AI122" s="643">
        <v>24869.64</v>
      </c>
      <c r="AJ122" s="643">
        <v>27043.16</v>
      </c>
      <c r="AK122" s="643">
        <v>28716.79</v>
      </c>
      <c r="AL122" s="643">
        <v>33225.54</v>
      </c>
      <c r="AM122" s="643">
        <v>37667.93</v>
      </c>
      <c r="AN122" s="643">
        <v>44638.52</v>
      </c>
      <c r="AO122" s="643">
        <v>43288.82</v>
      </c>
      <c r="AP122" s="643">
        <v>41627.06</v>
      </c>
      <c r="AQ122" s="643">
        <v>39369.769999999997</v>
      </c>
      <c r="AR122" s="643">
        <v>41880.720000000001</v>
      </c>
      <c r="AS122" s="643">
        <v>38916.83</v>
      </c>
      <c r="AT122" s="643">
        <v>39813.51</v>
      </c>
      <c r="AU122" s="643">
        <v>42513.86</v>
      </c>
      <c r="AV122" s="642"/>
      <c r="AW122" s="642"/>
    </row>
    <row r="123" spans="1:49">
      <c r="A123" s="647" t="s">
        <v>554</v>
      </c>
      <c r="B123" s="644"/>
      <c r="C123" s="644"/>
      <c r="D123" s="644"/>
      <c r="E123" s="644"/>
      <c r="F123" s="644"/>
      <c r="G123" s="643">
        <v>1331.8</v>
      </c>
      <c r="H123" s="643">
        <v>3434.79</v>
      </c>
      <c r="I123" s="643">
        <v>3699.85</v>
      </c>
      <c r="J123" s="643">
        <v>4144.8500000000004</v>
      </c>
      <c r="K123" s="643">
        <v>5638.35</v>
      </c>
      <c r="L123" s="643">
        <v>6168.45</v>
      </c>
      <c r="M123" s="643">
        <v>6047.94</v>
      </c>
      <c r="N123" s="643">
        <v>5900.36</v>
      </c>
      <c r="O123" s="643">
        <v>5714.97</v>
      </c>
      <c r="P123" s="643">
        <v>5855.06</v>
      </c>
      <c r="Q123" s="643">
        <v>6320.24</v>
      </c>
      <c r="R123" s="643">
        <v>8014.2</v>
      </c>
      <c r="S123" s="643">
        <v>7782.33</v>
      </c>
      <c r="T123" s="643">
        <v>8448.2900000000009</v>
      </c>
      <c r="U123" s="643">
        <v>8225.26</v>
      </c>
      <c r="V123" s="643">
        <v>7950.05</v>
      </c>
      <c r="W123" s="643">
        <v>7632.48</v>
      </c>
      <c r="X123" s="643">
        <v>8188.46</v>
      </c>
      <c r="Y123" s="643">
        <v>7940.44</v>
      </c>
      <c r="Z123" s="643">
        <v>8143.34</v>
      </c>
      <c r="AA123" s="643">
        <v>7763.62</v>
      </c>
      <c r="AB123" s="643">
        <v>7770.63</v>
      </c>
      <c r="AC123" s="643">
        <v>8149.29</v>
      </c>
      <c r="AD123" s="643">
        <v>7490.72</v>
      </c>
      <c r="AE123" s="643">
        <v>7234.89</v>
      </c>
      <c r="AF123" s="643">
        <v>7022.68</v>
      </c>
      <c r="AG123" s="643">
        <v>6221.16</v>
      </c>
      <c r="AH123" s="643">
        <v>5996.37</v>
      </c>
      <c r="AI123" s="643">
        <v>5679.69</v>
      </c>
      <c r="AJ123" s="643">
        <v>5904.32</v>
      </c>
      <c r="AK123" s="643">
        <v>5496.18</v>
      </c>
      <c r="AL123" s="643">
        <v>5341.75</v>
      </c>
      <c r="AM123" s="643">
        <v>5209.41</v>
      </c>
      <c r="AN123" s="643">
        <v>4497.99</v>
      </c>
      <c r="AO123" s="643">
        <v>4529.41</v>
      </c>
      <c r="AP123" s="643">
        <v>4618.4399999999996</v>
      </c>
      <c r="AQ123" s="643">
        <v>5064.4399999999996</v>
      </c>
      <c r="AR123" s="643">
        <v>4902.2</v>
      </c>
      <c r="AS123" s="643">
        <v>4794.28</v>
      </c>
      <c r="AT123" s="643">
        <v>5040.3900000000003</v>
      </c>
      <c r="AU123" s="643">
        <v>5018.05</v>
      </c>
      <c r="AV123" s="642"/>
      <c r="AW123" s="642"/>
    </row>
    <row r="124" spans="1:49">
      <c r="A124" s="647" t="s">
        <v>553</v>
      </c>
      <c r="B124" s="644"/>
      <c r="C124" s="644"/>
      <c r="D124" s="644"/>
      <c r="E124" s="644"/>
      <c r="F124" s="644"/>
      <c r="G124" s="643">
        <v>19184.3</v>
      </c>
      <c r="H124" s="643">
        <v>17295.14</v>
      </c>
      <c r="I124" s="643">
        <v>17412.63</v>
      </c>
      <c r="J124" s="643">
        <v>18028.72</v>
      </c>
      <c r="K124" s="643">
        <v>18337.349999999999</v>
      </c>
      <c r="L124" s="643">
        <v>18506.439999999999</v>
      </c>
      <c r="M124" s="643">
        <v>18190.02</v>
      </c>
      <c r="N124" s="643">
        <v>17888.080000000002</v>
      </c>
      <c r="O124" s="643">
        <v>19029.080000000002</v>
      </c>
      <c r="P124" s="643">
        <v>19892.86</v>
      </c>
      <c r="Q124" s="643">
        <v>19855.96</v>
      </c>
      <c r="R124" s="643">
        <v>21134.799999999999</v>
      </c>
      <c r="S124" s="643">
        <v>22188.16</v>
      </c>
      <c r="T124" s="643">
        <v>22808.14</v>
      </c>
      <c r="U124" s="643">
        <v>24917.89</v>
      </c>
      <c r="V124" s="643">
        <v>24216.22</v>
      </c>
      <c r="W124" s="643">
        <v>24685.46</v>
      </c>
      <c r="X124" s="643">
        <v>26062.36</v>
      </c>
      <c r="Y124" s="643">
        <v>27330.04</v>
      </c>
      <c r="Z124" s="643">
        <v>26636.75</v>
      </c>
      <c r="AA124" s="643">
        <v>28377.5</v>
      </c>
      <c r="AB124" s="643">
        <v>29247.68</v>
      </c>
      <c r="AC124" s="643">
        <v>29081.03</v>
      </c>
      <c r="AD124" s="643">
        <v>30734.92</v>
      </c>
      <c r="AE124" s="643">
        <v>31994.37</v>
      </c>
      <c r="AF124" s="643">
        <v>31760.959999999999</v>
      </c>
      <c r="AG124" s="643">
        <v>31363.55</v>
      </c>
      <c r="AH124" s="643">
        <v>31451.22</v>
      </c>
      <c r="AI124" s="643">
        <v>32086.959999999999</v>
      </c>
      <c r="AJ124" s="643">
        <v>32126.23</v>
      </c>
      <c r="AK124" s="643">
        <v>32286.84</v>
      </c>
      <c r="AL124" s="643">
        <v>31985.19</v>
      </c>
      <c r="AM124" s="643">
        <v>32692.57</v>
      </c>
      <c r="AN124" s="643">
        <v>32440.61</v>
      </c>
      <c r="AO124" s="643">
        <v>32907.040000000001</v>
      </c>
      <c r="AP124" s="643">
        <v>32399.599999999999</v>
      </c>
      <c r="AQ124" s="643">
        <v>33486.43</v>
      </c>
      <c r="AR124" s="643">
        <v>34245.730000000003</v>
      </c>
      <c r="AS124" s="643">
        <v>33237.57</v>
      </c>
      <c r="AT124" s="643">
        <v>33323.269999999997</v>
      </c>
      <c r="AU124" s="643">
        <v>33531.67</v>
      </c>
      <c r="AV124" s="642"/>
      <c r="AW124" s="642"/>
    </row>
    <row r="125" spans="1:49">
      <c r="A125" s="647" t="s">
        <v>552</v>
      </c>
      <c r="B125" s="644"/>
      <c r="C125" s="644"/>
      <c r="D125" s="644"/>
      <c r="E125" s="644"/>
      <c r="F125" s="644"/>
      <c r="G125" s="643">
        <v>2106.75</v>
      </c>
      <c r="H125" s="643">
        <v>1908.34</v>
      </c>
      <c r="I125" s="643">
        <v>1816.29</v>
      </c>
      <c r="J125" s="643">
        <v>1793.14</v>
      </c>
      <c r="K125" s="643">
        <v>1716.22</v>
      </c>
      <c r="L125" s="643">
        <v>1760.05</v>
      </c>
      <c r="M125" s="643">
        <v>1715.84</v>
      </c>
      <c r="N125" s="643">
        <v>1594.31</v>
      </c>
      <c r="O125" s="643">
        <v>1542.58</v>
      </c>
      <c r="P125" s="643">
        <v>1485.64</v>
      </c>
      <c r="Q125" s="643">
        <v>1495.57</v>
      </c>
      <c r="R125" s="643">
        <v>1324.41</v>
      </c>
      <c r="S125" s="643">
        <v>867.79</v>
      </c>
      <c r="T125" s="643">
        <v>746.14</v>
      </c>
      <c r="U125" s="643">
        <v>676.57</v>
      </c>
      <c r="V125" s="643">
        <v>588.66</v>
      </c>
      <c r="W125" s="643">
        <v>573.05999999999995</v>
      </c>
      <c r="X125" s="643">
        <v>555.95000000000005</v>
      </c>
      <c r="Y125" s="643">
        <v>533.41</v>
      </c>
      <c r="Z125" s="643">
        <v>496.61</v>
      </c>
      <c r="AA125" s="643">
        <v>451.39</v>
      </c>
      <c r="AB125" s="643">
        <v>420.86</v>
      </c>
      <c r="AC125" s="643">
        <v>366.73</v>
      </c>
      <c r="AD125" s="643">
        <v>335.34</v>
      </c>
      <c r="AE125" s="643">
        <v>274.99</v>
      </c>
      <c r="AF125" s="643">
        <v>261.83999999999997</v>
      </c>
      <c r="AG125" s="643">
        <v>245.75</v>
      </c>
      <c r="AH125" s="643">
        <v>244.97</v>
      </c>
      <c r="AI125" s="643">
        <v>219.81</v>
      </c>
      <c r="AJ125" s="643">
        <v>220.94</v>
      </c>
      <c r="AK125" s="643">
        <v>219.71</v>
      </c>
      <c r="AL125" s="643">
        <v>200.88</v>
      </c>
      <c r="AM125" s="643">
        <v>182.88</v>
      </c>
      <c r="AN125" s="643">
        <v>154.91999999999999</v>
      </c>
      <c r="AO125" s="643">
        <v>153.72</v>
      </c>
      <c r="AP125" s="643">
        <v>168.94</v>
      </c>
      <c r="AQ125" s="643">
        <v>168.27</v>
      </c>
      <c r="AR125" s="643">
        <v>191.67</v>
      </c>
      <c r="AS125" s="643">
        <v>142.59</v>
      </c>
      <c r="AT125" s="643">
        <v>162.77000000000001</v>
      </c>
      <c r="AU125" s="643">
        <v>181.19</v>
      </c>
      <c r="AV125" s="642"/>
      <c r="AW125" s="642"/>
    </row>
    <row r="126" spans="1:49">
      <c r="A126" s="646"/>
      <c r="B126" s="644"/>
      <c r="C126" s="644"/>
      <c r="D126" s="644"/>
      <c r="E126" s="644"/>
      <c r="F126" s="644"/>
      <c r="G126" s="643"/>
      <c r="H126" s="643"/>
      <c r="I126" s="643"/>
      <c r="J126" s="643"/>
      <c r="K126" s="643"/>
      <c r="L126" s="643"/>
      <c r="M126" s="643"/>
      <c r="N126" s="643"/>
      <c r="O126" s="643"/>
      <c r="P126" s="643"/>
      <c r="Q126" s="643"/>
      <c r="R126" s="643"/>
      <c r="S126" s="643"/>
      <c r="T126" s="643"/>
      <c r="U126" s="643"/>
      <c r="V126" s="643"/>
      <c r="W126" s="643"/>
      <c r="X126" s="643"/>
      <c r="Y126" s="643"/>
      <c r="Z126" s="643"/>
      <c r="AA126" s="643"/>
      <c r="AB126" s="643"/>
      <c r="AC126" s="643"/>
      <c r="AD126" s="643"/>
      <c r="AE126" s="643"/>
      <c r="AF126" s="643"/>
      <c r="AG126" s="643"/>
      <c r="AH126" s="643"/>
      <c r="AI126" s="643"/>
      <c r="AJ126" s="643"/>
      <c r="AK126" s="643"/>
      <c r="AL126" s="643"/>
      <c r="AM126" s="643"/>
      <c r="AN126" s="643"/>
      <c r="AO126" s="643"/>
      <c r="AP126" s="643"/>
      <c r="AQ126" s="643"/>
      <c r="AR126" s="643"/>
      <c r="AS126" s="643"/>
      <c r="AT126" s="643"/>
      <c r="AU126" s="643"/>
      <c r="AV126" s="642"/>
      <c r="AW126" s="642"/>
    </row>
    <row r="127" spans="1:49">
      <c r="A127" s="644" t="s">
        <v>551</v>
      </c>
      <c r="B127" s="644"/>
      <c r="C127" s="644"/>
      <c r="D127" s="644"/>
      <c r="E127" s="644"/>
      <c r="F127" s="644"/>
      <c r="G127" s="643">
        <v>1204.31</v>
      </c>
      <c r="H127" s="643">
        <v>1046.9000000000001</v>
      </c>
      <c r="I127" s="643">
        <v>540.12</v>
      </c>
      <c r="J127" s="643">
        <v>1095.9100000000001</v>
      </c>
      <c r="K127" s="643">
        <v>1313.48</v>
      </c>
      <c r="L127" s="643">
        <v>1313.14</v>
      </c>
      <c r="M127" s="643">
        <v>1618.28</v>
      </c>
      <c r="N127" s="643">
        <v>1675.57</v>
      </c>
      <c r="O127" s="643">
        <v>2285.35</v>
      </c>
      <c r="P127" s="643">
        <v>2312.67</v>
      </c>
      <c r="Q127" s="643">
        <v>1976.07</v>
      </c>
      <c r="R127" s="643">
        <v>1799.52</v>
      </c>
      <c r="S127" s="643">
        <v>1255.0999999999999</v>
      </c>
      <c r="T127" s="643">
        <v>1556.12</v>
      </c>
      <c r="U127" s="643">
        <v>1422.1</v>
      </c>
      <c r="V127" s="643">
        <v>932.6</v>
      </c>
      <c r="W127" s="643">
        <v>499.62</v>
      </c>
      <c r="X127" s="643">
        <v>509.96</v>
      </c>
      <c r="Y127" s="643">
        <v>439.66</v>
      </c>
      <c r="Z127" s="643">
        <v>608.91999999999996</v>
      </c>
      <c r="AA127" s="643">
        <v>574.24</v>
      </c>
      <c r="AB127" s="643">
        <v>511.59</v>
      </c>
      <c r="AC127" s="643">
        <v>497.51</v>
      </c>
      <c r="AD127" s="643">
        <v>447.21</v>
      </c>
      <c r="AE127" s="643">
        <v>482.83</v>
      </c>
      <c r="AF127" s="643">
        <v>475.15</v>
      </c>
      <c r="AG127" s="643">
        <v>556.45000000000005</v>
      </c>
      <c r="AH127" s="643">
        <v>518.49</v>
      </c>
      <c r="AI127" s="643">
        <v>438.66</v>
      </c>
      <c r="AJ127" s="643">
        <v>482.26</v>
      </c>
      <c r="AK127" s="643">
        <v>492.9</v>
      </c>
      <c r="AL127" s="643">
        <v>490.33</v>
      </c>
      <c r="AM127" s="643">
        <v>544.71</v>
      </c>
      <c r="AN127" s="643">
        <v>548.55999999999995</v>
      </c>
      <c r="AO127" s="643">
        <v>463.85</v>
      </c>
      <c r="AP127" s="643">
        <v>380.31</v>
      </c>
      <c r="AQ127" s="643">
        <v>368.8</v>
      </c>
      <c r="AR127" s="643">
        <v>414.72</v>
      </c>
      <c r="AS127" s="643">
        <v>399.42</v>
      </c>
      <c r="AT127" s="643">
        <v>337.95</v>
      </c>
      <c r="AU127" s="643">
        <v>349.98</v>
      </c>
      <c r="AV127" s="642"/>
      <c r="AW127" s="642"/>
    </row>
    <row r="128" spans="1:49">
      <c r="A128" s="645" t="s">
        <v>566</v>
      </c>
      <c r="B128" s="644"/>
      <c r="C128" s="644"/>
      <c r="D128" s="644"/>
      <c r="E128" s="644"/>
      <c r="F128" s="644"/>
      <c r="G128" s="643">
        <v>0</v>
      </c>
      <c r="H128" s="643">
        <v>0</v>
      </c>
      <c r="I128" s="643">
        <v>0</v>
      </c>
      <c r="J128" s="643">
        <v>0</v>
      </c>
      <c r="K128" s="643">
        <v>0</v>
      </c>
      <c r="L128" s="643">
        <v>0</v>
      </c>
      <c r="M128" s="643">
        <v>0</v>
      </c>
      <c r="N128" s="643">
        <v>0</v>
      </c>
      <c r="O128" s="643">
        <v>0</v>
      </c>
      <c r="P128" s="643">
        <v>0</v>
      </c>
      <c r="Q128" s="643">
        <v>0</v>
      </c>
      <c r="R128" s="643">
        <v>0</v>
      </c>
      <c r="S128" s="643">
        <v>0</v>
      </c>
      <c r="T128" s="643">
        <v>0</v>
      </c>
      <c r="U128" s="643">
        <v>0</v>
      </c>
      <c r="V128" s="643">
        <v>0</v>
      </c>
      <c r="W128" s="643">
        <v>0</v>
      </c>
      <c r="X128" s="643">
        <v>0</v>
      </c>
      <c r="Y128" s="643">
        <v>0</v>
      </c>
      <c r="Z128" s="643">
        <v>0</v>
      </c>
      <c r="AA128" s="643">
        <v>0</v>
      </c>
      <c r="AB128" s="643">
        <v>0</v>
      </c>
      <c r="AC128" s="643">
        <v>0</v>
      </c>
      <c r="AD128" s="643">
        <v>0</v>
      </c>
      <c r="AE128" s="643">
        <v>0</v>
      </c>
      <c r="AF128" s="643">
        <v>0</v>
      </c>
      <c r="AG128" s="643">
        <v>0</v>
      </c>
      <c r="AH128" s="643">
        <v>0</v>
      </c>
      <c r="AI128" s="643">
        <v>0</v>
      </c>
      <c r="AJ128" s="643">
        <v>0</v>
      </c>
      <c r="AK128" s="643">
        <v>0</v>
      </c>
      <c r="AL128" s="643">
        <v>0</v>
      </c>
      <c r="AM128" s="643">
        <v>0</v>
      </c>
      <c r="AN128" s="643">
        <v>0</v>
      </c>
      <c r="AO128" s="643">
        <v>0</v>
      </c>
      <c r="AP128" s="643">
        <v>0</v>
      </c>
      <c r="AQ128" s="643">
        <v>0</v>
      </c>
      <c r="AR128" s="643">
        <v>0</v>
      </c>
      <c r="AS128" s="643">
        <v>0</v>
      </c>
      <c r="AT128" s="643">
        <v>0</v>
      </c>
      <c r="AU128" s="643">
        <v>0</v>
      </c>
      <c r="AV128" s="642"/>
      <c r="AW128" s="642"/>
    </row>
    <row r="129" spans="1:49">
      <c r="A129" s="645" t="s">
        <v>550</v>
      </c>
      <c r="B129" s="644"/>
      <c r="C129" s="644"/>
      <c r="D129" s="644"/>
      <c r="E129" s="644"/>
      <c r="F129" s="644"/>
      <c r="G129" s="643">
        <v>1270.02</v>
      </c>
      <c r="H129" s="643">
        <v>800.22</v>
      </c>
      <c r="I129" s="643">
        <v>737.48</v>
      </c>
      <c r="J129" s="643">
        <v>504.43</v>
      </c>
      <c r="K129" s="643">
        <v>515.01</v>
      </c>
      <c r="L129" s="643">
        <v>1291.81</v>
      </c>
      <c r="M129" s="643">
        <v>999.36</v>
      </c>
      <c r="N129" s="643">
        <v>858.55</v>
      </c>
      <c r="O129" s="643">
        <v>840.09</v>
      </c>
      <c r="P129" s="643">
        <v>968.85</v>
      </c>
      <c r="Q129" s="643">
        <v>840.83</v>
      </c>
      <c r="R129" s="643">
        <v>555.91</v>
      </c>
      <c r="S129" s="643">
        <v>986.76</v>
      </c>
      <c r="T129" s="643">
        <v>602.20000000000005</v>
      </c>
      <c r="U129" s="643">
        <v>338.4</v>
      </c>
      <c r="V129" s="643">
        <v>642.57000000000005</v>
      </c>
      <c r="W129" s="643">
        <v>3886.02</v>
      </c>
      <c r="X129" s="643">
        <v>397.95</v>
      </c>
      <c r="Y129" s="643">
        <v>278.48</v>
      </c>
      <c r="Z129" s="643">
        <v>257.98</v>
      </c>
      <c r="AA129" s="643">
        <v>261.25</v>
      </c>
      <c r="AB129" s="643">
        <v>257.12</v>
      </c>
      <c r="AC129" s="643">
        <v>219.25</v>
      </c>
      <c r="AD129" s="643">
        <v>164.64</v>
      </c>
      <c r="AE129" s="643">
        <v>157.38999999999999</v>
      </c>
      <c r="AF129" s="643">
        <v>67.239999999999995</v>
      </c>
      <c r="AG129" s="643">
        <v>54.19</v>
      </c>
      <c r="AH129" s="643">
        <v>106.22</v>
      </c>
      <c r="AI129" s="643">
        <v>72.06</v>
      </c>
      <c r="AJ129" s="643">
        <v>149.44999999999999</v>
      </c>
      <c r="AK129" s="643">
        <v>55.51</v>
      </c>
      <c r="AL129" s="643">
        <v>69.89</v>
      </c>
      <c r="AM129" s="643">
        <v>94.78</v>
      </c>
      <c r="AN129" s="643">
        <v>58.82</v>
      </c>
      <c r="AO129" s="643">
        <v>81.069999999999993</v>
      </c>
      <c r="AP129" s="643">
        <v>68.31</v>
      </c>
      <c r="AQ129" s="643">
        <v>26.45</v>
      </c>
      <c r="AR129" s="643">
        <v>18.2</v>
      </c>
      <c r="AS129" s="643">
        <v>12.01</v>
      </c>
      <c r="AT129" s="643">
        <v>9.1199999999999992</v>
      </c>
      <c r="AU129" s="643">
        <v>1.43</v>
      </c>
      <c r="AV129" s="642"/>
      <c r="AW129" s="642"/>
    </row>
    <row r="130" spans="1:49">
      <c r="A130" s="645" t="s">
        <v>549</v>
      </c>
      <c r="B130" s="644"/>
      <c r="C130" s="644"/>
      <c r="D130" s="644"/>
      <c r="E130" s="644"/>
      <c r="F130" s="644"/>
      <c r="G130" s="643">
        <v>134808.45000000001</v>
      </c>
      <c r="H130" s="643">
        <v>121244.21</v>
      </c>
      <c r="I130" s="643">
        <v>127549.01</v>
      </c>
      <c r="J130" s="643">
        <v>127749.05</v>
      </c>
      <c r="K130" s="643">
        <v>132856.75</v>
      </c>
      <c r="L130" s="643">
        <v>134699.35</v>
      </c>
      <c r="M130" s="643">
        <v>98126.55</v>
      </c>
      <c r="N130" s="643">
        <v>82338.759999999995</v>
      </c>
      <c r="O130" s="643">
        <v>79678.87</v>
      </c>
      <c r="P130" s="643">
        <v>74483.820000000007</v>
      </c>
      <c r="Q130" s="643">
        <v>62122.49</v>
      </c>
      <c r="R130" s="643">
        <v>69284.28</v>
      </c>
      <c r="S130" s="643">
        <v>66712.97</v>
      </c>
      <c r="T130" s="643">
        <v>63784.38</v>
      </c>
      <c r="U130" s="643">
        <v>63296.42</v>
      </c>
      <c r="V130" s="643">
        <v>51789.63</v>
      </c>
      <c r="W130" s="643">
        <v>45748.29</v>
      </c>
      <c r="X130" s="643">
        <v>46069.91</v>
      </c>
      <c r="Y130" s="643">
        <v>41088.47</v>
      </c>
      <c r="Z130" s="643">
        <v>44436.92</v>
      </c>
      <c r="AA130" s="643">
        <v>41518.58</v>
      </c>
      <c r="AB130" s="643">
        <v>40634.6</v>
      </c>
      <c r="AC130" s="643">
        <v>38574.75</v>
      </c>
      <c r="AD130" s="643">
        <v>37596.49</v>
      </c>
      <c r="AE130" s="643">
        <v>35998.720000000001</v>
      </c>
      <c r="AF130" s="643">
        <v>34853.33</v>
      </c>
      <c r="AG130" s="643">
        <v>30327.73</v>
      </c>
      <c r="AH130" s="643">
        <v>29054.94</v>
      </c>
      <c r="AI130" s="643">
        <v>28447.82</v>
      </c>
      <c r="AJ130" s="643">
        <v>25547.67</v>
      </c>
      <c r="AK130" s="643">
        <v>23557.85</v>
      </c>
      <c r="AL130" s="643">
        <v>22418.06</v>
      </c>
      <c r="AM130" s="643">
        <v>20756.490000000002</v>
      </c>
      <c r="AN130" s="643">
        <v>19330.41</v>
      </c>
      <c r="AO130" s="643">
        <v>17561.810000000001</v>
      </c>
      <c r="AP130" s="643">
        <v>15842.16</v>
      </c>
      <c r="AQ130" s="643">
        <v>14804.18</v>
      </c>
      <c r="AR130" s="643">
        <v>14242.68</v>
      </c>
      <c r="AS130" s="643">
        <v>11008.63</v>
      </c>
      <c r="AT130" s="643">
        <v>10362</v>
      </c>
      <c r="AU130" s="643">
        <v>7666.99</v>
      </c>
      <c r="AV130" s="642"/>
      <c r="AW130" s="642"/>
    </row>
    <row r="131" spans="1:49">
      <c r="A131" s="645" t="s">
        <v>548</v>
      </c>
      <c r="B131" s="644"/>
      <c r="C131" s="644"/>
      <c r="D131" s="644"/>
      <c r="E131" s="644"/>
      <c r="F131" s="644"/>
      <c r="G131" s="643">
        <v>0</v>
      </c>
      <c r="H131" s="643">
        <v>0</v>
      </c>
      <c r="I131" s="643">
        <v>0</v>
      </c>
      <c r="J131" s="643">
        <v>0</v>
      </c>
      <c r="K131" s="643">
        <v>0</v>
      </c>
      <c r="L131" s="643">
        <v>0</v>
      </c>
      <c r="M131" s="643">
        <v>0</v>
      </c>
      <c r="N131" s="643">
        <v>0</v>
      </c>
      <c r="O131" s="643">
        <v>0</v>
      </c>
      <c r="P131" s="643">
        <v>0</v>
      </c>
      <c r="Q131" s="643">
        <v>0</v>
      </c>
      <c r="R131" s="643">
        <v>0</v>
      </c>
      <c r="S131" s="643">
        <v>0</v>
      </c>
      <c r="T131" s="643">
        <v>0</v>
      </c>
      <c r="U131" s="643">
        <v>0</v>
      </c>
      <c r="V131" s="643">
        <v>0</v>
      </c>
      <c r="W131" s="643">
        <v>0</v>
      </c>
      <c r="X131" s="643">
        <v>0</v>
      </c>
      <c r="Y131" s="643">
        <v>0</v>
      </c>
      <c r="Z131" s="643">
        <v>0</v>
      </c>
      <c r="AA131" s="643">
        <v>0</v>
      </c>
      <c r="AB131" s="643">
        <v>0</v>
      </c>
      <c r="AC131" s="643">
        <v>0</v>
      </c>
      <c r="AD131" s="643">
        <v>0</v>
      </c>
      <c r="AE131" s="643">
        <v>0</v>
      </c>
      <c r="AF131" s="643">
        <v>0</v>
      </c>
      <c r="AG131" s="643">
        <v>0</v>
      </c>
      <c r="AH131" s="643">
        <v>0</v>
      </c>
      <c r="AI131" s="643">
        <v>0</v>
      </c>
      <c r="AJ131" s="643">
        <v>0</v>
      </c>
      <c r="AK131" s="643">
        <v>0</v>
      </c>
      <c r="AL131" s="643">
        <v>0</v>
      </c>
      <c r="AM131" s="643">
        <v>0</v>
      </c>
      <c r="AN131" s="643">
        <v>0</v>
      </c>
      <c r="AO131" s="643">
        <v>0</v>
      </c>
      <c r="AP131" s="643">
        <v>0</v>
      </c>
      <c r="AQ131" s="643">
        <v>0</v>
      </c>
      <c r="AR131" s="643">
        <v>0</v>
      </c>
      <c r="AS131" s="643">
        <v>0</v>
      </c>
      <c r="AT131" s="643">
        <v>0</v>
      </c>
      <c r="AU131" s="643">
        <v>0</v>
      </c>
      <c r="AV131" s="642"/>
      <c r="AW131" s="642"/>
    </row>
    <row r="132" spans="1:49">
      <c r="A132" s="645" t="s">
        <v>547</v>
      </c>
      <c r="B132" s="644"/>
      <c r="C132" s="644"/>
      <c r="D132" s="644"/>
      <c r="E132" s="644"/>
      <c r="F132" s="644"/>
      <c r="G132" s="643">
        <v>0</v>
      </c>
      <c r="H132" s="643">
        <v>0</v>
      </c>
      <c r="I132" s="643">
        <v>0</v>
      </c>
      <c r="J132" s="643">
        <v>0</v>
      </c>
      <c r="K132" s="643">
        <v>0</v>
      </c>
      <c r="L132" s="643">
        <v>0</v>
      </c>
      <c r="M132" s="643">
        <v>0</v>
      </c>
      <c r="N132" s="643">
        <v>0</v>
      </c>
      <c r="O132" s="643">
        <v>224.85</v>
      </c>
      <c r="P132" s="643">
        <v>122.41</v>
      </c>
      <c r="Q132" s="643">
        <v>174.6</v>
      </c>
      <c r="R132" s="643">
        <v>588.96</v>
      </c>
      <c r="S132" s="643">
        <v>633.76</v>
      </c>
      <c r="T132" s="643">
        <v>738.09</v>
      </c>
      <c r="U132" s="643">
        <v>623.70000000000005</v>
      </c>
      <c r="V132" s="643">
        <v>995.53</v>
      </c>
      <c r="W132" s="643">
        <v>809.8</v>
      </c>
      <c r="X132" s="643">
        <v>632.88</v>
      </c>
      <c r="Y132" s="643">
        <v>705.69</v>
      </c>
      <c r="Z132" s="643">
        <v>678.44</v>
      </c>
      <c r="AA132" s="643">
        <v>606.41</v>
      </c>
      <c r="AB132" s="643">
        <v>434.76</v>
      </c>
      <c r="AC132" s="643">
        <v>558.9</v>
      </c>
      <c r="AD132" s="643">
        <v>526.16</v>
      </c>
      <c r="AE132" s="643">
        <v>424.46</v>
      </c>
      <c r="AF132" s="643">
        <v>433.52</v>
      </c>
      <c r="AG132" s="643">
        <v>272.77</v>
      </c>
      <c r="AH132" s="643">
        <v>251.9</v>
      </c>
      <c r="AI132" s="643">
        <v>266.92</v>
      </c>
      <c r="AJ132" s="643">
        <v>386.94</v>
      </c>
      <c r="AK132" s="643">
        <v>517.66</v>
      </c>
      <c r="AL132" s="643">
        <v>648.44000000000005</v>
      </c>
      <c r="AM132" s="643">
        <v>666.02</v>
      </c>
      <c r="AN132" s="643">
        <v>673.96</v>
      </c>
      <c r="AO132" s="643">
        <v>665.22</v>
      </c>
      <c r="AP132" s="643">
        <v>636.79999999999995</v>
      </c>
      <c r="AQ132" s="643">
        <v>562.37</v>
      </c>
      <c r="AR132" s="643">
        <v>653.12</v>
      </c>
      <c r="AS132" s="643">
        <v>619.37</v>
      </c>
      <c r="AT132" s="643">
        <v>621.29</v>
      </c>
      <c r="AU132" s="643">
        <v>695.34</v>
      </c>
      <c r="AV132" s="642"/>
      <c r="AW132" s="642"/>
    </row>
    <row r="133" spans="1:49">
      <c r="A133" s="645" t="s">
        <v>546</v>
      </c>
      <c r="B133" s="644"/>
      <c r="C133" s="644"/>
      <c r="D133" s="644"/>
      <c r="E133" s="644"/>
      <c r="F133" s="644"/>
      <c r="G133" s="643">
        <v>0</v>
      </c>
      <c r="H133" s="643">
        <v>0</v>
      </c>
      <c r="I133" s="643">
        <v>0</v>
      </c>
      <c r="J133" s="643">
        <v>0</v>
      </c>
      <c r="K133" s="643">
        <v>0</v>
      </c>
      <c r="L133" s="643">
        <v>0</v>
      </c>
      <c r="M133" s="643">
        <v>0</v>
      </c>
      <c r="N133" s="643">
        <v>0</v>
      </c>
      <c r="O133" s="643">
        <v>16.48</v>
      </c>
      <c r="P133" s="643">
        <v>240.94</v>
      </c>
      <c r="Q133" s="643">
        <v>1122.9100000000001</v>
      </c>
      <c r="R133" s="643">
        <v>3775.64</v>
      </c>
      <c r="S133" s="643">
        <v>7781.44</v>
      </c>
      <c r="T133" s="643">
        <v>10102.82</v>
      </c>
      <c r="U133" s="643">
        <v>11329.5</v>
      </c>
      <c r="V133" s="643">
        <v>12643.07</v>
      </c>
      <c r="W133" s="643">
        <v>15143.44</v>
      </c>
      <c r="X133" s="643">
        <v>16547.830000000002</v>
      </c>
      <c r="Y133" s="643">
        <v>18457.25</v>
      </c>
      <c r="Z133" s="643">
        <v>19872.099999999999</v>
      </c>
      <c r="AA133" s="643">
        <v>20964.98</v>
      </c>
      <c r="AB133" s="643">
        <v>22508.43</v>
      </c>
      <c r="AC133" s="643">
        <v>23335.59</v>
      </c>
      <c r="AD133" s="643">
        <v>24007.919999999998</v>
      </c>
      <c r="AE133" s="643">
        <v>24910.91</v>
      </c>
      <c r="AF133" s="643">
        <v>25460.41</v>
      </c>
      <c r="AG133" s="643">
        <v>24906.86</v>
      </c>
      <c r="AH133" s="643">
        <v>24283.360000000001</v>
      </c>
      <c r="AI133" s="643">
        <v>24567.42</v>
      </c>
      <c r="AJ133" s="643">
        <v>25708.1</v>
      </c>
      <c r="AK133" s="643">
        <v>25740.55</v>
      </c>
      <c r="AL133" s="643">
        <v>25471.54</v>
      </c>
      <c r="AM133" s="643">
        <v>25295.26</v>
      </c>
      <c r="AN133" s="643">
        <v>23482.67</v>
      </c>
      <c r="AO133" s="643">
        <v>23105.8</v>
      </c>
      <c r="AP133" s="643">
        <v>22619.82</v>
      </c>
      <c r="AQ133" s="643">
        <v>23554.03</v>
      </c>
      <c r="AR133" s="643">
        <v>23555.13</v>
      </c>
      <c r="AS133" s="643">
        <v>22454.55</v>
      </c>
      <c r="AT133" s="643">
        <v>22449.51</v>
      </c>
      <c r="AU133" s="643">
        <v>21908.959999999999</v>
      </c>
      <c r="AV133" s="642"/>
      <c r="AW133" s="642"/>
    </row>
    <row r="134" spans="1:49">
      <c r="A134" s="645" t="s">
        <v>545</v>
      </c>
      <c r="B134" s="644"/>
      <c r="C134" s="644"/>
      <c r="D134" s="644"/>
      <c r="E134" s="644"/>
      <c r="F134" s="644"/>
      <c r="G134" s="643">
        <v>65.760000000000005</v>
      </c>
      <c r="H134" s="643">
        <v>42</v>
      </c>
      <c r="I134" s="643">
        <v>38.57</v>
      </c>
      <c r="J134" s="643">
        <v>40.79</v>
      </c>
      <c r="K134" s="643">
        <v>166.11</v>
      </c>
      <c r="L134" s="643">
        <v>127.29</v>
      </c>
      <c r="M134" s="643">
        <v>542.86</v>
      </c>
      <c r="N134" s="643">
        <v>727.96</v>
      </c>
      <c r="O134" s="643">
        <v>474.37</v>
      </c>
      <c r="P134" s="643">
        <v>519.01</v>
      </c>
      <c r="Q134" s="643">
        <v>664.98</v>
      </c>
      <c r="R134" s="643">
        <v>467.39</v>
      </c>
      <c r="S134" s="643">
        <v>240.57</v>
      </c>
      <c r="T134" s="643">
        <v>143.08000000000001</v>
      </c>
      <c r="U134" s="643">
        <v>159.51</v>
      </c>
      <c r="V134" s="643">
        <v>86.79</v>
      </c>
      <c r="W134" s="643">
        <v>44.07</v>
      </c>
      <c r="X134" s="643">
        <v>135.44999999999999</v>
      </c>
      <c r="Y134" s="643">
        <v>42.87</v>
      </c>
      <c r="Z134" s="643">
        <v>122.83</v>
      </c>
      <c r="AA134" s="643">
        <v>177.22</v>
      </c>
      <c r="AB134" s="643">
        <v>120.54</v>
      </c>
      <c r="AC134" s="643">
        <v>10.02</v>
      </c>
      <c r="AD134" s="643">
        <v>12.61</v>
      </c>
      <c r="AE134" s="643">
        <v>3.14</v>
      </c>
      <c r="AF134" s="643">
        <v>1.4</v>
      </c>
      <c r="AG134" s="643">
        <v>0.32</v>
      </c>
      <c r="AH134" s="643">
        <v>3.85</v>
      </c>
      <c r="AI134" s="643">
        <v>3.08</v>
      </c>
      <c r="AJ134" s="643">
        <v>0.33</v>
      </c>
      <c r="AK134" s="643">
        <v>0.3</v>
      </c>
      <c r="AL134" s="643">
        <v>0</v>
      </c>
      <c r="AM134" s="643">
        <v>0.17</v>
      </c>
      <c r="AN134" s="643">
        <v>0.31</v>
      </c>
      <c r="AO134" s="643">
        <v>0.05</v>
      </c>
      <c r="AP134" s="643">
        <v>0.15</v>
      </c>
      <c r="AQ134" s="643">
        <v>0.22</v>
      </c>
      <c r="AR134" s="643">
        <v>0</v>
      </c>
      <c r="AS134" s="643">
        <v>0</v>
      </c>
      <c r="AT134" s="643">
        <v>0</v>
      </c>
      <c r="AU134" s="643">
        <v>0</v>
      </c>
      <c r="AV134" s="642"/>
      <c r="AW134" s="642"/>
    </row>
    <row r="135" spans="1:49">
      <c r="A135" s="645" t="s">
        <v>544</v>
      </c>
      <c r="B135" s="644"/>
      <c r="C135" s="644"/>
      <c r="D135" s="644"/>
      <c r="E135" s="644"/>
      <c r="F135" s="644"/>
      <c r="G135" s="643">
        <v>467.78</v>
      </c>
      <c r="H135" s="643">
        <v>311.24</v>
      </c>
      <c r="I135" s="643">
        <v>400.13</v>
      </c>
      <c r="J135" s="643">
        <v>606.09</v>
      </c>
      <c r="K135" s="643">
        <v>343.99</v>
      </c>
      <c r="L135" s="643">
        <v>545.37</v>
      </c>
      <c r="M135" s="643">
        <v>520.25</v>
      </c>
      <c r="N135" s="643">
        <v>631.45000000000005</v>
      </c>
      <c r="O135" s="643">
        <v>820.44</v>
      </c>
      <c r="P135" s="643">
        <v>554.71</v>
      </c>
      <c r="Q135" s="643">
        <v>327.72</v>
      </c>
      <c r="R135" s="643">
        <v>400.04</v>
      </c>
      <c r="S135" s="643">
        <v>288.08999999999997</v>
      </c>
      <c r="T135" s="643">
        <v>251.35</v>
      </c>
      <c r="U135" s="643">
        <v>136.33000000000001</v>
      </c>
      <c r="V135" s="643">
        <v>89.7</v>
      </c>
      <c r="W135" s="643">
        <v>64.27</v>
      </c>
      <c r="X135" s="643">
        <v>58.75</v>
      </c>
      <c r="Y135" s="643">
        <v>64.64</v>
      </c>
      <c r="Z135" s="643">
        <v>42.78</v>
      </c>
      <c r="AA135" s="643">
        <v>34.46</v>
      </c>
      <c r="AB135" s="643">
        <v>26.4</v>
      </c>
      <c r="AC135" s="643">
        <v>18.010000000000002</v>
      </c>
      <c r="AD135" s="643">
        <v>14.99</v>
      </c>
      <c r="AE135" s="643">
        <v>10.96</v>
      </c>
      <c r="AF135" s="643">
        <v>6.08</v>
      </c>
      <c r="AG135" s="643">
        <v>2.72</v>
      </c>
      <c r="AH135" s="643">
        <v>1.44</v>
      </c>
      <c r="AI135" s="643">
        <v>1.48</v>
      </c>
      <c r="AJ135" s="643">
        <v>13.15</v>
      </c>
      <c r="AK135" s="643">
        <v>13.71</v>
      </c>
      <c r="AL135" s="643">
        <v>0.15</v>
      </c>
      <c r="AM135" s="643">
        <v>0.08</v>
      </c>
      <c r="AN135" s="643">
        <v>0.99</v>
      </c>
      <c r="AO135" s="643">
        <v>0.31</v>
      </c>
      <c r="AP135" s="643">
        <v>0.24</v>
      </c>
      <c r="AQ135" s="643">
        <v>0.09</v>
      </c>
      <c r="AR135" s="643">
        <v>0.05</v>
      </c>
      <c r="AS135" s="643">
        <v>0.03</v>
      </c>
      <c r="AT135" s="643">
        <v>0</v>
      </c>
      <c r="AU135" s="643">
        <v>0.02</v>
      </c>
      <c r="AV135" s="642"/>
      <c r="AW135" s="642"/>
    </row>
    <row r="136" spans="1:49">
      <c r="A136" s="645" t="s">
        <v>565</v>
      </c>
      <c r="B136" s="644"/>
      <c r="C136" s="644"/>
      <c r="D136" s="644"/>
      <c r="E136" s="644"/>
      <c r="F136" s="644"/>
      <c r="G136" s="643">
        <v>292.26</v>
      </c>
      <c r="H136" s="643">
        <v>184.16</v>
      </c>
      <c r="I136" s="643">
        <v>133.51</v>
      </c>
      <c r="J136" s="643">
        <v>140.47999999999999</v>
      </c>
      <c r="K136" s="643">
        <v>120.3</v>
      </c>
      <c r="L136" s="643">
        <v>156.91999999999999</v>
      </c>
      <c r="M136" s="643">
        <v>185.78</v>
      </c>
      <c r="N136" s="643">
        <v>234.88</v>
      </c>
      <c r="O136" s="643">
        <v>413.79</v>
      </c>
      <c r="P136" s="643">
        <v>348.15</v>
      </c>
      <c r="Q136" s="643">
        <v>303.7</v>
      </c>
      <c r="R136" s="643">
        <v>281.89</v>
      </c>
      <c r="S136" s="643">
        <v>132.88999999999999</v>
      </c>
      <c r="T136" s="643">
        <v>115.02</v>
      </c>
      <c r="U136" s="643">
        <v>79.03</v>
      </c>
      <c r="V136" s="643">
        <v>51.5</v>
      </c>
      <c r="W136" s="643">
        <v>28.12</v>
      </c>
      <c r="X136" s="643">
        <v>33.97</v>
      </c>
      <c r="Y136" s="643">
        <v>20.92</v>
      </c>
      <c r="Z136" s="643">
        <v>39.58</v>
      </c>
      <c r="AA136" s="643">
        <v>39.65</v>
      </c>
      <c r="AB136" s="643">
        <v>31.69</v>
      </c>
      <c r="AC136" s="643">
        <v>21.82</v>
      </c>
      <c r="AD136" s="643">
        <v>25.01</v>
      </c>
      <c r="AE136" s="643">
        <v>22.61</v>
      </c>
      <c r="AF136" s="643">
        <v>19.899999999999999</v>
      </c>
      <c r="AG136" s="643">
        <v>13.98</v>
      </c>
      <c r="AH136" s="643">
        <v>16.489999999999998</v>
      </c>
      <c r="AI136" s="643">
        <v>9.98</v>
      </c>
      <c r="AJ136" s="643">
        <v>1.57</v>
      </c>
      <c r="AK136" s="643">
        <v>0</v>
      </c>
      <c r="AL136" s="643">
        <v>0</v>
      </c>
      <c r="AM136" s="643">
        <v>0</v>
      </c>
      <c r="AN136" s="643">
        <v>0</v>
      </c>
      <c r="AO136" s="643">
        <v>6.6</v>
      </c>
      <c r="AP136" s="643">
        <v>5.94</v>
      </c>
      <c r="AQ136" s="643">
        <v>12.2</v>
      </c>
      <c r="AR136" s="643">
        <v>10.42</v>
      </c>
      <c r="AS136" s="643">
        <v>7.35</v>
      </c>
      <c r="AT136" s="643">
        <v>9.09</v>
      </c>
      <c r="AU136" s="643">
        <v>0.21</v>
      </c>
      <c r="AV136" s="642"/>
      <c r="AW136" s="642"/>
    </row>
    <row r="137" spans="1:49">
      <c r="A137" s="645" t="s">
        <v>542</v>
      </c>
      <c r="B137" s="644"/>
      <c r="C137" s="644"/>
      <c r="D137" s="644"/>
      <c r="E137" s="644"/>
      <c r="F137" s="644"/>
      <c r="G137" s="643">
        <v>0</v>
      </c>
      <c r="H137" s="643">
        <v>0</v>
      </c>
      <c r="I137" s="643">
        <v>0</v>
      </c>
      <c r="J137" s="643">
        <v>0</v>
      </c>
      <c r="K137" s="643">
        <v>7.56</v>
      </c>
      <c r="L137" s="643">
        <v>25.2</v>
      </c>
      <c r="M137" s="643">
        <v>35.28</v>
      </c>
      <c r="N137" s="643">
        <v>35.28</v>
      </c>
      <c r="O137" s="643">
        <v>37.799999999999997</v>
      </c>
      <c r="P137" s="643">
        <v>37.799999999999997</v>
      </c>
      <c r="Q137" s="643">
        <v>37.799999999999997</v>
      </c>
      <c r="R137" s="643">
        <v>40.32</v>
      </c>
      <c r="S137" s="643">
        <v>42.84</v>
      </c>
      <c r="T137" s="643">
        <v>42.84</v>
      </c>
      <c r="U137" s="643">
        <v>42.84</v>
      </c>
      <c r="V137" s="643">
        <v>52.85</v>
      </c>
      <c r="W137" s="643">
        <v>65.66</v>
      </c>
      <c r="X137" s="643">
        <v>79.52</v>
      </c>
      <c r="Y137" s="643">
        <v>93.17</v>
      </c>
      <c r="Z137" s="643">
        <v>108.01</v>
      </c>
      <c r="AA137" s="643">
        <v>125.34</v>
      </c>
      <c r="AB137" s="643">
        <v>144.16</v>
      </c>
      <c r="AC137" s="643">
        <v>174.02</v>
      </c>
      <c r="AD137" s="643">
        <v>182.95</v>
      </c>
      <c r="AE137" s="643">
        <v>198.63</v>
      </c>
      <c r="AF137" s="643">
        <v>206.1</v>
      </c>
      <c r="AG137" s="643">
        <v>214.49</v>
      </c>
      <c r="AH137" s="643">
        <v>219.67</v>
      </c>
      <c r="AI137" s="643">
        <v>223.7</v>
      </c>
      <c r="AJ137" s="643">
        <v>227.73</v>
      </c>
      <c r="AK137" s="643">
        <v>235.8</v>
      </c>
      <c r="AL137" s="643">
        <v>250.95</v>
      </c>
      <c r="AM137" s="643">
        <v>267.04000000000002</v>
      </c>
      <c r="AN137" s="643">
        <v>287.2</v>
      </c>
      <c r="AO137" s="643">
        <v>309.38</v>
      </c>
      <c r="AP137" s="643">
        <v>330.55</v>
      </c>
      <c r="AQ137" s="643">
        <v>344.66</v>
      </c>
      <c r="AR137" s="643">
        <v>362.8</v>
      </c>
      <c r="AS137" s="643">
        <v>374.01</v>
      </c>
      <c r="AT137" s="643">
        <v>386.11</v>
      </c>
      <c r="AU137" s="643">
        <v>395.18</v>
      </c>
      <c r="AV137" s="642"/>
      <c r="AW137" s="642"/>
    </row>
    <row r="138" spans="1:49">
      <c r="A138" s="645" t="s">
        <v>564</v>
      </c>
      <c r="B138" s="644"/>
      <c r="C138" s="644"/>
      <c r="D138" s="644"/>
      <c r="E138" s="644"/>
      <c r="F138" s="644"/>
      <c r="G138" s="643">
        <v>440.06</v>
      </c>
      <c r="H138" s="643">
        <v>468.48</v>
      </c>
      <c r="I138" s="643">
        <v>430.2</v>
      </c>
      <c r="J138" s="643">
        <v>660.4</v>
      </c>
      <c r="K138" s="643">
        <v>855.1</v>
      </c>
      <c r="L138" s="643">
        <v>1223.68</v>
      </c>
      <c r="M138" s="643">
        <v>2656.54</v>
      </c>
      <c r="N138" s="643">
        <v>3741.87</v>
      </c>
      <c r="O138" s="643">
        <v>4367.68</v>
      </c>
      <c r="P138" s="643">
        <v>4880.88</v>
      </c>
      <c r="Q138" s="643">
        <v>5145.96</v>
      </c>
      <c r="R138" s="643">
        <v>4693.07</v>
      </c>
      <c r="S138" s="643">
        <v>4872.49</v>
      </c>
      <c r="T138" s="643">
        <v>4765.47</v>
      </c>
      <c r="U138" s="643">
        <v>5443.08</v>
      </c>
      <c r="V138" s="643">
        <v>5645.18</v>
      </c>
      <c r="W138" s="643">
        <v>5655</v>
      </c>
      <c r="X138" s="643">
        <v>5182.67</v>
      </c>
      <c r="Y138" s="643">
        <v>5442.17</v>
      </c>
      <c r="Z138" s="643">
        <v>4687.7700000000004</v>
      </c>
      <c r="AA138" s="643">
        <v>4607.5600000000004</v>
      </c>
      <c r="AB138" s="643">
        <v>4141.05</v>
      </c>
      <c r="AC138" s="643">
        <v>3349.92</v>
      </c>
      <c r="AD138" s="643">
        <v>4009.87</v>
      </c>
      <c r="AE138" s="643">
        <v>3891.79</v>
      </c>
      <c r="AF138" s="643">
        <v>3643</v>
      </c>
      <c r="AG138" s="643">
        <v>3378.77</v>
      </c>
      <c r="AH138" s="643">
        <v>2907.4</v>
      </c>
      <c r="AI138" s="643">
        <v>3060.79</v>
      </c>
      <c r="AJ138" s="643">
        <v>2973.11</v>
      </c>
      <c r="AK138" s="643">
        <v>2989.59</v>
      </c>
      <c r="AL138" s="643">
        <v>2995.76</v>
      </c>
      <c r="AM138" s="643">
        <v>3080.81</v>
      </c>
      <c r="AN138" s="643">
        <v>3117.52</v>
      </c>
      <c r="AO138" s="643">
        <v>3076.03</v>
      </c>
      <c r="AP138" s="643">
        <v>2945.34</v>
      </c>
      <c r="AQ138" s="643">
        <v>2600.69</v>
      </c>
      <c r="AR138" s="643">
        <v>3005.39</v>
      </c>
      <c r="AS138" s="643">
        <v>2851.77</v>
      </c>
      <c r="AT138" s="643">
        <v>2862.25</v>
      </c>
      <c r="AU138" s="643">
        <v>3203.12</v>
      </c>
      <c r="AV138" s="642"/>
      <c r="AW138" s="642"/>
    </row>
    <row r="139" spans="1:49">
      <c r="A139" s="645" t="s">
        <v>563</v>
      </c>
      <c r="B139" s="644"/>
      <c r="C139" s="644"/>
      <c r="D139" s="644"/>
      <c r="E139" s="644"/>
      <c r="F139" s="644"/>
      <c r="G139" s="643">
        <v>3033.69</v>
      </c>
      <c r="H139" s="643">
        <v>2360.2199999999998</v>
      </c>
      <c r="I139" s="643">
        <v>1960.15</v>
      </c>
      <c r="J139" s="643">
        <v>1420.03</v>
      </c>
      <c r="K139" s="643">
        <v>2452.19</v>
      </c>
      <c r="L139" s="643">
        <v>4675.3</v>
      </c>
      <c r="M139" s="643">
        <v>7416.2</v>
      </c>
      <c r="N139" s="643">
        <v>9561.6299999999992</v>
      </c>
      <c r="O139" s="643">
        <v>10794.29</v>
      </c>
      <c r="P139" s="643">
        <v>10700.72</v>
      </c>
      <c r="Q139" s="643">
        <v>10066.209999999999</v>
      </c>
      <c r="R139" s="643">
        <v>8981.6299999999992</v>
      </c>
      <c r="S139" s="643">
        <v>9505.26</v>
      </c>
      <c r="T139" s="643">
        <v>9813.39</v>
      </c>
      <c r="U139" s="643">
        <v>10312.35</v>
      </c>
      <c r="V139" s="643">
        <v>9678.73</v>
      </c>
      <c r="W139" s="643">
        <v>9735.1200000000008</v>
      </c>
      <c r="X139" s="643">
        <v>10407.450000000001</v>
      </c>
      <c r="Y139" s="643">
        <v>11258.12</v>
      </c>
      <c r="Z139" s="643">
        <v>11509.04</v>
      </c>
      <c r="AA139" s="643">
        <v>11842.35</v>
      </c>
      <c r="AB139" s="643">
        <v>11659.45</v>
      </c>
      <c r="AC139" s="643">
        <v>11245.64</v>
      </c>
      <c r="AD139" s="643">
        <v>12329.85</v>
      </c>
      <c r="AE139" s="643">
        <v>10737.59</v>
      </c>
      <c r="AF139" s="643">
        <v>10827.43</v>
      </c>
      <c r="AG139" s="643">
        <v>13499.21</v>
      </c>
      <c r="AH139" s="643">
        <v>13534.39</v>
      </c>
      <c r="AI139" s="643">
        <v>14304.13</v>
      </c>
      <c r="AJ139" s="643">
        <v>16207.45</v>
      </c>
      <c r="AK139" s="643">
        <v>17545.580000000002</v>
      </c>
      <c r="AL139" s="643">
        <v>20267.759999999998</v>
      </c>
      <c r="AM139" s="643">
        <v>22409.01</v>
      </c>
      <c r="AN139" s="643">
        <v>29188</v>
      </c>
      <c r="AO139" s="643">
        <v>27667.11</v>
      </c>
      <c r="AP139" s="643">
        <v>25407.21</v>
      </c>
      <c r="AQ139" s="643">
        <v>23919.33</v>
      </c>
      <c r="AR139" s="643">
        <v>24746.49</v>
      </c>
      <c r="AS139" s="643">
        <v>22546.12</v>
      </c>
      <c r="AT139" s="643">
        <v>21685.61</v>
      </c>
      <c r="AU139" s="643">
        <v>20386.82</v>
      </c>
      <c r="AV139" s="642"/>
      <c r="AW139" s="642"/>
    </row>
    <row r="140" spans="1:49">
      <c r="A140" s="645" t="s">
        <v>562</v>
      </c>
      <c r="B140" s="644"/>
      <c r="C140" s="644"/>
      <c r="D140" s="644"/>
      <c r="E140" s="644"/>
      <c r="F140" s="644"/>
      <c r="G140" s="643">
        <v>0</v>
      </c>
      <c r="H140" s="643">
        <v>0</v>
      </c>
      <c r="I140" s="643">
        <v>0</v>
      </c>
      <c r="J140" s="643">
        <v>0</v>
      </c>
      <c r="K140" s="643">
        <v>0</v>
      </c>
      <c r="L140" s="643">
        <v>0</v>
      </c>
      <c r="M140" s="643">
        <v>0</v>
      </c>
      <c r="N140" s="643">
        <v>0</v>
      </c>
      <c r="O140" s="643">
        <v>0</v>
      </c>
      <c r="P140" s="643">
        <v>0</v>
      </c>
      <c r="Q140" s="643">
        <v>0</v>
      </c>
      <c r="R140" s="643">
        <v>0</v>
      </c>
      <c r="S140" s="643">
        <v>29.88</v>
      </c>
      <c r="T140" s="643">
        <v>29</v>
      </c>
      <c r="U140" s="643">
        <v>32.880000000000003</v>
      </c>
      <c r="V140" s="643">
        <v>88.98</v>
      </c>
      <c r="W140" s="643">
        <v>89.65</v>
      </c>
      <c r="X140" s="643">
        <v>82.16</v>
      </c>
      <c r="Y140" s="643">
        <v>86.27</v>
      </c>
      <c r="Z140" s="643">
        <v>79.58</v>
      </c>
      <c r="AA140" s="643">
        <v>84.19</v>
      </c>
      <c r="AB140" s="643">
        <v>81.91</v>
      </c>
      <c r="AC140" s="643">
        <v>74.349999999999994</v>
      </c>
      <c r="AD140" s="643">
        <v>83.08</v>
      </c>
      <c r="AE140" s="643">
        <v>83.17</v>
      </c>
      <c r="AF140" s="643">
        <v>85.33</v>
      </c>
      <c r="AG140" s="643">
        <v>87.57</v>
      </c>
      <c r="AH140" s="643">
        <v>80.81</v>
      </c>
      <c r="AI140" s="643">
        <v>85.07</v>
      </c>
      <c r="AJ140" s="643">
        <v>82.63</v>
      </c>
      <c r="AK140" s="643">
        <v>83.09</v>
      </c>
      <c r="AL140" s="643">
        <v>83.26</v>
      </c>
      <c r="AM140" s="643">
        <v>85.52</v>
      </c>
      <c r="AN140" s="643">
        <v>86.54</v>
      </c>
      <c r="AO140" s="643">
        <v>85.39</v>
      </c>
      <c r="AP140" s="643">
        <v>81.760000000000005</v>
      </c>
      <c r="AQ140" s="643">
        <v>72.19</v>
      </c>
      <c r="AR140" s="643">
        <v>83.84</v>
      </c>
      <c r="AS140" s="643">
        <v>79.53</v>
      </c>
      <c r="AT140" s="643">
        <v>83.77</v>
      </c>
      <c r="AU140" s="643">
        <v>84.66</v>
      </c>
      <c r="AV140" s="642"/>
      <c r="AW140" s="642"/>
    </row>
    <row r="141" spans="1:49">
      <c r="A141" s="645" t="s">
        <v>561</v>
      </c>
      <c r="B141" s="644"/>
      <c r="C141" s="644"/>
      <c r="D141" s="644"/>
      <c r="E141" s="644"/>
      <c r="F141" s="644"/>
      <c r="G141" s="643">
        <v>0</v>
      </c>
      <c r="H141" s="643">
        <v>0</v>
      </c>
      <c r="I141" s="643">
        <v>0</v>
      </c>
      <c r="J141" s="643">
        <v>0</v>
      </c>
      <c r="K141" s="643">
        <v>0</v>
      </c>
      <c r="L141" s="643">
        <v>0</v>
      </c>
      <c r="M141" s="643">
        <v>0</v>
      </c>
      <c r="N141" s="643">
        <v>0</v>
      </c>
      <c r="O141" s="643">
        <v>0</v>
      </c>
      <c r="P141" s="643">
        <v>0</v>
      </c>
      <c r="Q141" s="643">
        <v>0</v>
      </c>
      <c r="R141" s="643">
        <v>0</v>
      </c>
      <c r="S141" s="643">
        <v>3.5</v>
      </c>
      <c r="T141" s="643">
        <v>3.4</v>
      </c>
      <c r="U141" s="643">
        <v>3.85</v>
      </c>
      <c r="V141" s="643">
        <v>38.619999999999997</v>
      </c>
      <c r="W141" s="643">
        <v>129.69999999999999</v>
      </c>
      <c r="X141" s="643">
        <v>118.87</v>
      </c>
      <c r="Y141" s="643">
        <v>124.82</v>
      </c>
      <c r="Z141" s="643">
        <v>115.14</v>
      </c>
      <c r="AA141" s="643">
        <v>146.16</v>
      </c>
      <c r="AB141" s="643">
        <v>204.6</v>
      </c>
      <c r="AC141" s="643">
        <v>361.38</v>
      </c>
      <c r="AD141" s="643">
        <v>537</v>
      </c>
      <c r="AE141" s="643">
        <v>663.49</v>
      </c>
      <c r="AF141" s="643">
        <v>1378.58</v>
      </c>
      <c r="AG141" s="643">
        <v>2293.66</v>
      </c>
      <c r="AH141" s="643">
        <v>3904.5</v>
      </c>
      <c r="AI141" s="643">
        <v>4670.17</v>
      </c>
      <c r="AJ141" s="643">
        <v>5080.01</v>
      </c>
      <c r="AK141" s="643">
        <v>5322.44</v>
      </c>
      <c r="AL141" s="643">
        <v>6906.95</v>
      </c>
      <c r="AM141" s="643">
        <v>8710.7900000000009</v>
      </c>
      <c r="AN141" s="643">
        <v>8831.2999999999993</v>
      </c>
      <c r="AO141" s="643">
        <v>8730.27</v>
      </c>
      <c r="AP141" s="643">
        <v>9302.67</v>
      </c>
      <c r="AQ141" s="643">
        <v>9047.06</v>
      </c>
      <c r="AR141" s="643">
        <v>9456.31</v>
      </c>
      <c r="AS141" s="643">
        <v>8627.58</v>
      </c>
      <c r="AT141" s="643">
        <v>10124.34</v>
      </c>
      <c r="AU141" s="643">
        <v>12976.11</v>
      </c>
      <c r="AV141" s="642"/>
      <c r="AW141" s="642"/>
    </row>
    <row r="142" spans="1:49">
      <c r="A142" s="645" t="s">
        <v>560</v>
      </c>
      <c r="B142" s="644"/>
      <c r="C142" s="644"/>
      <c r="D142" s="644"/>
      <c r="E142" s="644"/>
      <c r="F142" s="644"/>
      <c r="G142" s="643">
        <v>0</v>
      </c>
      <c r="H142" s="643">
        <v>0</v>
      </c>
      <c r="I142" s="643">
        <v>0</v>
      </c>
      <c r="J142" s="643">
        <v>0</v>
      </c>
      <c r="K142" s="643">
        <v>0</v>
      </c>
      <c r="L142" s="643">
        <v>0</v>
      </c>
      <c r="M142" s="643">
        <v>0</v>
      </c>
      <c r="N142" s="643">
        <v>0</v>
      </c>
      <c r="O142" s="643">
        <v>0</v>
      </c>
      <c r="P142" s="643">
        <v>0</v>
      </c>
      <c r="Q142" s="643">
        <v>0</v>
      </c>
      <c r="R142" s="643">
        <v>0</v>
      </c>
      <c r="S142" s="643">
        <v>0</v>
      </c>
      <c r="T142" s="643">
        <v>0</v>
      </c>
      <c r="U142" s="643">
        <v>0</v>
      </c>
      <c r="V142" s="643">
        <v>0</v>
      </c>
      <c r="W142" s="643">
        <v>0</v>
      </c>
      <c r="X142" s="643">
        <v>0</v>
      </c>
      <c r="Y142" s="643">
        <v>0</v>
      </c>
      <c r="Z142" s="643">
        <v>0</v>
      </c>
      <c r="AA142" s="643">
        <v>0</v>
      </c>
      <c r="AB142" s="643">
        <v>0</v>
      </c>
      <c r="AC142" s="643">
        <v>0</v>
      </c>
      <c r="AD142" s="643">
        <v>0</v>
      </c>
      <c r="AE142" s="643">
        <v>0</v>
      </c>
      <c r="AF142" s="643">
        <v>0</v>
      </c>
      <c r="AG142" s="643">
        <v>0</v>
      </c>
      <c r="AH142" s="643">
        <v>0</v>
      </c>
      <c r="AI142" s="643">
        <v>0</v>
      </c>
      <c r="AJ142" s="643">
        <v>0</v>
      </c>
      <c r="AK142" s="643">
        <v>0</v>
      </c>
      <c r="AL142" s="643">
        <v>0</v>
      </c>
      <c r="AM142" s="643">
        <v>0</v>
      </c>
      <c r="AN142" s="643">
        <v>5.12</v>
      </c>
      <c r="AO142" s="643">
        <v>44.04</v>
      </c>
      <c r="AP142" s="643">
        <v>42.17</v>
      </c>
      <c r="AQ142" s="643">
        <v>21.52</v>
      </c>
      <c r="AR142" s="643">
        <v>9.44</v>
      </c>
      <c r="AS142" s="643">
        <v>129.74</v>
      </c>
      <c r="AT142" s="643">
        <v>47.08</v>
      </c>
      <c r="AU142" s="643">
        <v>9.77</v>
      </c>
      <c r="AV142" s="642"/>
      <c r="AW142" s="642"/>
    </row>
    <row r="143" spans="1:49">
      <c r="A143" s="645" t="s">
        <v>559</v>
      </c>
      <c r="B143" s="644"/>
      <c r="C143" s="644"/>
      <c r="D143" s="644"/>
      <c r="E143" s="644"/>
      <c r="F143" s="644"/>
      <c r="G143" s="643">
        <v>2.3199999999999998</v>
      </c>
      <c r="H143" s="643">
        <v>7.41</v>
      </c>
      <c r="I143" s="643">
        <v>9.08</v>
      </c>
      <c r="J143" s="643">
        <v>11.61</v>
      </c>
      <c r="K143" s="643">
        <v>36.08</v>
      </c>
      <c r="L143" s="643">
        <v>101.12</v>
      </c>
      <c r="M143" s="643">
        <v>189.78</v>
      </c>
      <c r="N143" s="643">
        <v>754.1</v>
      </c>
      <c r="O143" s="643">
        <v>1072.68</v>
      </c>
      <c r="P143" s="643">
        <v>1295.18</v>
      </c>
      <c r="Q143" s="643">
        <v>1355.64</v>
      </c>
      <c r="R143" s="643">
        <v>1323.03</v>
      </c>
      <c r="S143" s="643">
        <v>1458.08</v>
      </c>
      <c r="T143" s="643">
        <v>1460.34</v>
      </c>
      <c r="U143" s="643">
        <v>1677.28</v>
      </c>
      <c r="V143" s="643">
        <v>1746.93</v>
      </c>
      <c r="W143" s="643">
        <v>1744.69</v>
      </c>
      <c r="X143" s="643">
        <v>1566.24</v>
      </c>
      <c r="Y143" s="643">
        <v>1733.04</v>
      </c>
      <c r="Z143" s="643">
        <v>1729.94</v>
      </c>
      <c r="AA143" s="643">
        <v>1897.12</v>
      </c>
      <c r="AB143" s="643">
        <v>1927.43</v>
      </c>
      <c r="AC143" s="643">
        <v>1825.78</v>
      </c>
      <c r="AD143" s="643">
        <v>2148.87</v>
      </c>
      <c r="AE143" s="643">
        <v>2250.64</v>
      </c>
      <c r="AF143" s="643">
        <v>2401.34</v>
      </c>
      <c r="AG143" s="643">
        <v>2532.63</v>
      </c>
      <c r="AH143" s="643">
        <v>2385.4</v>
      </c>
      <c r="AI143" s="643">
        <v>2525.77</v>
      </c>
      <c r="AJ143" s="643">
        <v>2472.23</v>
      </c>
      <c r="AK143" s="643">
        <v>2540.3000000000002</v>
      </c>
      <c r="AL143" s="643">
        <v>2720.86</v>
      </c>
      <c r="AM143" s="643">
        <v>3114.75</v>
      </c>
      <c r="AN143" s="643">
        <v>3122.83</v>
      </c>
      <c r="AO143" s="643">
        <v>3376.6</v>
      </c>
      <c r="AP143" s="643">
        <v>3517.37</v>
      </c>
      <c r="AQ143" s="643">
        <v>3364.31</v>
      </c>
      <c r="AR143" s="643">
        <v>4216.4399999999996</v>
      </c>
      <c r="AS143" s="643">
        <v>4308.0600000000004</v>
      </c>
      <c r="AT143" s="643">
        <v>4624.3500000000004</v>
      </c>
      <c r="AU143" s="643">
        <v>5458.19</v>
      </c>
      <c r="AV143" s="642"/>
      <c r="AW143" s="642"/>
    </row>
    <row r="144" spans="1:49">
      <c r="A144" s="645" t="s">
        <v>541</v>
      </c>
      <c r="B144" s="644"/>
      <c r="C144" s="644"/>
      <c r="D144" s="644"/>
      <c r="E144" s="644"/>
      <c r="F144" s="644"/>
      <c r="G144" s="643">
        <v>1331.8</v>
      </c>
      <c r="H144" s="643">
        <v>3434.79</v>
      </c>
      <c r="I144" s="643">
        <v>3699.85</v>
      </c>
      <c r="J144" s="643">
        <v>4144.8500000000004</v>
      </c>
      <c r="K144" s="643">
        <v>5638.35</v>
      </c>
      <c r="L144" s="643">
        <v>6168.45</v>
      </c>
      <c r="M144" s="643">
        <v>6047.94</v>
      </c>
      <c r="N144" s="643">
        <v>5900.36</v>
      </c>
      <c r="O144" s="643">
        <v>5714.97</v>
      </c>
      <c r="P144" s="643">
        <v>5855.06</v>
      </c>
      <c r="Q144" s="643">
        <v>6320.24</v>
      </c>
      <c r="R144" s="643">
        <v>8014.2</v>
      </c>
      <c r="S144" s="643">
        <v>7782.33</v>
      </c>
      <c r="T144" s="643">
        <v>8448.2900000000009</v>
      </c>
      <c r="U144" s="643">
        <v>8225.26</v>
      </c>
      <c r="V144" s="643">
        <v>7950.05</v>
      </c>
      <c r="W144" s="643">
        <v>7632.48</v>
      </c>
      <c r="X144" s="643">
        <v>8188.46</v>
      </c>
      <c r="Y144" s="643">
        <v>7940.44</v>
      </c>
      <c r="Z144" s="643">
        <v>8143.34</v>
      </c>
      <c r="AA144" s="643">
        <v>7763.62</v>
      </c>
      <c r="AB144" s="643">
        <v>7770.63</v>
      </c>
      <c r="AC144" s="643">
        <v>8149.29</v>
      </c>
      <c r="AD144" s="643">
        <v>7490.72</v>
      </c>
      <c r="AE144" s="643">
        <v>7234.89</v>
      </c>
      <c r="AF144" s="643">
        <v>7022.68</v>
      </c>
      <c r="AG144" s="643">
        <v>6221.16</v>
      </c>
      <c r="AH144" s="643">
        <v>5996.37</v>
      </c>
      <c r="AI144" s="643">
        <v>5679.69</v>
      </c>
      <c r="AJ144" s="643">
        <v>5904.32</v>
      </c>
      <c r="AK144" s="643">
        <v>5496.18</v>
      </c>
      <c r="AL144" s="643">
        <v>5341.75</v>
      </c>
      <c r="AM144" s="643">
        <v>5209.41</v>
      </c>
      <c r="AN144" s="643">
        <v>4497.99</v>
      </c>
      <c r="AO144" s="643">
        <v>4529.41</v>
      </c>
      <c r="AP144" s="643">
        <v>4618.4399999999996</v>
      </c>
      <c r="AQ144" s="643">
        <v>5064.4399999999996</v>
      </c>
      <c r="AR144" s="643">
        <v>4902.2</v>
      </c>
      <c r="AS144" s="643">
        <v>4794.28</v>
      </c>
      <c r="AT144" s="643">
        <v>5040.3900000000003</v>
      </c>
      <c r="AU144" s="643">
        <v>5018.05</v>
      </c>
      <c r="AV144" s="642"/>
      <c r="AW144" s="642"/>
    </row>
    <row r="145" spans="1:49">
      <c r="A145" s="645" t="s">
        <v>540</v>
      </c>
      <c r="B145" s="644"/>
      <c r="C145" s="644"/>
      <c r="D145" s="644"/>
      <c r="E145" s="644"/>
      <c r="F145" s="644"/>
      <c r="G145" s="643">
        <v>19184.3</v>
      </c>
      <c r="H145" s="643">
        <v>17295.14</v>
      </c>
      <c r="I145" s="643">
        <v>17412.63</v>
      </c>
      <c r="J145" s="643">
        <v>18028.72</v>
      </c>
      <c r="K145" s="643">
        <v>18337.349999999999</v>
      </c>
      <c r="L145" s="643">
        <v>18506.439999999999</v>
      </c>
      <c r="M145" s="643">
        <v>18190.02</v>
      </c>
      <c r="N145" s="643">
        <v>17888.080000000002</v>
      </c>
      <c r="O145" s="643">
        <v>19029.080000000002</v>
      </c>
      <c r="P145" s="643">
        <v>19892.86</v>
      </c>
      <c r="Q145" s="643">
        <v>19855.96</v>
      </c>
      <c r="R145" s="643">
        <v>21134.799999999999</v>
      </c>
      <c r="S145" s="643">
        <v>22188.16</v>
      </c>
      <c r="T145" s="643">
        <v>22808.14</v>
      </c>
      <c r="U145" s="643">
        <v>24917.89</v>
      </c>
      <c r="V145" s="643">
        <v>24216.22</v>
      </c>
      <c r="W145" s="643">
        <v>24685.46</v>
      </c>
      <c r="X145" s="643">
        <v>26062.36</v>
      </c>
      <c r="Y145" s="643">
        <v>27330.04</v>
      </c>
      <c r="Z145" s="643">
        <v>26636.75</v>
      </c>
      <c r="AA145" s="643">
        <v>28377.5</v>
      </c>
      <c r="AB145" s="643">
        <v>29247.68</v>
      </c>
      <c r="AC145" s="643">
        <v>29081.03</v>
      </c>
      <c r="AD145" s="643">
        <v>30734.92</v>
      </c>
      <c r="AE145" s="643">
        <v>31994.37</v>
      </c>
      <c r="AF145" s="643">
        <v>31760.959999999999</v>
      </c>
      <c r="AG145" s="643">
        <v>31363.55</v>
      </c>
      <c r="AH145" s="643">
        <v>31451.22</v>
      </c>
      <c r="AI145" s="643">
        <v>32086.959999999999</v>
      </c>
      <c r="AJ145" s="643">
        <v>32126.23</v>
      </c>
      <c r="AK145" s="643">
        <v>32286.84</v>
      </c>
      <c r="AL145" s="643">
        <v>31985.19</v>
      </c>
      <c r="AM145" s="643">
        <v>32692.57</v>
      </c>
      <c r="AN145" s="643">
        <v>32440.61</v>
      </c>
      <c r="AO145" s="643">
        <v>32907.040000000001</v>
      </c>
      <c r="AP145" s="643">
        <v>32399.599999999999</v>
      </c>
      <c r="AQ145" s="643">
        <v>33486.43</v>
      </c>
      <c r="AR145" s="643">
        <v>34245.730000000003</v>
      </c>
      <c r="AS145" s="643">
        <v>33237.57</v>
      </c>
      <c r="AT145" s="643">
        <v>33323.269999999997</v>
      </c>
      <c r="AU145" s="643">
        <v>33531.67</v>
      </c>
      <c r="AV145" s="642"/>
      <c r="AW145" s="642"/>
    </row>
    <row r="146" spans="1:49">
      <c r="A146" s="645" t="s">
        <v>539</v>
      </c>
      <c r="B146" s="644"/>
      <c r="C146" s="644"/>
      <c r="D146" s="644"/>
      <c r="E146" s="644"/>
      <c r="F146" s="644"/>
      <c r="G146" s="643">
        <v>2106.75</v>
      </c>
      <c r="H146" s="643">
        <v>1908.34</v>
      </c>
      <c r="I146" s="643">
        <v>1816.29</v>
      </c>
      <c r="J146" s="643">
        <v>1793.14</v>
      </c>
      <c r="K146" s="643">
        <v>1716.22</v>
      </c>
      <c r="L146" s="643">
        <v>1760.05</v>
      </c>
      <c r="M146" s="643">
        <v>1715.84</v>
      </c>
      <c r="N146" s="643">
        <v>1594.31</v>
      </c>
      <c r="O146" s="643">
        <v>1542.58</v>
      </c>
      <c r="P146" s="643">
        <v>1485.64</v>
      </c>
      <c r="Q146" s="643">
        <v>1495.57</v>
      </c>
      <c r="R146" s="643">
        <v>1324.41</v>
      </c>
      <c r="S146" s="643">
        <v>867.79</v>
      </c>
      <c r="T146" s="643">
        <v>746.14</v>
      </c>
      <c r="U146" s="643">
        <v>676.57</v>
      </c>
      <c r="V146" s="643">
        <v>588.66</v>
      </c>
      <c r="W146" s="643">
        <v>573.05999999999995</v>
      </c>
      <c r="X146" s="643">
        <v>555.95000000000005</v>
      </c>
      <c r="Y146" s="643">
        <v>533.41</v>
      </c>
      <c r="Z146" s="643">
        <v>496.61</v>
      </c>
      <c r="AA146" s="643">
        <v>451.39</v>
      </c>
      <c r="AB146" s="643">
        <v>420.86</v>
      </c>
      <c r="AC146" s="643">
        <v>366.73</v>
      </c>
      <c r="AD146" s="643">
        <v>335.34</v>
      </c>
      <c r="AE146" s="643">
        <v>274.99</v>
      </c>
      <c r="AF146" s="643">
        <v>261.83999999999997</v>
      </c>
      <c r="AG146" s="643">
        <v>245.75</v>
      </c>
      <c r="AH146" s="643">
        <v>244.97</v>
      </c>
      <c r="AI146" s="643">
        <v>219.81</v>
      </c>
      <c r="AJ146" s="643">
        <v>220.94</v>
      </c>
      <c r="AK146" s="643">
        <v>219.71</v>
      </c>
      <c r="AL146" s="643">
        <v>200.88</v>
      </c>
      <c r="AM146" s="643">
        <v>182.88</v>
      </c>
      <c r="AN146" s="643">
        <v>154.91999999999999</v>
      </c>
      <c r="AO146" s="643">
        <v>153.72</v>
      </c>
      <c r="AP146" s="643">
        <v>168.94</v>
      </c>
      <c r="AQ146" s="643">
        <v>168.27</v>
      </c>
      <c r="AR146" s="643">
        <v>191.67</v>
      </c>
      <c r="AS146" s="643">
        <v>142.59</v>
      </c>
      <c r="AT146" s="643">
        <v>162.77000000000001</v>
      </c>
      <c r="AU146" s="643">
        <v>181.19</v>
      </c>
      <c r="AV146" s="642"/>
      <c r="AW146" s="642"/>
    </row>
    <row r="147" spans="1:49">
      <c r="A147" s="644"/>
      <c r="B147" s="644"/>
      <c r="C147" s="644"/>
      <c r="D147" s="644"/>
      <c r="E147" s="644"/>
      <c r="F147" s="644"/>
      <c r="G147" s="643"/>
      <c r="H147" s="643"/>
      <c r="I147" s="643"/>
      <c r="J147" s="643"/>
      <c r="K147" s="643"/>
      <c r="L147" s="643"/>
      <c r="M147" s="643"/>
      <c r="N147" s="643"/>
      <c r="O147" s="643"/>
      <c r="P147" s="643"/>
      <c r="Q147" s="643"/>
      <c r="R147" s="643"/>
      <c r="S147" s="643"/>
      <c r="T147" s="643"/>
      <c r="U147" s="643"/>
      <c r="V147" s="643"/>
      <c r="W147" s="643"/>
      <c r="X147" s="643"/>
      <c r="Y147" s="643"/>
      <c r="Z147" s="643"/>
      <c r="AA147" s="643"/>
      <c r="AB147" s="643"/>
      <c r="AC147" s="643"/>
      <c r="AD147" s="643"/>
      <c r="AE147" s="643"/>
      <c r="AF147" s="643"/>
      <c r="AG147" s="643"/>
      <c r="AH147" s="643"/>
      <c r="AI147" s="643"/>
      <c r="AJ147" s="643"/>
      <c r="AK147" s="643"/>
      <c r="AL147" s="643"/>
      <c r="AM147" s="643"/>
      <c r="AN147" s="643"/>
      <c r="AO147" s="643"/>
      <c r="AP147" s="643"/>
      <c r="AQ147" s="643"/>
      <c r="AR147" s="643"/>
      <c r="AS147" s="643"/>
      <c r="AT147" s="643"/>
      <c r="AU147" s="649"/>
      <c r="AV147" s="642"/>
      <c r="AW147" s="642"/>
    </row>
    <row r="148" spans="1:49">
      <c r="A148" s="640" t="s">
        <v>480</v>
      </c>
      <c r="B148" s="644"/>
      <c r="C148" s="644"/>
      <c r="D148" s="644"/>
      <c r="E148" s="644"/>
      <c r="F148" s="644"/>
      <c r="G148" s="643"/>
      <c r="H148" s="643"/>
      <c r="I148" s="643"/>
      <c r="J148" s="643"/>
      <c r="K148" s="643"/>
      <c r="L148" s="643"/>
      <c r="M148" s="643"/>
      <c r="N148" s="643"/>
      <c r="O148" s="643"/>
      <c r="P148" s="643"/>
      <c r="Q148" s="643"/>
      <c r="R148" s="643"/>
      <c r="S148" s="643"/>
      <c r="T148" s="643"/>
      <c r="U148" s="643"/>
      <c r="V148" s="643"/>
      <c r="W148" s="643"/>
      <c r="X148" s="643"/>
      <c r="Y148" s="643"/>
      <c r="Z148" s="643"/>
      <c r="AA148" s="643"/>
      <c r="AB148" s="643"/>
      <c r="AC148" s="643"/>
      <c r="AD148" s="643"/>
      <c r="AE148" s="643"/>
      <c r="AF148" s="643"/>
      <c r="AG148" s="643"/>
      <c r="AH148" s="643"/>
      <c r="AI148" s="643"/>
      <c r="AJ148" s="643"/>
      <c r="AK148" s="643"/>
      <c r="AL148" s="643"/>
      <c r="AM148" s="643"/>
      <c r="AN148" s="643"/>
      <c r="AO148" s="643"/>
      <c r="AP148" s="643"/>
      <c r="AQ148" s="643"/>
      <c r="AR148" s="643"/>
      <c r="AS148" s="643"/>
      <c r="AT148" s="643"/>
      <c r="AU148" s="649"/>
      <c r="AV148" s="642"/>
      <c r="AW148" s="642"/>
    </row>
    <row r="149" spans="1:49">
      <c r="A149" s="647" t="s">
        <v>558</v>
      </c>
      <c r="B149" s="644"/>
      <c r="C149" s="644"/>
      <c r="D149" s="644"/>
      <c r="E149" s="644"/>
      <c r="F149" s="644"/>
      <c r="G149" s="643">
        <v>31821.72</v>
      </c>
      <c r="H149" s="643">
        <v>27781.82</v>
      </c>
      <c r="I149" s="643">
        <v>26626.23</v>
      </c>
      <c r="J149" s="643">
        <v>26495.68</v>
      </c>
      <c r="K149" s="643">
        <v>19218.189999999999</v>
      </c>
      <c r="L149" s="643">
        <v>17406.240000000002</v>
      </c>
      <c r="M149" s="643">
        <v>18513.16</v>
      </c>
      <c r="N149" s="643">
        <v>16429.009999999998</v>
      </c>
      <c r="O149" s="643">
        <v>16119.27</v>
      </c>
      <c r="P149" s="643">
        <v>14352.05</v>
      </c>
      <c r="Q149" s="643">
        <v>14989.54</v>
      </c>
      <c r="R149" s="643">
        <v>15082.13</v>
      </c>
      <c r="S149" s="643">
        <v>13743.78</v>
      </c>
      <c r="T149" s="643">
        <v>11629.36</v>
      </c>
      <c r="U149" s="643">
        <v>9099.7800000000007</v>
      </c>
      <c r="V149" s="643">
        <v>9089.2099999999991</v>
      </c>
      <c r="W149" s="643">
        <v>6746.34</v>
      </c>
      <c r="X149" s="643">
        <v>6016.84</v>
      </c>
      <c r="Y149" s="643">
        <v>5252.85</v>
      </c>
      <c r="Z149" s="643">
        <v>5240.29</v>
      </c>
      <c r="AA149" s="643">
        <v>4422.25</v>
      </c>
      <c r="AB149" s="643">
        <v>3611.56</v>
      </c>
      <c r="AC149" s="643">
        <v>3445.28</v>
      </c>
      <c r="AD149" s="643">
        <v>3451.45</v>
      </c>
      <c r="AE149" s="643">
        <v>3256.84</v>
      </c>
      <c r="AF149" s="643">
        <v>3086.78</v>
      </c>
      <c r="AG149" s="643">
        <v>2682.55</v>
      </c>
      <c r="AH149" s="643">
        <v>2633.1</v>
      </c>
      <c r="AI149" s="643">
        <v>2396.23</v>
      </c>
      <c r="AJ149" s="643">
        <v>2299.02</v>
      </c>
      <c r="AK149" s="643">
        <v>2678.41</v>
      </c>
      <c r="AL149" s="643">
        <v>2535.1799999999998</v>
      </c>
      <c r="AM149" s="643">
        <v>2126.54</v>
      </c>
      <c r="AN149" s="643">
        <v>1724.26</v>
      </c>
      <c r="AO149" s="643">
        <v>1936.45</v>
      </c>
      <c r="AP149" s="643">
        <v>1844.84</v>
      </c>
      <c r="AQ149" s="643">
        <v>1623.95</v>
      </c>
      <c r="AR149" s="643">
        <v>1562.68</v>
      </c>
      <c r="AS149" s="643">
        <v>1637.53</v>
      </c>
      <c r="AT149" s="643">
        <v>1546.62</v>
      </c>
      <c r="AU149" s="643">
        <v>1686.45</v>
      </c>
      <c r="AV149" s="642"/>
      <c r="AW149" s="642"/>
    </row>
    <row r="150" spans="1:49">
      <c r="A150" s="648" t="s">
        <v>557</v>
      </c>
      <c r="B150" s="644"/>
      <c r="C150" s="644"/>
      <c r="D150" s="644"/>
      <c r="E150" s="644"/>
      <c r="F150" s="644"/>
      <c r="G150" s="643">
        <v>0</v>
      </c>
      <c r="H150" s="643">
        <v>0</v>
      </c>
      <c r="I150" s="643">
        <v>0</v>
      </c>
      <c r="J150" s="643">
        <v>0</v>
      </c>
      <c r="K150" s="643">
        <v>0</v>
      </c>
      <c r="L150" s="643">
        <v>0</v>
      </c>
      <c r="M150" s="643">
        <v>0</v>
      </c>
      <c r="N150" s="643">
        <v>0</v>
      </c>
      <c r="O150" s="643">
        <v>0.64</v>
      </c>
      <c r="P150" s="643">
        <v>16.600000000000001</v>
      </c>
      <c r="Q150" s="643">
        <v>126.17</v>
      </c>
      <c r="R150" s="643">
        <v>788.63</v>
      </c>
      <c r="S150" s="643">
        <v>1490.62</v>
      </c>
      <c r="T150" s="643">
        <v>1892.91</v>
      </c>
      <c r="U150" s="643">
        <v>2400.4699999999998</v>
      </c>
      <c r="V150" s="643">
        <v>3020.73</v>
      </c>
      <c r="W150" s="643">
        <v>2733.12</v>
      </c>
      <c r="X150" s="643">
        <v>2917.46</v>
      </c>
      <c r="Y150" s="643">
        <v>3166.77</v>
      </c>
      <c r="Z150" s="643">
        <v>3506.03</v>
      </c>
      <c r="AA150" s="643">
        <v>3754.88</v>
      </c>
      <c r="AB150" s="643">
        <v>3840.77</v>
      </c>
      <c r="AC150" s="643">
        <v>3834.7</v>
      </c>
      <c r="AD150" s="643">
        <v>4395.49</v>
      </c>
      <c r="AE150" s="643">
        <v>4472.1899999999996</v>
      </c>
      <c r="AF150" s="643">
        <v>4565.54</v>
      </c>
      <c r="AG150" s="643">
        <v>4422.3599999999997</v>
      </c>
      <c r="AH150" s="643">
        <v>4445.4799999999996</v>
      </c>
      <c r="AI150" s="643">
        <v>4517.17</v>
      </c>
      <c r="AJ150" s="643">
        <v>4518.63</v>
      </c>
      <c r="AK150" s="643">
        <v>4488.3500000000004</v>
      </c>
      <c r="AL150" s="643">
        <v>4521.55</v>
      </c>
      <c r="AM150" s="643">
        <v>4572.53</v>
      </c>
      <c r="AN150" s="643">
        <v>4652.8999999999996</v>
      </c>
      <c r="AO150" s="643">
        <v>4598.84</v>
      </c>
      <c r="AP150" s="643">
        <v>4035.95</v>
      </c>
      <c r="AQ150" s="643">
        <v>4206.87</v>
      </c>
      <c r="AR150" s="643">
        <v>4243.12</v>
      </c>
      <c r="AS150" s="643">
        <v>4035.75</v>
      </c>
      <c r="AT150" s="643">
        <v>4138.1499999999996</v>
      </c>
      <c r="AU150" s="643">
        <v>4050.19</v>
      </c>
      <c r="AV150" s="642"/>
      <c r="AW150" s="642"/>
    </row>
    <row r="151" spans="1:49">
      <c r="A151" s="648" t="s">
        <v>556</v>
      </c>
      <c r="B151" s="644"/>
      <c r="C151" s="644"/>
      <c r="D151" s="644"/>
      <c r="E151" s="644"/>
      <c r="F151" s="644"/>
      <c r="G151" s="643">
        <v>825.8</v>
      </c>
      <c r="H151" s="643">
        <v>537.4</v>
      </c>
      <c r="I151" s="643">
        <v>572.21</v>
      </c>
      <c r="J151" s="643">
        <v>687.89</v>
      </c>
      <c r="K151" s="643">
        <v>630.4</v>
      </c>
      <c r="L151" s="643">
        <v>829.55</v>
      </c>
      <c r="M151" s="643">
        <v>1248.9000000000001</v>
      </c>
      <c r="N151" s="643">
        <v>1592.85</v>
      </c>
      <c r="O151" s="643">
        <v>1708.58</v>
      </c>
      <c r="P151" s="643">
        <v>1408.65</v>
      </c>
      <c r="Q151" s="643">
        <v>1296.3499999999999</v>
      </c>
      <c r="R151" s="643">
        <v>958.74</v>
      </c>
      <c r="S151" s="643">
        <v>917.86</v>
      </c>
      <c r="T151" s="643">
        <v>410.54</v>
      </c>
      <c r="U151" s="643">
        <v>312.31</v>
      </c>
      <c r="V151" s="643">
        <v>491.87</v>
      </c>
      <c r="W151" s="643">
        <v>693.13</v>
      </c>
      <c r="X151" s="643">
        <v>1086.74</v>
      </c>
      <c r="Y151" s="643">
        <v>950.83</v>
      </c>
      <c r="Z151" s="643">
        <v>729.43</v>
      </c>
      <c r="AA151" s="643">
        <v>539.63</v>
      </c>
      <c r="AB151" s="643">
        <v>316.89</v>
      </c>
      <c r="AC151" s="643">
        <v>106.59</v>
      </c>
      <c r="AD151" s="643">
        <v>113.94</v>
      </c>
      <c r="AE151" s="643">
        <v>160.66</v>
      </c>
      <c r="AF151" s="643">
        <v>108.45</v>
      </c>
      <c r="AG151" s="643">
        <v>32.07</v>
      </c>
      <c r="AH151" s="643">
        <v>27.01</v>
      </c>
      <c r="AI151" s="643">
        <v>24.6</v>
      </c>
      <c r="AJ151" s="643">
        <v>14.72</v>
      </c>
      <c r="AK151" s="643">
        <v>13.71</v>
      </c>
      <c r="AL151" s="643">
        <v>8.14</v>
      </c>
      <c r="AM151" s="643">
        <v>4.12</v>
      </c>
      <c r="AN151" s="643">
        <v>7.73</v>
      </c>
      <c r="AO151" s="643">
        <v>12.35</v>
      </c>
      <c r="AP151" s="643">
        <v>15.05</v>
      </c>
      <c r="AQ151" s="643">
        <v>15.35</v>
      </c>
      <c r="AR151" s="643">
        <v>19.71</v>
      </c>
      <c r="AS151" s="643">
        <v>16.14</v>
      </c>
      <c r="AT151" s="643">
        <v>9.09</v>
      </c>
      <c r="AU151" s="643">
        <v>0.23</v>
      </c>
      <c r="AV151" s="642"/>
      <c r="AW151" s="642"/>
    </row>
    <row r="152" spans="1:49">
      <c r="A152" s="648" t="s">
        <v>555</v>
      </c>
      <c r="B152" s="644"/>
      <c r="C152" s="644"/>
      <c r="D152" s="644"/>
      <c r="E152" s="644"/>
      <c r="F152" s="644"/>
      <c r="G152" s="643">
        <v>0</v>
      </c>
      <c r="H152" s="643">
        <v>0</v>
      </c>
      <c r="I152" s="643">
        <v>0</v>
      </c>
      <c r="J152" s="643">
        <v>0</v>
      </c>
      <c r="K152" s="643">
        <v>1.62</v>
      </c>
      <c r="L152" s="643">
        <v>5.4</v>
      </c>
      <c r="M152" s="643">
        <v>7.56</v>
      </c>
      <c r="N152" s="643">
        <v>7.56</v>
      </c>
      <c r="O152" s="643">
        <v>8.1</v>
      </c>
      <c r="P152" s="643">
        <v>8.1</v>
      </c>
      <c r="Q152" s="643">
        <v>8.1</v>
      </c>
      <c r="R152" s="643">
        <v>8.64</v>
      </c>
      <c r="S152" s="643">
        <v>9.18</v>
      </c>
      <c r="T152" s="643">
        <v>9.18</v>
      </c>
      <c r="U152" s="643">
        <v>9.18</v>
      </c>
      <c r="V152" s="643">
        <v>11.33</v>
      </c>
      <c r="W152" s="643">
        <v>14.07</v>
      </c>
      <c r="X152" s="643">
        <v>17.04</v>
      </c>
      <c r="Y152" s="643">
        <v>19.97</v>
      </c>
      <c r="Z152" s="643">
        <v>23.15</v>
      </c>
      <c r="AA152" s="643">
        <v>26.86</v>
      </c>
      <c r="AB152" s="643">
        <v>30.89</v>
      </c>
      <c r="AC152" s="643">
        <v>37.29</v>
      </c>
      <c r="AD152" s="643">
        <v>39.200000000000003</v>
      </c>
      <c r="AE152" s="643">
        <v>42.56</v>
      </c>
      <c r="AF152" s="643">
        <v>44.16</v>
      </c>
      <c r="AG152" s="643">
        <v>45.96</v>
      </c>
      <c r="AH152" s="643">
        <v>47.07</v>
      </c>
      <c r="AI152" s="643">
        <v>47.94</v>
      </c>
      <c r="AJ152" s="643">
        <v>48.8</v>
      </c>
      <c r="AK152" s="643">
        <v>50.53</v>
      </c>
      <c r="AL152" s="643">
        <v>53.78</v>
      </c>
      <c r="AM152" s="643">
        <v>57.22</v>
      </c>
      <c r="AN152" s="643">
        <v>61.54</v>
      </c>
      <c r="AO152" s="643">
        <v>66.3</v>
      </c>
      <c r="AP152" s="643">
        <v>70.83</v>
      </c>
      <c r="AQ152" s="643">
        <v>73.86</v>
      </c>
      <c r="AR152" s="643">
        <v>77.739999999999995</v>
      </c>
      <c r="AS152" s="643">
        <v>80.150000000000006</v>
      </c>
      <c r="AT152" s="643">
        <v>82.74</v>
      </c>
      <c r="AU152" s="643">
        <v>84.68</v>
      </c>
      <c r="AV152" s="642"/>
      <c r="AW152" s="642"/>
    </row>
    <row r="153" spans="1:49">
      <c r="A153" s="647" t="s">
        <v>554</v>
      </c>
      <c r="B153" s="644"/>
      <c r="C153" s="644"/>
      <c r="D153" s="644"/>
      <c r="E153" s="644"/>
      <c r="F153" s="644"/>
      <c r="G153" s="643">
        <v>216.09</v>
      </c>
      <c r="H153" s="643">
        <v>579.66999999999996</v>
      </c>
      <c r="I153" s="643">
        <v>647.32000000000005</v>
      </c>
      <c r="J153" s="643">
        <v>720.86</v>
      </c>
      <c r="K153" s="643">
        <v>903.82</v>
      </c>
      <c r="L153" s="643">
        <v>1019.56</v>
      </c>
      <c r="M153" s="643">
        <v>976.57</v>
      </c>
      <c r="N153" s="643">
        <v>982.08</v>
      </c>
      <c r="O153" s="643">
        <v>954.71</v>
      </c>
      <c r="P153" s="643">
        <v>976.62</v>
      </c>
      <c r="Q153" s="643">
        <v>1029.03</v>
      </c>
      <c r="R153" s="643">
        <v>1151.3</v>
      </c>
      <c r="S153" s="643">
        <v>1161.74</v>
      </c>
      <c r="T153" s="643">
        <v>1189.27</v>
      </c>
      <c r="U153" s="643">
        <v>1196.54</v>
      </c>
      <c r="V153" s="643">
        <v>1141.97</v>
      </c>
      <c r="W153" s="643">
        <v>1172.58</v>
      </c>
      <c r="X153" s="643">
        <v>1303.23</v>
      </c>
      <c r="Y153" s="643">
        <v>1271.77</v>
      </c>
      <c r="Z153" s="643">
        <v>1309.75</v>
      </c>
      <c r="AA153" s="643">
        <v>1291.5999999999999</v>
      </c>
      <c r="AB153" s="643">
        <v>1238.7</v>
      </c>
      <c r="AC153" s="643">
        <v>1288.19</v>
      </c>
      <c r="AD153" s="643">
        <v>1160</v>
      </c>
      <c r="AE153" s="643">
        <v>1100.4000000000001</v>
      </c>
      <c r="AF153" s="643">
        <v>1050.82</v>
      </c>
      <c r="AG153" s="643">
        <v>937.41</v>
      </c>
      <c r="AH153" s="643">
        <v>848.92</v>
      </c>
      <c r="AI153" s="643">
        <v>827.33</v>
      </c>
      <c r="AJ153" s="643">
        <v>855.2</v>
      </c>
      <c r="AK153" s="643">
        <v>805.27</v>
      </c>
      <c r="AL153" s="643">
        <v>743.55</v>
      </c>
      <c r="AM153" s="643">
        <v>736.19</v>
      </c>
      <c r="AN153" s="643">
        <v>566.89</v>
      </c>
      <c r="AO153" s="643">
        <v>563.82000000000005</v>
      </c>
      <c r="AP153" s="643">
        <v>570.92999999999995</v>
      </c>
      <c r="AQ153" s="643">
        <v>601.76</v>
      </c>
      <c r="AR153" s="643">
        <v>523.08000000000004</v>
      </c>
      <c r="AS153" s="643">
        <v>516.38</v>
      </c>
      <c r="AT153" s="643">
        <v>504.81</v>
      </c>
      <c r="AU153" s="643">
        <v>504.06</v>
      </c>
      <c r="AV153" s="642"/>
      <c r="AW153" s="642"/>
    </row>
    <row r="154" spans="1:49">
      <c r="A154" s="647" t="s">
        <v>553</v>
      </c>
      <c r="B154" s="644"/>
      <c r="C154" s="644"/>
      <c r="D154" s="644"/>
      <c r="E154" s="644"/>
      <c r="F154" s="644"/>
      <c r="G154" s="643">
        <v>20522.990000000002</v>
      </c>
      <c r="H154" s="643">
        <v>18502.009999999998</v>
      </c>
      <c r="I154" s="643">
        <v>18627.7</v>
      </c>
      <c r="J154" s="643">
        <v>19286.77</v>
      </c>
      <c r="K154" s="643">
        <v>19616.95</v>
      </c>
      <c r="L154" s="643">
        <v>19797.830000000002</v>
      </c>
      <c r="M154" s="643">
        <v>19459.330000000002</v>
      </c>
      <c r="N154" s="643">
        <v>19136.32</v>
      </c>
      <c r="O154" s="643">
        <v>20356.939999999999</v>
      </c>
      <c r="P154" s="643">
        <v>21281</v>
      </c>
      <c r="Q154" s="643">
        <v>21241.52</v>
      </c>
      <c r="R154" s="643">
        <v>22609.599999999999</v>
      </c>
      <c r="S154" s="643">
        <v>23736.46</v>
      </c>
      <c r="T154" s="643">
        <v>24399.71</v>
      </c>
      <c r="U154" s="643">
        <v>26656.67</v>
      </c>
      <c r="V154" s="643">
        <v>27668.76</v>
      </c>
      <c r="W154" s="643">
        <v>28134.560000000001</v>
      </c>
      <c r="X154" s="643">
        <v>29618.51</v>
      </c>
      <c r="Y154" s="643">
        <v>30964.22</v>
      </c>
      <c r="Z154" s="643">
        <v>30094.17</v>
      </c>
      <c r="AA154" s="643">
        <v>31967.75</v>
      </c>
      <c r="AB154" s="643">
        <v>32843.49</v>
      </c>
      <c r="AC154" s="643">
        <v>32575.74</v>
      </c>
      <c r="AD154" s="643">
        <v>33914.300000000003</v>
      </c>
      <c r="AE154" s="643">
        <v>34755.980000000003</v>
      </c>
      <c r="AF154" s="643">
        <v>33949.22</v>
      </c>
      <c r="AG154" s="643">
        <v>33102.910000000003</v>
      </c>
      <c r="AH154" s="643">
        <v>33062.57</v>
      </c>
      <c r="AI154" s="643">
        <v>34299.71</v>
      </c>
      <c r="AJ154" s="643">
        <v>33954.769999999997</v>
      </c>
      <c r="AK154" s="643">
        <v>33957.800000000003</v>
      </c>
      <c r="AL154" s="643">
        <v>33550.379999999997</v>
      </c>
      <c r="AM154" s="643">
        <v>34292.370000000003</v>
      </c>
      <c r="AN154" s="643">
        <v>34028.080000000002</v>
      </c>
      <c r="AO154" s="643">
        <v>34517.339999999997</v>
      </c>
      <c r="AP154" s="643">
        <v>33985.07</v>
      </c>
      <c r="AQ154" s="643">
        <v>35125.08</v>
      </c>
      <c r="AR154" s="643">
        <v>35921.53</v>
      </c>
      <c r="AS154" s="643">
        <v>34864.04</v>
      </c>
      <c r="AT154" s="643">
        <v>34953.94</v>
      </c>
      <c r="AU154" s="643">
        <v>35172.53</v>
      </c>
      <c r="AV154" s="642"/>
      <c r="AW154" s="642"/>
    </row>
    <row r="155" spans="1:49">
      <c r="A155" s="647" t="s">
        <v>552</v>
      </c>
      <c r="B155" s="644"/>
      <c r="C155" s="644"/>
      <c r="D155" s="644"/>
      <c r="E155" s="644"/>
      <c r="F155" s="644"/>
      <c r="G155" s="643">
        <v>1661.67</v>
      </c>
      <c r="H155" s="643">
        <v>1500.76</v>
      </c>
      <c r="I155" s="643">
        <v>1434.07</v>
      </c>
      <c r="J155" s="643">
        <v>1414.28</v>
      </c>
      <c r="K155" s="643">
        <v>1355.44</v>
      </c>
      <c r="L155" s="643">
        <v>1393.01</v>
      </c>
      <c r="M155" s="643">
        <v>1355.76</v>
      </c>
      <c r="N155" s="643">
        <v>1259.27</v>
      </c>
      <c r="O155" s="643">
        <v>1216.06</v>
      </c>
      <c r="P155" s="643">
        <v>1169.8900000000001</v>
      </c>
      <c r="Q155" s="643">
        <v>1179.23</v>
      </c>
      <c r="R155" s="643">
        <v>1048.45</v>
      </c>
      <c r="S155" s="643">
        <v>686.06</v>
      </c>
      <c r="T155" s="643">
        <v>590.66999999999996</v>
      </c>
      <c r="U155" s="643">
        <v>532.52</v>
      </c>
      <c r="V155" s="643">
        <v>462.4</v>
      </c>
      <c r="W155" s="643">
        <v>449.98</v>
      </c>
      <c r="X155" s="643">
        <v>438.36</v>
      </c>
      <c r="Y155" s="643">
        <v>419.62</v>
      </c>
      <c r="Z155" s="643">
        <v>392.14</v>
      </c>
      <c r="AA155" s="643">
        <v>355.51</v>
      </c>
      <c r="AB155" s="643">
        <v>331.88</v>
      </c>
      <c r="AC155" s="643">
        <v>290.47000000000003</v>
      </c>
      <c r="AD155" s="643">
        <v>264.27</v>
      </c>
      <c r="AE155" s="643">
        <v>216.7</v>
      </c>
      <c r="AF155" s="643">
        <v>206.09</v>
      </c>
      <c r="AG155" s="643">
        <v>193.19</v>
      </c>
      <c r="AH155" s="643">
        <v>193.3</v>
      </c>
      <c r="AI155" s="643">
        <v>173.03</v>
      </c>
      <c r="AJ155" s="643">
        <v>174.16</v>
      </c>
      <c r="AK155" s="643">
        <v>173.14</v>
      </c>
      <c r="AL155" s="643">
        <v>158.29</v>
      </c>
      <c r="AM155" s="643">
        <v>143.91999999999999</v>
      </c>
      <c r="AN155" s="643">
        <v>121.86</v>
      </c>
      <c r="AO155" s="643">
        <v>120.98</v>
      </c>
      <c r="AP155" s="643">
        <v>133.24</v>
      </c>
      <c r="AQ155" s="643">
        <v>133.44999999999999</v>
      </c>
      <c r="AR155" s="643">
        <v>150.97999999999999</v>
      </c>
      <c r="AS155" s="643">
        <v>112.6</v>
      </c>
      <c r="AT155" s="643">
        <v>128.51</v>
      </c>
      <c r="AU155" s="643">
        <v>142.30000000000001</v>
      </c>
      <c r="AV155" s="642"/>
      <c r="AW155" s="642"/>
    </row>
    <row r="156" spans="1:49">
      <c r="A156" s="646"/>
      <c r="B156" s="644"/>
      <c r="C156" s="644"/>
      <c r="D156" s="644"/>
      <c r="E156" s="644"/>
      <c r="F156" s="644"/>
      <c r="G156" s="643"/>
      <c r="H156" s="643"/>
      <c r="I156" s="643"/>
      <c r="J156" s="643"/>
      <c r="K156" s="643"/>
      <c r="L156" s="643"/>
      <c r="M156" s="643"/>
      <c r="N156" s="643"/>
      <c r="O156" s="643"/>
      <c r="P156" s="643"/>
      <c r="Q156" s="643"/>
      <c r="R156" s="643"/>
      <c r="S156" s="643"/>
      <c r="T156" s="643"/>
      <c r="U156" s="643"/>
      <c r="V156" s="643"/>
      <c r="W156" s="643"/>
      <c r="X156" s="643"/>
      <c r="Y156" s="643"/>
      <c r="Z156" s="643"/>
      <c r="AA156" s="643"/>
      <c r="AB156" s="643"/>
      <c r="AC156" s="643"/>
      <c r="AD156" s="643"/>
      <c r="AE156" s="643"/>
      <c r="AF156" s="643"/>
      <c r="AG156" s="643"/>
      <c r="AH156" s="643"/>
      <c r="AI156" s="643"/>
      <c r="AJ156" s="643"/>
      <c r="AK156" s="643"/>
      <c r="AL156" s="643"/>
      <c r="AM156" s="643"/>
      <c r="AN156" s="643"/>
      <c r="AO156" s="643"/>
      <c r="AP156" s="643"/>
      <c r="AQ156" s="643"/>
      <c r="AR156" s="643"/>
      <c r="AS156" s="643"/>
      <c r="AT156" s="643"/>
      <c r="AU156" s="643"/>
      <c r="AV156" s="642"/>
      <c r="AW156" s="642"/>
    </row>
    <row r="157" spans="1:49">
      <c r="A157" s="644" t="s">
        <v>551</v>
      </c>
      <c r="B157" s="644"/>
      <c r="C157" s="644"/>
      <c r="D157" s="644"/>
      <c r="E157" s="644"/>
      <c r="F157" s="644"/>
      <c r="G157" s="643">
        <v>1501.29</v>
      </c>
      <c r="H157" s="643">
        <v>1326.4</v>
      </c>
      <c r="I157" s="643">
        <v>1322.97</v>
      </c>
      <c r="J157" s="643">
        <v>1005.05</v>
      </c>
      <c r="K157" s="643">
        <v>538.77</v>
      </c>
      <c r="L157" s="643">
        <v>599.98</v>
      </c>
      <c r="M157" s="643">
        <v>567.34</v>
      </c>
      <c r="N157" s="643">
        <v>553.71</v>
      </c>
      <c r="O157" s="643">
        <v>612.04</v>
      </c>
      <c r="P157" s="643">
        <v>593.03</v>
      </c>
      <c r="Q157" s="643">
        <v>996.3</v>
      </c>
      <c r="R157" s="643">
        <v>845.92</v>
      </c>
      <c r="S157" s="643">
        <v>755.41</v>
      </c>
      <c r="T157" s="643">
        <v>134.79</v>
      </c>
      <c r="U157" s="643">
        <v>114.15</v>
      </c>
      <c r="V157" s="643">
        <v>89.93</v>
      </c>
      <c r="W157" s="643">
        <v>48.05</v>
      </c>
      <c r="X157" s="643">
        <v>33.119999999999997</v>
      </c>
      <c r="Y157" s="643">
        <v>33.369999999999997</v>
      </c>
      <c r="Z157" s="643">
        <v>38.96</v>
      </c>
      <c r="AA157" s="643">
        <v>46.45</v>
      </c>
      <c r="AB157" s="643">
        <v>48.06</v>
      </c>
      <c r="AC157" s="643">
        <v>46.35</v>
      </c>
      <c r="AD157" s="643">
        <v>44.5</v>
      </c>
      <c r="AE157" s="643">
        <v>42.19</v>
      </c>
      <c r="AF157" s="643">
        <v>43.52</v>
      </c>
      <c r="AG157" s="643">
        <v>50.72</v>
      </c>
      <c r="AH157" s="643">
        <v>42.94</v>
      </c>
      <c r="AI157" s="643">
        <v>55.21</v>
      </c>
      <c r="AJ157" s="643">
        <v>54.26</v>
      </c>
      <c r="AK157" s="643">
        <v>82.46</v>
      </c>
      <c r="AL157" s="643">
        <v>124.25</v>
      </c>
      <c r="AM157" s="643">
        <v>143.47999999999999</v>
      </c>
      <c r="AN157" s="643">
        <v>144.25</v>
      </c>
      <c r="AO157" s="643">
        <v>146.71</v>
      </c>
      <c r="AP157" s="643">
        <v>145.11000000000001</v>
      </c>
      <c r="AQ157" s="643">
        <v>152.87</v>
      </c>
      <c r="AR157" s="643">
        <v>172.36</v>
      </c>
      <c r="AS157" s="643">
        <v>138.61000000000001</v>
      </c>
      <c r="AT157" s="643">
        <v>161.16</v>
      </c>
      <c r="AU157" s="643">
        <v>90.7</v>
      </c>
      <c r="AV157" s="642"/>
      <c r="AW157" s="642"/>
    </row>
    <row r="158" spans="1:49">
      <c r="A158" s="645" t="s">
        <v>550</v>
      </c>
      <c r="B158" s="644"/>
      <c r="C158" s="644"/>
      <c r="D158" s="644"/>
      <c r="E158" s="644"/>
      <c r="F158" s="644"/>
      <c r="G158" s="643">
        <v>2917.66</v>
      </c>
      <c r="H158" s="643">
        <v>1847.69</v>
      </c>
      <c r="I158" s="643">
        <v>1835.84</v>
      </c>
      <c r="J158" s="643">
        <v>1842.78</v>
      </c>
      <c r="K158" s="643">
        <v>1844.24</v>
      </c>
      <c r="L158" s="643">
        <v>1420.76</v>
      </c>
      <c r="M158" s="643">
        <v>1156.06</v>
      </c>
      <c r="N158" s="643">
        <v>1008.39</v>
      </c>
      <c r="O158" s="643">
        <v>997.03</v>
      </c>
      <c r="P158" s="643">
        <v>1036.29</v>
      </c>
      <c r="Q158" s="643">
        <v>1002.51</v>
      </c>
      <c r="R158" s="643">
        <v>1416.43</v>
      </c>
      <c r="S158" s="643">
        <v>923.45</v>
      </c>
      <c r="T158" s="643">
        <v>548</v>
      </c>
      <c r="U158" s="643">
        <v>494.01</v>
      </c>
      <c r="V158" s="643">
        <v>443.93</v>
      </c>
      <c r="W158" s="643">
        <v>517.12</v>
      </c>
      <c r="X158" s="643">
        <v>161.36000000000001</v>
      </c>
      <c r="Y158" s="643">
        <v>163.9</v>
      </c>
      <c r="Z158" s="643">
        <v>148.76</v>
      </c>
      <c r="AA158" s="643">
        <v>119.35</v>
      </c>
      <c r="AB158" s="643">
        <v>108.52</v>
      </c>
      <c r="AC158" s="643">
        <v>81.83</v>
      </c>
      <c r="AD158" s="643">
        <v>81.180000000000007</v>
      </c>
      <c r="AE158" s="643">
        <v>64.209999999999994</v>
      </c>
      <c r="AF158" s="643">
        <v>43.32</v>
      </c>
      <c r="AG158" s="643">
        <v>33.5</v>
      </c>
      <c r="AH158" s="643">
        <v>36.49</v>
      </c>
      <c r="AI158" s="643">
        <v>36.49</v>
      </c>
      <c r="AJ158" s="643">
        <v>41</v>
      </c>
      <c r="AK158" s="643">
        <v>49.27</v>
      </c>
      <c r="AL158" s="643">
        <v>79.39</v>
      </c>
      <c r="AM158" s="643">
        <v>44.04</v>
      </c>
      <c r="AN158" s="643">
        <v>13.1</v>
      </c>
      <c r="AO158" s="643">
        <v>9.9499999999999993</v>
      </c>
      <c r="AP158" s="643">
        <v>4.9000000000000004</v>
      </c>
      <c r="AQ158" s="643">
        <v>6.9</v>
      </c>
      <c r="AR158" s="643">
        <v>4.41</v>
      </c>
      <c r="AS158" s="643">
        <v>0.28999999999999998</v>
      </c>
      <c r="AT158" s="643">
        <v>8.34</v>
      </c>
      <c r="AU158" s="643">
        <v>3.53</v>
      </c>
      <c r="AV158" s="642"/>
      <c r="AW158" s="642"/>
    </row>
    <row r="159" spans="1:49">
      <c r="A159" s="645" t="s">
        <v>549</v>
      </c>
      <c r="B159" s="644"/>
      <c r="C159" s="644"/>
      <c r="D159" s="644"/>
      <c r="E159" s="644"/>
      <c r="F159" s="644"/>
      <c r="G159" s="643">
        <v>18335.55</v>
      </c>
      <c r="H159" s="643">
        <v>17565.060000000001</v>
      </c>
      <c r="I159" s="643">
        <v>17013.349999999999</v>
      </c>
      <c r="J159" s="643">
        <v>16386.02</v>
      </c>
      <c r="K159" s="643">
        <v>11067.47</v>
      </c>
      <c r="L159" s="643">
        <v>10156.049999999999</v>
      </c>
      <c r="M159" s="643">
        <v>12073.14</v>
      </c>
      <c r="N159" s="643">
        <v>10279.9</v>
      </c>
      <c r="O159" s="643">
        <v>9391.1299999999992</v>
      </c>
      <c r="P159" s="643">
        <v>8964.19</v>
      </c>
      <c r="Q159" s="643">
        <v>8580.09</v>
      </c>
      <c r="R159" s="643">
        <v>9874.92</v>
      </c>
      <c r="S159" s="643">
        <v>9583</v>
      </c>
      <c r="T159" s="643">
        <v>9436.61</v>
      </c>
      <c r="U159" s="643">
        <v>7686.26</v>
      </c>
      <c r="V159" s="643">
        <v>8110.07</v>
      </c>
      <c r="W159" s="643">
        <v>5903.96</v>
      </c>
      <c r="X159" s="643">
        <v>5521.91</v>
      </c>
      <c r="Y159" s="643">
        <v>4822.3</v>
      </c>
      <c r="Z159" s="643">
        <v>4873.42</v>
      </c>
      <c r="AA159" s="643">
        <v>4080.46</v>
      </c>
      <c r="AB159" s="643">
        <v>3335.28</v>
      </c>
      <c r="AC159" s="643">
        <v>3190.1</v>
      </c>
      <c r="AD159" s="643">
        <v>3198.72</v>
      </c>
      <c r="AE159" s="643">
        <v>3040.77</v>
      </c>
      <c r="AF159" s="643">
        <v>2898.94</v>
      </c>
      <c r="AG159" s="643">
        <v>2547.9499999999998</v>
      </c>
      <c r="AH159" s="643">
        <v>2515.9</v>
      </c>
      <c r="AI159" s="643">
        <v>2142.44</v>
      </c>
      <c r="AJ159" s="643">
        <v>2146.91</v>
      </c>
      <c r="AK159" s="643">
        <v>2500.92</v>
      </c>
      <c r="AL159" s="643">
        <v>2221.04</v>
      </c>
      <c r="AM159" s="643">
        <v>1723.89</v>
      </c>
      <c r="AN159" s="643">
        <v>1514.28</v>
      </c>
      <c r="AO159" s="643">
        <v>1704.68</v>
      </c>
      <c r="AP159" s="643">
        <v>1680.75</v>
      </c>
      <c r="AQ159" s="643">
        <v>1459.08</v>
      </c>
      <c r="AR159" s="643">
        <v>1356.55</v>
      </c>
      <c r="AS159" s="643">
        <v>1369.2</v>
      </c>
      <c r="AT159" s="643">
        <v>1334.07</v>
      </c>
      <c r="AU159" s="643">
        <v>1427.92</v>
      </c>
      <c r="AV159" s="642"/>
      <c r="AW159" s="642"/>
    </row>
    <row r="160" spans="1:49">
      <c r="A160" s="645" t="s">
        <v>548</v>
      </c>
      <c r="B160" s="644"/>
      <c r="C160" s="644"/>
      <c r="D160" s="644"/>
      <c r="E160" s="644"/>
      <c r="F160" s="644"/>
      <c r="G160" s="643">
        <v>9067.2199999999993</v>
      </c>
      <c r="H160" s="643">
        <v>7042.68</v>
      </c>
      <c r="I160" s="643">
        <v>6454.07</v>
      </c>
      <c r="J160" s="643">
        <v>7261.83</v>
      </c>
      <c r="K160" s="643">
        <v>5767.72</v>
      </c>
      <c r="L160" s="643">
        <v>5229.45</v>
      </c>
      <c r="M160" s="643">
        <v>4716.62</v>
      </c>
      <c r="N160" s="643">
        <v>4587.01</v>
      </c>
      <c r="O160" s="643">
        <v>5000.8</v>
      </c>
      <c r="P160" s="643">
        <v>3694.15</v>
      </c>
      <c r="Q160" s="643">
        <v>4318.8</v>
      </c>
      <c r="R160" s="643">
        <v>2762.32</v>
      </c>
      <c r="S160" s="643">
        <v>2443.67</v>
      </c>
      <c r="T160" s="643">
        <v>1210.3499999999999</v>
      </c>
      <c r="U160" s="643">
        <v>487.7</v>
      </c>
      <c r="V160" s="643">
        <v>404.69</v>
      </c>
      <c r="W160" s="643">
        <v>241.15</v>
      </c>
      <c r="X160" s="643">
        <v>222.72</v>
      </c>
      <c r="Y160" s="643">
        <v>179.46</v>
      </c>
      <c r="Z160" s="643">
        <v>128.16999999999999</v>
      </c>
      <c r="AA160" s="643">
        <v>99.44</v>
      </c>
      <c r="AB160" s="643">
        <v>63.78</v>
      </c>
      <c r="AC160" s="643">
        <v>61.09</v>
      </c>
      <c r="AD160" s="643">
        <v>47.32</v>
      </c>
      <c r="AE160" s="643">
        <v>44.63</v>
      </c>
      <c r="AF160" s="643">
        <v>53.3</v>
      </c>
      <c r="AG160" s="643">
        <v>38.67</v>
      </c>
      <c r="AH160" s="643">
        <v>26.94</v>
      </c>
      <c r="AI160" s="643">
        <v>157.05000000000001</v>
      </c>
      <c r="AJ160" s="643">
        <v>48.6</v>
      </c>
      <c r="AK160" s="643">
        <v>45.77</v>
      </c>
      <c r="AL160" s="643">
        <v>50.08</v>
      </c>
      <c r="AM160" s="643">
        <v>206.82</v>
      </c>
      <c r="AN160" s="643">
        <v>13.63</v>
      </c>
      <c r="AO160" s="643">
        <v>13.63</v>
      </c>
      <c r="AP160" s="643">
        <v>14.01</v>
      </c>
      <c r="AQ160" s="643">
        <v>4.67</v>
      </c>
      <c r="AR160" s="643">
        <v>28.87</v>
      </c>
      <c r="AS160" s="643">
        <v>129.43</v>
      </c>
      <c r="AT160" s="643">
        <v>43.05</v>
      </c>
      <c r="AU160" s="643">
        <v>159.71</v>
      </c>
      <c r="AV160" s="642"/>
      <c r="AW160" s="642"/>
    </row>
    <row r="161" spans="1:49">
      <c r="A161" s="645" t="s">
        <v>547</v>
      </c>
      <c r="B161" s="644"/>
      <c r="C161" s="644"/>
      <c r="D161" s="644"/>
      <c r="E161" s="644"/>
      <c r="F161" s="644"/>
      <c r="G161" s="643">
        <v>0</v>
      </c>
      <c r="H161" s="643">
        <v>0</v>
      </c>
      <c r="I161" s="643">
        <v>0</v>
      </c>
      <c r="J161" s="643">
        <v>0</v>
      </c>
      <c r="K161" s="643">
        <v>0</v>
      </c>
      <c r="L161" s="643">
        <v>0</v>
      </c>
      <c r="M161" s="643">
        <v>0</v>
      </c>
      <c r="N161" s="643">
        <v>0</v>
      </c>
      <c r="O161" s="643">
        <v>118.27</v>
      </c>
      <c r="P161" s="643">
        <v>64.39</v>
      </c>
      <c r="Q161" s="643">
        <v>91.84</v>
      </c>
      <c r="R161" s="643">
        <v>182.54</v>
      </c>
      <c r="S161" s="643">
        <v>38.24</v>
      </c>
      <c r="T161" s="643">
        <v>299.61</v>
      </c>
      <c r="U161" s="643">
        <v>317.67</v>
      </c>
      <c r="V161" s="643">
        <v>40.590000000000003</v>
      </c>
      <c r="W161" s="643">
        <v>36.049999999999997</v>
      </c>
      <c r="X161" s="643">
        <v>77.73</v>
      </c>
      <c r="Y161" s="643">
        <v>53.81</v>
      </c>
      <c r="Z161" s="643">
        <v>50.99</v>
      </c>
      <c r="AA161" s="643">
        <v>76.56</v>
      </c>
      <c r="AB161" s="643">
        <v>55.93</v>
      </c>
      <c r="AC161" s="643">
        <v>65.92</v>
      </c>
      <c r="AD161" s="643">
        <v>79.72</v>
      </c>
      <c r="AE161" s="643">
        <v>65.040000000000006</v>
      </c>
      <c r="AF161" s="643">
        <v>47.71</v>
      </c>
      <c r="AG161" s="643">
        <v>11.72</v>
      </c>
      <c r="AH161" s="643">
        <v>10.83</v>
      </c>
      <c r="AI161" s="643">
        <v>5.05</v>
      </c>
      <c r="AJ161" s="643">
        <v>8.25</v>
      </c>
      <c r="AK161" s="643">
        <v>0</v>
      </c>
      <c r="AL161" s="643">
        <v>60.41</v>
      </c>
      <c r="AM161" s="643">
        <v>8.31</v>
      </c>
      <c r="AN161" s="643">
        <v>39</v>
      </c>
      <c r="AO161" s="643">
        <v>61.47</v>
      </c>
      <c r="AP161" s="643">
        <v>0.08</v>
      </c>
      <c r="AQ161" s="643">
        <v>0.42</v>
      </c>
      <c r="AR161" s="643">
        <v>0.49</v>
      </c>
      <c r="AS161" s="643">
        <v>0</v>
      </c>
      <c r="AT161" s="643">
        <v>0</v>
      </c>
      <c r="AU161" s="643">
        <v>4.59</v>
      </c>
      <c r="AV161" s="642"/>
      <c r="AW161" s="642"/>
    </row>
    <row r="162" spans="1:49">
      <c r="A162" s="645" t="s">
        <v>546</v>
      </c>
      <c r="B162" s="644"/>
      <c r="C162" s="644"/>
      <c r="D162" s="644"/>
      <c r="E162" s="644"/>
      <c r="F162" s="644"/>
      <c r="G162" s="643">
        <v>0</v>
      </c>
      <c r="H162" s="643">
        <v>0</v>
      </c>
      <c r="I162" s="643">
        <v>0</v>
      </c>
      <c r="J162" s="643">
        <v>0</v>
      </c>
      <c r="K162" s="643">
        <v>0</v>
      </c>
      <c r="L162" s="643">
        <v>0</v>
      </c>
      <c r="M162" s="643">
        <v>0</v>
      </c>
      <c r="N162" s="643">
        <v>0</v>
      </c>
      <c r="O162" s="643">
        <v>0.64</v>
      </c>
      <c r="P162" s="643">
        <v>16.600000000000001</v>
      </c>
      <c r="Q162" s="643">
        <v>126.17</v>
      </c>
      <c r="R162" s="643">
        <v>788.63</v>
      </c>
      <c r="S162" s="643">
        <v>1490.62</v>
      </c>
      <c r="T162" s="643">
        <v>1892.91</v>
      </c>
      <c r="U162" s="643">
        <v>2400.4699999999998</v>
      </c>
      <c r="V162" s="643">
        <v>3020.73</v>
      </c>
      <c r="W162" s="643">
        <v>2733.12</v>
      </c>
      <c r="X162" s="643">
        <v>2917.46</v>
      </c>
      <c r="Y162" s="643">
        <v>3166.77</v>
      </c>
      <c r="Z162" s="643">
        <v>3506.03</v>
      </c>
      <c r="AA162" s="643">
        <v>3754.88</v>
      </c>
      <c r="AB162" s="643">
        <v>3840.77</v>
      </c>
      <c r="AC162" s="643">
        <v>3834.7</v>
      </c>
      <c r="AD162" s="643">
        <v>4395.49</v>
      </c>
      <c r="AE162" s="643">
        <v>4472.1899999999996</v>
      </c>
      <c r="AF162" s="643">
        <v>4565.54</v>
      </c>
      <c r="AG162" s="643">
        <v>4422.3599999999997</v>
      </c>
      <c r="AH162" s="643">
        <v>4445.4799999999996</v>
      </c>
      <c r="AI162" s="643">
        <v>4517.17</v>
      </c>
      <c r="AJ162" s="643">
        <v>4518.63</v>
      </c>
      <c r="AK162" s="643">
        <v>4488.3500000000004</v>
      </c>
      <c r="AL162" s="643">
        <v>4521.55</v>
      </c>
      <c r="AM162" s="643">
        <v>4572.53</v>
      </c>
      <c r="AN162" s="643">
        <v>4652.8999999999996</v>
      </c>
      <c r="AO162" s="643">
        <v>4598.84</v>
      </c>
      <c r="AP162" s="643">
        <v>4035.95</v>
      </c>
      <c r="AQ162" s="643">
        <v>4206.87</v>
      </c>
      <c r="AR162" s="643">
        <v>4243.12</v>
      </c>
      <c r="AS162" s="643">
        <v>4035.75</v>
      </c>
      <c r="AT162" s="643">
        <v>4138.1499999999996</v>
      </c>
      <c r="AU162" s="643">
        <v>4050.19</v>
      </c>
      <c r="AV162" s="642"/>
      <c r="AW162" s="642"/>
    </row>
    <row r="163" spans="1:49">
      <c r="A163" s="645" t="s">
        <v>545</v>
      </c>
      <c r="B163" s="644"/>
      <c r="C163" s="644"/>
      <c r="D163" s="644"/>
      <c r="E163" s="644"/>
      <c r="F163" s="644"/>
      <c r="G163" s="643">
        <v>65.760000000000005</v>
      </c>
      <c r="H163" s="643">
        <v>42</v>
      </c>
      <c r="I163" s="643">
        <v>38.57</v>
      </c>
      <c r="J163" s="643">
        <v>40.79</v>
      </c>
      <c r="K163" s="643">
        <v>166.11</v>
      </c>
      <c r="L163" s="643">
        <v>127.29</v>
      </c>
      <c r="M163" s="643">
        <v>542.86</v>
      </c>
      <c r="N163" s="643">
        <v>727.96</v>
      </c>
      <c r="O163" s="643">
        <v>474.34</v>
      </c>
      <c r="P163" s="643">
        <v>518.98</v>
      </c>
      <c r="Q163" s="643">
        <v>664.98</v>
      </c>
      <c r="R163" s="643">
        <v>467.39</v>
      </c>
      <c r="S163" s="643">
        <v>625.13</v>
      </c>
      <c r="T163" s="643">
        <v>143.11000000000001</v>
      </c>
      <c r="U163" s="643">
        <v>159.51</v>
      </c>
      <c r="V163" s="643">
        <v>393.9</v>
      </c>
      <c r="W163" s="643">
        <v>610.76</v>
      </c>
      <c r="X163" s="643">
        <v>1010.98</v>
      </c>
      <c r="Y163" s="643">
        <v>883.92</v>
      </c>
      <c r="Z163" s="643">
        <v>652.48</v>
      </c>
      <c r="AA163" s="643">
        <v>468.67</v>
      </c>
      <c r="AB163" s="643">
        <v>262.04000000000002</v>
      </c>
      <c r="AC163" s="643">
        <v>68.900000000000006</v>
      </c>
      <c r="AD163" s="643">
        <v>76.48</v>
      </c>
      <c r="AE163" s="643">
        <v>128</v>
      </c>
      <c r="AF163" s="643">
        <v>82.47</v>
      </c>
      <c r="AG163" s="643">
        <v>15.37</v>
      </c>
      <c r="AH163" s="643">
        <v>9.08</v>
      </c>
      <c r="AI163" s="643">
        <v>13.14</v>
      </c>
      <c r="AJ163" s="643">
        <v>0</v>
      </c>
      <c r="AK163" s="643">
        <v>0</v>
      </c>
      <c r="AL163" s="643">
        <v>7.99</v>
      </c>
      <c r="AM163" s="643">
        <v>4.05</v>
      </c>
      <c r="AN163" s="643">
        <v>6.74</v>
      </c>
      <c r="AO163" s="643">
        <v>5.44</v>
      </c>
      <c r="AP163" s="643">
        <v>8.8699999999999992</v>
      </c>
      <c r="AQ163" s="643">
        <v>3.06</v>
      </c>
      <c r="AR163" s="643">
        <v>9.25</v>
      </c>
      <c r="AS163" s="643">
        <v>8.77</v>
      </c>
      <c r="AT163" s="643">
        <v>0</v>
      </c>
      <c r="AU163" s="643">
        <v>0</v>
      </c>
      <c r="AV163" s="642"/>
      <c r="AW163" s="642"/>
    </row>
    <row r="164" spans="1:49">
      <c r="A164" s="645" t="s">
        <v>544</v>
      </c>
      <c r="B164" s="644"/>
      <c r="C164" s="644"/>
      <c r="D164" s="644"/>
      <c r="E164" s="644"/>
      <c r="F164" s="644"/>
      <c r="G164" s="643">
        <v>467.78</v>
      </c>
      <c r="H164" s="643">
        <v>311.24</v>
      </c>
      <c r="I164" s="643">
        <v>400.13</v>
      </c>
      <c r="J164" s="643">
        <v>506.64</v>
      </c>
      <c r="K164" s="643">
        <v>343.99</v>
      </c>
      <c r="L164" s="643">
        <v>545.34</v>
      </c>
      <c r="M164" s="643">
        <v>520.25</v>
      </c>
      <c r="N164" s="643">
        <v>630</v>
      </c>
      <c r="O164" s="643">
        <v>820.44</v>
      </c>
      <c r="P164" s="643">
        <v>541.52</v>
      </c>
      <c r="Q164" s="643">
        <v>327.69</v>
      </c>
      <c r="R164" s="643">
        <v>209.46</v>
      </c>
      <c r="S164" s="643">
        <v>159.84</v>
      </c>
      <c r="T164" s="643">
        <v>152.38999999999999</v>
      </c>
      <c r="U164" s="643">
        <v>73.77</v>
      </c>
      <c r="V164" s="643">
        <v>46.46</v>
      </c>
      <c r="W164" s="643">
        <v>54.23</v>
      </c>
      <c r="X164" s="643">
        <v>41.79</v>
      </c>
      <c r="Y164" s="643">
        <v>45.99</v>
      </c>
      <c r="Z164" s="643">
        <v>37.369999999999997</v>
      </c>
      <c r="AA164" s="643">
        <v>31.31</v>
      </c>
      <c r="AB164" s="643">
        <v>23.15</v>
      </c>
      <c r="AC164" s="643">
        <v>15.87</v>
      </c>
      <c r="AD164" s="643">
        <v>12.45</v>
      </c>
      <c r="AE164" s="643">
        <v>10.050000000000001</v>
      </c>
      <c r="AF164" s="643">
        <v>6.08</v>
      </c>
      <c r="AG164" s="643">
        <v>2.72</v>
      </c>
      <c r="AH164" s="643">
        <v>1.44</v>
      </c>
      <c r="AI164" s="643">
        <v>1.48</v>
      </c>
      <c r="AJ164" s="643">
        <v>13.15</v>
      </c>
      <c r="AK164" s="643">
        <v>13.71</v>
      </c>
      <c r="AL164" s="643">
        <v>0.15</v>
      </c>
      <c r="AM164" s="643">
        <v>0.08</v>
      </c>
      <c r="AN164" s="643">
        <v>0.99</v>
      </c>
      <c r="AO164" s="643">
        <v>0.31</v>
      </c>
      <c r="AP164" s="643">
        <v>0.24</v>
      </c>
      <c r="AQ164" s="643">
        <v>0.09</v>
      </c>
      <c r="AR164" s="643">
        <v>0.05</v>
      </c>
      <c r="AS164" s="643">
        <v>0.03</v>
      </c>
      <c r="AT164" s="643">
        <v>0</v>
      </c>
      <c r="AU164" s="643">
        <v>0.02</v>
      </c>
      <c r="AV164" s="642"/>
      <c r="AW164" s="642"/>
    </row>
    <row r="165" spans="1:49">
      <c r="A165" s="645" t="s">
        <v>543</v>
      </c>
      <c r="B165" s="644"/>
      <c r="C165" s="644"/>
      <c r="D165" s="644"/>
      <c r="E165" s="644"/>
      <c r="F165" s="644"/>
      <c r="G165" s="643">
        <v>292.26</v>
      </c>
      <c r="H165" s="643">
        <v>184.16</v>
      </c>
      <c r="I165" s="643">
        <v>133.51</v>
      </c>
      <c r="J165" s="643">
        <v>140.46</v>
      </c>
      <c r="K165" s="643">
        <v>120.3</v>
      </c>
      <c r="L165" s="643">
        <v>156.91999999999999</v>
      </c>
      <c r="M165" s="643">
        <v>185.78</v>
      </c>
      <c r="N165" s="643">
        <v>234.88</v>
      </c>
      <c r="O165" s="643">
        <v>413.79</v>
      </c>
      <c r="P165" s="643">
        <v>348.15</v>
      </c>
      <c r="Q165" s="643">
        <v>303.68</v>
      </c>
      <c r="R165" s="643">
        <v>281.89</v>
      </c>
      <c r="S165" s="643">
        <v>132.88999999999999</v>
      </c>
      <c r="T165" s="643">
        <v>115.04</v>
      </c>
      <c r="U165" s="643">
        <v>79.03</v>
      </c>
      <c r="V165" s="643">
        <v>51.5</v>
      </c>
      <c r="W165" s="643">
        <v>28.14</v>
      </c>
      <c r="X165" s="643">
        <v>33.97</v>
      </c>
      <c r="Y165" s="643">
        <v>20.92</v>
      </c>
      <c r="Z165" s="643">
        <v>39.58</v>
      </c>
      <c r="AA165" s="643">
        <v>39.65</v>
      </c>
      <c r="AB165" s="643">
        <v>31.69</v>
      </c>
      <c r="AC165" s="643">
        <v>21.82</v>
      </c>
      <c r="AD165" s="643">
        <v>25.01</v>
      </c>
      <c r="AE165" s="643">
        <v>22.61</v>
      </c>
      <c r="AF165" s="643">
        <v>19.899999999999999</v>
      </c>
      <c r="AG165" s="643">
        <v>13.98</v>
      </c>
      <c r="AH165" s="643">
        <v>16.489999999999998</v>
      </c>
      <c r="AI165" s="643">
        <v>9.98</v>
      </c>
      <c r="AJ165" s="643">
        <v>1.57</v>
      </c>
      <c r="AK165" s="643">
        <v>0</v>
      </c>
      <c r="AL165" s="643">
        <v>0</v>
      </c>
      <c r="AM165" s="643">
        <v>0</v>
      </c>
      <c r="AN165" s="643">
        <v>0</v>
      </c>
      <c r="AO165" s="643">
        <v>6.6</v>
      </c>
      <c r="AP165" s="643">
        <v>5.94</v>
      </c>
      <c r="AQ165" s="643">
        <v>12.2</v>
      </c>
      <c r="AR165" s="643">
        <v>10.42</v>
      </c>
      <c r="AS165" s="643">
        <v>7.35</v>
      </c>
      <c r="AT165" s="643">
        <v>9.09</v>
      </c>
      <c r="AU165" s="643">
        <v>0.21</v>
      </c>
      <c r="AV165" s="642"/>
      <c r="AW165" s="642"/>
    </row>
    <row r="166" spans="1:49">
      <c r="A166" s="645" t="s">
        <v>542</v>
      </c>
      <c r="B166" s="644"/>
      <c r="C166" s="644"/>
      <c r="D166" s="644"/>
      <c r="E166" s="644"/>
      <c r="F166" s="644"/>
      <c r="G166" s="643">
        <v>0</v>
      </c>
      <c r="H166" s="643">
        <v>0</v>
      </c>
      <c r="I166" s="643">
        <v>0</v>
      </c>
      <c r="J166" s="643">
        <v>0</v>
      </c>
      <c r="K166" s="643">
        <v>1.62</v>
      </c>
      <c r="L166" s="643">
        <v>5.4</v>
      </c>
      <c r="M166" s="643">
        <v>7.56</v>
      </c>
      <c r="N166" s="643">
        <v>7.56</v>
      </c>
      <c r="O166" s="643">
        <v>8.1</v>
      </c>
      <c r="P166" s="643">
        <v>8.1</v>
      </c>
      <c r="Q166" s="643">
        <v>8.1</v>
      </c>
      <c r="R166" s="643">
        <v>8.64</v>
      </c>
      <c r="S166" s="643">
        <v>9.18</v>
      </c>
      <c r="T166" s="643">
        <v>9.18</v>
      </c>
      <c r="U166" s="643">
        <v>9.18</v>
      </c>
      <c r="V166" s="643">
        <v>11.33</v>
      </c>
      <c r="W166" s="643">
        <v>14.07</v>
      </c>
      <c r="X166" s="643">
        <v>17.04</v>
      </c>
      <c r="Y166" s="643">
        <v>19.97</v>
      </c>
      <c r="Z166" s="643">
        <v>23.15</v>
      </c>
      <c r="AA166" s="643">
        <v>26.86</v>
      </c>
      <c r="AB166" s="643">
        <v>30.89</v>
      </c>
      <c r="AC166" s="643">
        <v>37.29</v>
      </c>
      <c r="AD166" s="643">
        <v>39.200000000000003</v>
      </c>
      <c r="AE166" s="643">
        <v>42.56</v>
      </c>
      <c r="AF166" s="643">
        <v>44.16</v>
      </c>
      <c r="AG166" s="643">
        <v>45.96</v>
      </c>
      <c r="AH166" s="643">
        <v>47.07</v>
      </c>
      <c r="AI166" s="643">
        <v>47.94</v>
      </c>
      <c r="AJ166" s="643">
        <v>48.8</v>
      </c>
      <c r="AK166" s="643">
        <v>50.53</v>
      </c>
      <c r="AL166" s="643">
        <v>53.78</v>
      </c>
      <c r="AM166" s="643">
        <v>57.22</v>
      </c>
      <c r="AN166" s="643">
        <v>61.54</v>
      </c>
      <c r="AO166" s="643">
        <v>66.3</v>
      </c>
      <c r="AP166" s="643">
        <v>70.83</v>
      </c>
      <c r="AQ166" s="643">
        <v>73.86</v>
      </c>
      <c r="AR166" s="643">
        <v>77.739999999999995</v>
      </c>
      <c r="AS166" s="643">
        <v>80.150000000000006</v>
      </c>
      <c r="AT166" s="643">
        <v>82.74</v>
      </c>
      <c r="AU166" s="643">
        <v>84.68</v>
      </c>
      <c r="AV166" s="642"/>
      <c r="AW166" s="642"/>
    </row>
    <row r="167" spans="1:49">
      <c r="A167" s="645" t="s">
        <v>541</v>
      </c>
      <c r="B167" s="644"/>
      <c r="C167" s="644"/>
      <c r="D167" s="644"/>
      <c r="E167" s="644"/>
      <c r="F167" s="644"/>
      <c r="G167" s="643">
        <v>216.09</v>
      </c>
      <c r="H167" s="643">
        <v>579.66999999999996</v>
      </c>
      <c r="I167" s="643">
        <v>647.32000000000005</v>
      </c>
      <c r="J167" s="643">
        <v>720.86</v>
      </c>
      <c r="K167" s="643">
        <v>903.82</v>
      </c>
      <c r="L167" s="643">
        <v>1019.56</v>
      </c>
      <c r="M167" s="643">
        <v>976.57</v>
      </c>
      <c r="N167" s="643">
        <v>982.08</v>
      </c>
      <c r="O167" s="643">
        <v>954.71</v>
      </c>
      <c r="P167" s="643">
        <v>976.62</v>
      </c>
      <c r="Q167" s="643">
        <v>1029.03</v>
      </c>
      <c r="R167" s="643">
        <v>1151.3</v>
      </c>
      <c r="S167" s="643">
        <v>1161.74</v>
      </c>
      <c r="T167" s="643">
        <v>1189.27</v>
      </c>
      <c r="U167" s="643">
        <v>1196.54</v>
      </c>
      <c r="V167" s="643">
        <v>1141.97</v>
      </c>
      <c r="W167" s="643">
        <v>1172.58</v>
      </c>
      <c r="X167" s="643">
        <v>1303.23</v>
      </c>
      <c r="Y167" s="643">
        <v>1271.77</v>
      </c>
      <c r="Z167" s="643">
        <v>1309.75</v>
      </c>
      <c r="AA167" s="643">
        <v>1291.5999999999999</v>
      </c>
      <c r="AB167" s="643">
        <v>1238.7</v>
      </c>
      <c r="AC167" s="643">
        <v>1288.19</v>
      </c>
      <c r="AD167" s="643">
        <v>1160</v>
      </c>
      <c r="AE167" s="643">
        <v>1100.4000000000001</v>
      </c>
      <c r="AF167" s="643">
        <v>1050.82</v>
      </c>
      <c r="AG167" s="643">
        <v>937.41</v>
      </c>
      <c r="AH167" s="643">
        <v>848.92</v>
      </c>
      <c r="AI167" s="643">
        <v>827.33</v>
      </c>
      <c r="AJ167" s="643">
        <v>855.2</v>
      </c>
      <c r="AK167" s="643">
        <v>805.27</v>
      </c>
      <c r="AL167" s="643">
        <v>743.55</v>
      </c>
      <c r="AM167" s="643">
        <v>736.19</v>
      </c>
      <c r="AN167" s="643">
        <v>566.89</v>
      </c>
      <c r="AO167" s="643">
        <v>563.82000000000005</v>
      </c>
      <c r="AP167" s="643">
        <v>570.92999999999995</v>
      </c>
      <c r="AQ167" s="643">
        <v>601.76</v>
      </c>
      <c r="AR167" s="643">
        <v>523.08000000000004</v>
      </c>
      <c r="AS167" s="643">
        <v>516.38</v>
      </c>
      <c r="AT167" s="643">
        <v>504.81</v>
      </c>
      <c r="AU167" s="643">
        <v>504.06</v>
      </c>
      <c r="AV167" s="642"/>
      <c r="AW167" s="642"/>
    </row>
    <row r="168" spans="1:49">
      <c r="A168" s="645" t="s">
        <v>540</v>
      </c>
      <c r="B168" s="644"/>
      <c r="C168" s="644"/>
      <c r="D168" s="644"/>
      <c r="E168" s="644"/>
      <c r="F168" s="644"/>
      <c r="G168" s="643">
        <v>20522.990000000002</v>
      </c>
      <c r="H168" s="643">
        <v>18502.009999999998</v>
      </c>
      <c r="I168" s="643">
        <v>18627.7</v>
      </c>
      <c r="J168" s="643">
        <v>19286.77</v>
      </c>
      <c r="K168" s="643">
        <v>19616.95</v>
      </c>
      <c r="L168" s="643">
        <v>19797.830000000002</v>
      </c>
      <c r="M168" s="643">
        <v>19459.330000000002</v>
      </c>
      <c r="N168" s="643">
        <v>19136.32</v>
      </c>
      <c r="O168" s="643">
        <v>20356.939999999999</v>
      </c>
      <c r="P168" s="643">
        <v>21281</v>
      </c>
      <c r="Q168" s="643">
        <v>21241.52</v>
      </c>
      <c r="R168" s="643">
        <v>22609.599999999999</v>
      </c>
      <c r="S168" s="643">
        <v>23736.46</v>
      </c>
      <c r="T168" s="643">
        <v>24399.71</v>
      </c>
      <c r="U168" s="643">
        <v>26656.67</v>
      </c>
      <c r="V168" s="643">
        <v>27668.76</v>
      </c>
      <c r="W168" s="643">
        <v>28134.560000000001</v>
      </c>
      <c r="X168" s="643">
        <v>29618.51</v>
      </c>
      <c r="Y168" s="643">
        <v>30964.22</v>
      </c>
      <c r="Z168" s="643">
        <v>30094.17</v>
      </c>
      <c r="AA168" s="643">
        <v>31967.75</v>
      </c>
      <c r="AB168" s="643">
        <v>32843.49</v>
      </c>
      <c r="AC168" s="643">
        <v>32575.74</v>
      </c>
      <c r="AD168" s="643">
        <v>33914.300000000003</v>
      </c>
      <c r="AE168" s="643">
        <v>34755.980000000003</v>
      </c>
      <c r="AF168" s="643">
        <v>33949.22</v>
      </c>
      <c r="AG168" s="643">
        <v>33102.910000000003</v>
      </c>
      <c r="AH168" s="643">
        <v>33062.57</v>
      </c>
      <c r="AI168" s="643">
        <v>34299.71</v>
      </c>
      <c r="AJ168" s="643">
        <v>33954.769999999997</v>
      </c>
      <c r="AK168" s="643">
        <v>33957.800000000003</v>
      </c>
      <c r="AL168" s="643">
        <v>33550.379999999997</v>
      </c>
      <c r="AM168" s="643">
        <v>34292.370000000003</v>
      </c>
      <c r="AN168" s="643">
        <v>34028.080000000002</v>
      </c>
      <c r="AO168" s="643">
        <v>34517.339999999997</v>
      </c>
      <c r="AP168" s="643">
        <v>33985.07</v>
      </c>
      <c r="AQ168" s="643">
        <v>35125.08</v>
      </c>
      <c r="AR168" s="643">
        <v>35921.53</v>
      </c>
      <c r="AS168" s="643">
        <v>34864.04</v>
      </c>
      <c r="AT168" s="643">
        <v>34953.94</v>
      </c>
      <c r="AU168" s="643">
        <v>35172.53</v>
      </c>
      <c r="AV168" s="642"/>
      <c r="AW168" s="642"/>
    </row>
    <row r="169" spans="1:49">
      <c r="A169" s="645" t="s">
        <v>539</v>
      </c>
      <c r="B169" s="644"/>
      <c r="C169" s="644"/>
      <c r="D169" s="644"/>
      <c r="E169" s="644"/>
      <c r="F169" s="644"/>
      <c r="G169" s="643">
        <v>1661.67</v>
      </c>
      <c r="H169" s="643">
        <v>1500.76</v>
      </c>
      <c r="I169" s="643">
        <v>1434.07</v>
      </c>
      <c r="J169" s="643">
        <v>1414.28</v>
      </c>
      <c r="K169" s="643">
        <v>1355.44</v>
      </c>
      <c r="L169" s="643">
        <v>1393.01</v>
      </c>
      <c r="M169" s="643">
        <v>1355.76</v>
      </c>
      <c r="N169" s="643">
        <v>1259.27</v>
      </c>
      <c r="O169" s="643">
        <v>1216.06</v>
      </c>
      <c r="P169" s="643">
        <v>1169.8900000000001</v>
      </c>
      <c r="Q169" s="643">
        <v>1179.23</v>
      </c>
      <c r="R169" s="643">
        <v>1048.45</v>
      </c>
      <c r="S169" s="643">
        <v>686.06</v>
      </c>
      <c r="T169" s="643">
        <v>590.66999999999996</v>
      </c>
      <c r="U169" s="643">
        <v>532.52</v>
      </c>
      <c r="V169" s="643">
        <v>462.4</v>
      </c>
      <c r="W169" s="643">
        <v>449.98</v>
      </c>
      <c r="X169" s="643">
        <v>438.36</v>
      </c>
      <c r="Y169" s="643">
        <v>419.62</v>
      </c>
      <c r="Z169" s="643">
        <v>392.14</v>
      </c>
      <c r="AA169" s="643">
        <v>355.51</v>
      </c>
      <c r="AB169" s="643">
        <v>331.88</v>
      </c>
      <c r="AC169" s="643">
        <v>290.47000000000003</v>
      </c>
      <c r="AD169" s="643">
        <v>264.27</v>
      </c>
      <c r="AE169" s="643">
        <v>216.7</v>
      </c>
      <c r="AF169" s="643">
        <v>206.09</v>
      </c>
      <c r="AG169" s="643">
        <v>193.19</v>
      </c>
      <c r="AH169" s="643">
        <v>193.3</v>
      </c>
      <c r="AI169" s="643">
        <v>173.03</v>
      </c>
      <c r="AJ169" s="643">
        <v>174.16</v>
      </c>
      <c r="AK169" s="643">
        <v>173.14</v>
      </c>
      <c r="AL169" s="643">
        <v>158.29</v>
      </c>
      <c r="AM169" s="643">
        <v>143.91999999999999</v>
      </c>
      <c r="AN169" s="643">
        <v>121.86</v>
      </c>
      <c r="AO169" s="643">
        <v>120.98</v>
      </c>
      <c r="AP169" s="643">
        <v>133.24</v>
      </c>
      <c r="AQ169" s="643">
        <v>133.44999999999999</v>
      </c>
      <c r="AR169" s="643">
        <v>150.97999999999999</v>
      </c>
      <c r="AS169" s="643">
        <v>112.6</v>
      </c>
      <c r="AT169" s="643">
        <v>128.51</v>
      </c>
      <c r="AU169" s="643">
        <v>142.30000000000001</v>
      </c>
      <c r="AV169" s="642"/>
      <c r="AW169" s="642"/>
    </row>
    <row r="170" spans="1:49">
      <c r="A170" s="641"/>
      <c r="B170" s="641"/>
      <c r="C170" s="641"/>
      <c r="D170" s="641"/>
      <c r="E170" s="641"/>
      <c r="F170" s="641"/>
      <c r="G170" s="641"/>
      <c r="H170" s="641"/>
      <c r="I170" s="641"/>
      <c r="J170" s="641"/>
      <c r="K170" s="641"/>
      <c r="L170" s="641"/>
      <c r="M170" s="641"/>
      <c r="N170" s="641"/>
      <c r="O170" s="641"/>
      <c r="P170" s="641"/>
      <c r="Q170" s="641"/>
      <c r="R170" s="641"/>
      <c r="S170" s="641"/>
      <c r="T170" s="641"/>
      <c r="U170" s="641"/>
      <c r="V170" s="641"/>
      <c r="W170" s="641"/>
      <c r="X170" s="641"/>
      <c r="Y170" s="641"/>
      <c r="Z170" s="641"/>
      <c r="AA170" s="641"/>
      <c r="AB170" s="641"/>
      <c r="AC170" s="641"/>
      <c r="AD170" s="641"/>
      <c r="AE170" s="641"/>
      <c r="AF170" s="641"/>
      <c r="AG170" s="641"/>
      <c r="AH170" s="641"/>
      <c r="AI170" s="641"/>
      <c r="AJ170" s="641"/>
      <c r="AK170" s="641"/>
      <c r="AL170" s="641"/>
      <c r="AM170" s="641"/>
      <c r="AN170" s="637"/>
      <c r="AO170" s="637"/>
      <c r="AP170" s="637"/>
      <c r="AQ170" s="637"/>
      <c r="AR170" s="637"/>
      <c r="AS170" s="637"/>
      <c r="AT170" s="637"/>
      <c r="AU170" s="637"/>
      <c r="AV170" s="637"/>
      <c r="AW170" s="637"/>
    </row>
    <row r="172" spans="1:49">
      <c r="A172" s="641"/>
      <c r="B172" s="641"/>
      <c r="C172" s="641"/>
      <c r="D172" s="641"/>
      <c r="E172" s="641"/>
      <c r="F172" s="641"/>
      <c r="G172" s="641"/>
      <c r="H172" s="637"/>
      <c r="I172" s="637"/>
      <c r="J172" s="637"/>
      <c r="K172" s="637"/>
      <c r="L172" s="637"/>
      <c r="M172" s="637"/>
      <c r="N172" s="637"/>
      <c r="O172" s="637"/>
      <c r="P172" s="637"/>
      <c r="Q172" s="637"/>
      <c r="R172" s="637"/>
      <c r="S172" s="637"/>
      <c r="T172" s="637"/>
      <c r="U172" s="637"/>
      <c r="V172" s="637"/>
      <c r="W172" s="637"/>
      <c r="X172" s="637"/>
      <c r="Y172" s="637"/>
      <c r="Z172" s="637"/>
      <c r="AA172" s="637"/>
      <c r="AB172" s="637"/>
      <c r="AC172" s="637"/>
      <c r="AD172" s="637"/>
      <c r="AE172" s="637"/>
      <c r="AF172" s="637"/>
      <c r="AG172" s="637"/>
      <c r="AH172" s="637"/>
      <c r="AI172" s="637"/>
      <c r="AJ172" s="637"/>
      <c r="AK172" s="637"/>
      <c r="AL172" s="637"/>
      <c r="AM172" s="637"/>
      <c r="AN172" s="637"/>
      <c r="AO172" s="637"/>
      <c r="AP172" s="637"/>
      <c r="AQ172" s="637"/>
      <c r="AR172" s="637"/>
      <c r="AS172" s="637"/>
      <c r="AT172" s="637"/>
      <c r="AU172" s="637"/>
      <c r="AV172" s="637"/>
      <c r="AW172" s="637"/>
    </row>
    <row r="173" spans="1:49">
      <c r="A173" s="640" t="s">
        <v>538</v>
      </c>
      <c r="B173" s="639"/>
      <c r="C173" s="639"/>
      <c r="D173" s="639"/>
      <c r="E173" s="639"/>
      <c r="F173" s="639"/>
      <c r="G173" s="639"/>
      <c r="H173" s="638"/>
      <c r="I173" s="638"/>
      <c r="J173" s="637"/>
      <c r="K173" s="637"/>
      <c r="L173" s="637"/>
      <c r="M173" s="637"/>
      <c r="N173" s="637"/>
      <c r="O173" s="637"/>
      <c r="P173" s="637"/>
      <c r="Q173" s="637"/>
      <c r="R173" s="637"/>
      <c r="S173" s="637"/>
      <c r="T173" s="637"/>
      <c r="U173" s="637"/>
      <c r="V173" s="637"/>
      <c r="W173" s="637"/>
      <c r="X173" s="637"/>
      <c r="Y173" s="637"/>
      <c r="Z173" s="637"/>
      <c r="AA173" s="637"/>
      <c r="AB173" s="637"/>
      <c r="AC173" s="637"/>
      <c r="AD173" s="637"/>
      <c r="AE173" s="637"/>
      <c r="AF173" s="637"/>
      <c r="AG173" s="637"/>
      <c r="AH173" s="637"/>
      <c r="AI173" s="637"/>
      <c r="AJ173" s="637"/>
      <c r="AK173" s="637"/>
      <c r="AL173" s="637"/>
      <c r="AM173" s="637"/>
      <c r="AN173" s="637"/>
      <c r="AO173" s="637"/>
      <c r="AP173" s="637"/>
      <c r="AQ173" s="637"/>
      <c r="AR173" s="637"/>
      <c r="AS173" s="637"/>
      <c r="AT173" s="637"/>
      <c r="AU173" s="637"/>
      <c r="AV173" s="637"/>
      <c r="AW173" s="637"/>
    </row>
    <row r="174" spans="1:49">
      <c r="A174" s="636"/>
    </row>
  </sheetData>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99"/>
  </sheetPr>
  <dimension ref="A1:BB112"/>
  <sheetViews>
    <sheetView zoomScaleNormal="100" workbookViewId="0">
      <pane xSplit="6" ySplit="4" topLeftCell="Z77" activePane="bottomRight" state="frozen"/>
      <selection pane="topRight" activeCell="G1" sqref="G1"/>
      <selection pane="bottomLeft" activeCell="A5" sqref="A5"/>
      <selection pane="bottomRight" activeCell="AS95" sqref="AS95:AS96"/>
    </sheetView>
  </sheetViews>
  <sheetFormatPr defaultColWidth="9.140625" defaultRowHeight="15"/>
  <cols>
    <col min="1" max="1" width="30.42578125" style="635" customWidth="1"/>
    <col min="2" max="6" width="0" style="635" hidden="1" customWidth="1"/>
    <col min="7" max="7" width="10.42578125" style="635" bestFit="1" customWidth="1"/>
    <col min="8" max="9" width="5" style="635" hidden="1" customWidth="1"/>
    <col min="10" max="11" width="10" style="635" bestFit="1" customWidth="1"/>
    <col min="12" max="43" width="10.42578125" style="635" bestFit="1" customWidth="1"/>
    <col min="44" max="44" width="10" style="635" bestFit="1" customWidth="1"/>
    <col min="45" max="49" width="10.42578125" style="635" bestFit="1" customWidth="1"/>
    <col min="50" max="16384" width="9.140625" style="635"/>
  </cols>
  <sheetData>
    <row r="1" spans="1:54" ht="24" customHeight="1">
      <c r="A1" s="666" t="s">
        <v>587</v>
      </c>
      <c r="B1" s="641"/>
      <c r="C1" s="641"/>
      <c r="D1" s="641"/>
      <c r="E1" s="641"/>
      <c r="F1" s="641"/>
      <c r="G1" s="641"/>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c r="AM1" s="637"/>
      <c r="AN1" s="637"/>
      <c r="AO1" s="637"/>
      <c r="AP1" s="637"/>
      <c r="AQ1" s="637"/>
      <c r="AR1" s="637"/>
      <c r="AS1" s="637"/>
      <c r="AT1" s="637"/>
      <c r="AU1" s="637"/>
      <c r="AV1" s="637"/>
      <c r="AW1" s="637"/>
      <c r="AX1" s="637"/>
      <c r="AY1" s="638"/>
      <c r="AZ1" s="657"/>
      <c r="BA1" s="638"/>
      <c r="BB1" s="667"/>
    </row>
    <row r="2" spans="1:54" ht="20.25">
      <c r="A2" s="664"/>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c r="AC2" s="641"/>
      <c r="AD2" s="641"/>
      <c r="AE2" s="641"/>
      <c r="AF2" s="641"/>
      <c r="AG2" s="641"/>
      <c r="AH2" s="641"/>
      <c r="AI2" s="641"/>
      <c r="AJ2" s="641"/>
      <c r="AK2" s="637"/>
      <c r="AL2" s="637"/>
      <c r="AM2" s="637"/>
      <c r="AN2" s="637"/>
      <c r="AO2" s="637"/>
      <c r="AP2" s="637"/>
      <c r="AQ2" s="637"/>
      <c r="AR2" s="637"/>
      <c r="AS2" s="637"/>
      <c r="AT2" s="637"/>
      <c r="AU2" s="637"/>
      <c r="AV2" s="637"/>
      <c r="AW2" s="637"/>
      <c r="AX2" s="637"/>
      <c r="AY2" s="638"/>
      <c r="AZ2" s="638"/>
      <c r="BA2" s="638"/>
      <c r="BB2" s="667"/>
    </row>
    <row r="3" spans="1:54">
      <c r="A3" s="663" t="s">
        <v>585</v>
      </c>
      <c r="B3" s="668"/>
      <c r="C3" s="668"/>
      <c r="D3" s="668"/>
      <c r="E3" s="668"/>
      <c r="F3" s="668"/>
      <c r="G3" s="661">
        <v>1972</v>
      </c>
      <c r="H3" s="661">
        <v>1973</v>
      </c>
      <c r="I3" s="661">
        <v>1974</v>
      </c>
      <c r="J3" s="661">
        <v>1975</v>
      </c>
      <c r="K3" s="661">
        <v>1976</v>
      </c>
      <c r="L3" s="661">
        <v>1977</v>
      </c>
      <c r="M3" s="661">
        <v>1978</v>
      </c>
      <c r="N3" s="661">
        <v>1979</v>
      </c>
      <c r="O3" s="661">
        <v>1980</v>
      </c>
      <c r="P3" s="661">
        <v>1981</v>
      </c>
      <c r="Q3" s="661">
        <v>1982</v>
      </c>
      <c r="R3" s="661">
        <v>1983</v>
      </c>
      <c r="S3" s="661">
        <v>1984</v>
      </c>
      <c r="T3" s="661">
        <v>1985</v>
      </c>
      <c r="U3" s="661">
        <v>1986</v>
      </c>
      <c r="V3" s="661">
        <v>1987</v>
      </c>
      <c r="W3" s="661">
        <v>1988</v>
      </c>
      <c r="X3" s="661">
        <v>1989</v>
      </c>
      <c r="Y3" s="661">
        <v>1990</v>
      </c>
      <c r="Z3" s="661">
        <v>1991</v>
      </c>
      <c r="AA3" s="661">
        <v>1992</v>
      </c>
      <c r="AB3" s="661">
        <v>1993</v>
      </c>
      <c r="AC3" s="661">
        <v>1994</v>
      </c>
      <c r="AD3" s="661">
        <v>1995</v>
      </c>
      <c r="AE3" s="661">
        <v>1996</v>
      </c>
      <c r="AF3" s="661">
        <v>1997</v>
      </c>
      <c r="AG3" s="661">
        <v>1998</v>
      </c>
      <c r="AH3" s="661">
        <v>1999</v>
      </c>
      <c r="AI3" s="661">
        <v>2000</v>
      </c>
      <c r="AJ3" s="661">
        <v>2001</v>
      </c>
      <c r="AK3" s="661">
        <v>2002</v>
      </c>
      <c r="AL3" s="661">
        <v>2003</v>
      </c>
      <c r="AM3" s="661">
        <v>2004</v>
      </c>
      <c r="AN3" s="661">
        <v>2005</v>
      </c>
      <c r="AO3" s="661">
        <v>2006</v>
      </c>
      <c r="AP3" s="661">
        <v>2007</v>
      </c>
      <c r="AQ3" s="661">
        <v>2008</v>
      </c>
      <c r="AR3" s="661">
        <v>2009</v>
      </c>
      <c r="AS3" s="661">
        <v>2010</v>
      </c>
      <c r="AT3" s="661">
        <v>2011</v>
      </c>
      <c r="AU3" s="661">
        <v>2012</v>
      </c>
      <c r="AV3" s="661">
        <v>2013</v>
      </c>
      <c r="AW3" s="661">
        <v>2014</v>
      </c>
      <c r="AX3" s="637"/>
      <c r="AY3" s="637"/>
      <c r="AZ3" s="637"/>
      <c r="BA3" s="637"/>
    </row>
    <row r="4" spans="1:54">
      <c r="A4" s="669" t="s">
        <v>584</v>
      </c>
      <c r="B4" s="641"/>
      <c r="C4" s="641"/>
      <c r="D4" s="641"/>
      <c r="E4" s="641"/>
      <c r="F4" s="641"/>
      <c r="G4" s="641"/>
      <c r="H4" s="641"/>
      <c r="I4" s="641"/>
      <c r="J4" s="641"/>
      <c r="K4" s="641"/>
      <c r="L4" s="641"/>
      <c r="M4" s="641"/>
      <c r="N4" s="641"/>
      <c r="O4" s="641"/>
      <c r="P4" s="641"/>
      <c r="Q4" s="641"/>
      <c r="R4" s="641"/>
      <c r="S4" s="641"/>
      <c r="T4" s="641"/>
      <c r="U4" s="641"/>
      <c r="V4" s="641"/>
      <c r="W4" s="641"/>
      <c r="X4" s="641"/>
      <c r="Y4" s="641"/>
      <c r="Z4" s="641"/>
      <c r="AA4" s="641"/>
      <c r="AB4" s="641"/>
      <c r="AC4" s="641"/>
      <c r="AD4" s="641"/>
      <c r="AE4" s="641"/>
      <c r="AF4" s="641"/>
      <c r="AG4" s="641"/>
      <c r="AH4" s="641"/>
      <c r="AI4" s="641"/>
      <c r="AJ4" s="641"/>
      <c r="AK4" s="641"/>
      <c r="AL4" s="641"/>
      <c r="AM4" s="641"/>
      <c r="AN4" s="641"/>
      <c r="AO4" s="641"/>
      <c r="AP4" s="670"/>
      <c r="AQ4" s="670"/>
      <c r="AR4" s="649"/>
      <c r="AS4" s="649"/>
      <c r="AT4" s="649"/>
      <c r="AU4" s="649"/>
      <c r="AV4" s="649"/>
      <c r="AW4" s="649"/>
      <c r="AX4" s="637"/>
      <c r="AY4" s="637"/>
      <c r="AZ4" s="637"/>
      <c r="BA4" s="637"/>
    </row>
    <row r="5" spans="1:54">
      <c r="A5" s="652" t="s">
        <v>588</v>
      </c>
      <c r="B5" s="652"/>
      <c r="C5" s="652"/>
      <c r="D5" s="652"/>
      <c r="E5" s="652"/>
      <c r="F5" s="652"/>
      <c r="G5" s="671">
        <v>183369.06</v>
      </c>
      <c r="H5" s="671"/>
      <c r="I5" s="671"/>
      <c r="J5" s="671">
        <v>171736.82</v>
      </c>
      <c r="K5" s="671">
        <v>179183.13</v>
      </c>
      <c r="L5" s="671">
        <v>183361.4</v>
      </c>
      <c r="M5" s="671">
        <v>183814.48</v>
      </c>
      <c r="N5" s="671">
        <v>186398.13</v>
      </c>
      <c r="O5" s="671">
        <v>168255.96</v>
      </c>
      <c r="P5" s="671">
        <v>156724.89000000001</v>
      </c>
      <c r="Q5" s="671">
        <v>160127.4</v>
      </c>
      <c r="R5" s="671">
        <v>158233.64000000001</v>
      </c>
      <c r="S5" s="671">
        <v>152879.46</v>
      </c>
      <c r="T5" s="671">
        <v>165978.51999999999</v>
      </c>
      <c r="U5" s="671">
        <v>168395.35</v>
      </c>
      <c r="V5" s="671">
        <v>168582.91</v>
      </c>
      <c r="W5" s="671">
        <v>172826.17</v>
      </c>
      <c r="X5" s="671">
        <v>164632.34</v>
      </c>
      <c r="Y5" s="671">
        <v>164023.13</v>
      </c>
      <c r="Z5" s="671">
        <v>165748.57</v>
      </c>
      <c r="AA5" s="671">
        <v>166825.48000000001</v>
      </c>
      <c r="AB5" s="671">
        <v>169034.98</v>
      </c>
      <c r="AC5" s="671">
        <v>170867.18</v>
      </c>
      <c r="AD5" s="671">
        <v>173000.22</v>
      </c>
      <c r="AE5" s="671">
        <v>172451.18</v>
      </c>
      <c r="AF5" s="671">
        <v>177420.16</v>
      </c>
      <c r="AG5" s="671">
        <v>177546.45</v>
      </c>
      <c r="AH5" s="671">
        <v>176637.53</v>
      </c>
      <c r="AI5" s="671">
        <v>172113.87</v>
      </c>
      <c r="AJ5" s="671">
        <v>170557.29</v>
      </c>
      <c r="AK5" s="671">
        <v>175675.4</v>
      </c>
      <c r="AL5" s="671">
        <v>177308.98</v>
      </c>
      <c r="AM5" s="671">
        <v>177393.67</v>
      </c>
      <c r="AN5" s="671">
        <v>178799.04</v>
      </c>
      <c r="AO5" s="671">
        <v>183401.27</v>
      </c>
      <c r="AP5" s="671">
        <v>182703.91</v>
      </c>
      <c r="AQ5" s="671">
        <v>181756.47</v>
      </c>
      <c r="AR5" s="671">
        <v>176912.09</v>
      </c>
      <c r="AS5" s="671">
        <v>177779.47</v>
      </c>
      <c r="AT5" s="671">
        <v>181112.29</v>
      </c>
      <c r="AU5" s="671">
        <v>172867.55</v>
      </c>
      <c r="AV5" s="671">
        <v>173894.7</v>
      </c>
      <c r="AW5" s="671">
        <v>173239.41</v>
      </c>
      <c r="AX5" s="672"/>
      <c r="AY5" s="672"/>
      <c r="AZ5" s="658"/>
      <c r="BA5" s="658"/>
    </row>
    <row r="6" spans="1:54">
      <c r="A6" s="646"/>
      <c r="B6" s="646"/>
      <c r="C6" s="646"/>
      <c r="D6" s="646"/>
      <c r="E6" s="646"/>
      <c r="F6" s="646"/>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3"/>
      <c r="AP6" s="673"/>
      <c r="AQ6" s="673"/>
      <c r="AR6" s="673"/>
      <c r="AS6" s="673"/>
      <c r="AT6" s="673"/>
      <c r="AU6" s="673"/>
      <c r="AV6" s="673"/>
      <c r="AW6" s="649"/>
      <c r="AX6" s="672"/>
      <c r="AY6" s="672"/>
      <c r="AZ6" s="637"/>
      <c r="BA6" s="637"/>
    </row>
    <row r="7" spans="1:54">
      <c r="A7" s="652" t="s">
        <v>582</v>
      </c>
      <c r="B7" s="652"/>
      <c r="C7" s="652"/>
      <c r="D7" s="652"/>
      <c r="E7" s="652"/>
      <c r="F7" s="652"/>
      <c r="G7" s="671">
        <v>44740.72</v>
      </c>
      <c r="H7" s="671"/>
      <c r="I7" s="671"/>
      <c r="J7" s="671">
        <v>40250.61</v>
      </c>
      <c r="K7" s="671">
        <v>43062.53</v>
      </c>
      <c r="L7" s="671">
        <v>43488.66</v>
      </c>
      <c r="M7" s="671">
        <v>41438.75</v>
      </c>
      <c r="N7" s="671">
        <v>39340.15</v>
      </c>
      <c r="O7" s="671">
        <v>40180.07</v>
      </c>
      <c r="P7" s="671">
        <v>37374.71</v>
      </c>
      <c r="Q7" s="671">
        <v>37663.699999999997</v>
      </c>
      <c r="R7" s="671">
        <v>37156.660000000003</v>
      </c>
      <c r="S7" s="671">
        <v>37905.980000000003</v>
      </c>
      <c r="T7" s="671">
        <v>39407.870000000003</v>
      </c>
      <c r="U7" s="671">
        <v>39075.22</v>
      </c>
      <c r="V7" s="671">
        <v>38969.620000000003</v>
      </c>
      <c r="W7" s="671">
        <v>39482.519999999997</v>
      </c>
      <c r="X7" s="671">
        <v>37618.089999999997</v>
      </c>
      <c r="Y7" s="671">
        <v>38510.25</v>
      </c>
      <c r="Z7" s="671">
        <v>37702.410000000003</v>
      </c>
      <c r="AA7" s="671">
        <v>38188.26</v>
      </c>
      <c r="AB7" s="671">
        <v>37788.43</v>
      </c>
      <c r="AC7" s="671">
        <v>37778.93</v>
      </c>
      <c r="AD7" s="671">
        <v>38580.269999999997</v>
      </c>
      <c r="AE7" s="671">
        <v>39566.21</v>
      </c>
      <c r="AF7" s="671">
        <v>40473.65</v>
      </c>
      <c r="AG7" s="671">
        <v>39963.199999999997</v>
      </c>
      <c r="AH7" s="671">
        <v>39955.199999999997</v>
      </c>
      <c r="AI7" s="671">
        <v>39383.39</v>
      </c>
      <c r="AJ7" s="671">
        <v>38486.61</v>
      </c>
      <c r="AK7" s="671">
        <v>41014.480000000003</v>
      </c>
      <c r="AL7" s="671">
        <v>42194.03</v>
      </c>
      <c r="AM7" s="671">
        <v>42331.63</v>
      </c>
      <c r="AN7" s="671">
        <v>42345.99</v>
      </c>
      <c r="AO7" s="671">
        <v>43859.64</v>
      </c>
      <c r="AP7" s="671">
        <v>42615.4</v>
      </c>
      <c r="AQ7" s="671">
        <v>42716.86</v>
      </c>
      <c r="AR7" s="671">
        <v>41730.25</v>
      </c>
      <c r="AS7" s="671">
        <v>41322.03</v>
      </c>
      <c r="AT7" s="671">
        <v>41350.129999999997</v>
      </c>
      <c r="AU7" s="671">
        <v>40928.44</v>
      </c>
      <c r="AV7" s="671">
        <v>41257.19</v>
      </c>
      <c r="AW7" s="671">
        <v>40413.24</v>
      </c>
      <c r="AX7" s="672"/>
      <c r="AY7" s="672"/>
    </row>
    <row r="8" spans="1:54">
      <c r="A8" s="674" t="s">
        <v>589</v>
      </c>
      <c r="B8" s="641"/>
      <c r="C8" s="641"/>
      <c r="D8" s="641"/>
      <c r="E8" s="641"/>
      <c r="F8" s="641"/>
      <c r="G8" s="675">
        <v>27791.94</v>
      </c>
      <c r="H8" s="675"/>
      <c r="I8" s="675"/>
      <c r="J8" s="675">
        <v>24586.48</v>
      </c>
      <c r="K8" s="675">
        <v>27166.07</v>
      </c>
      <c r="L8" s="675">
        <v>26939.55</v>
      </c>
      <c r="M8" s="675">
        <v>24492.94</v>
      </c>
      <c r="N8" s="675">
        <v>22125.78</v>
      </c>
      <c r="O8" s="675">
        <v>23140.07</v>
      </c>
      <c r="P8" s="675">
        <v>20507.25</v>
      </c>
      <c r="Q8" s="675">
        <v>19684.73</v>
      </c>
      <c r="R8" s="675">
        <v>18290.72</v>
      </c>
      <c r="S8" s="675">
        <v>18929.25</v>
      </c>
      <c r="T8" s="675">
        <v>17220.669999999998</v>
      </c>
      <c r="U8" s="675">
        <v>15432.25</v>
      </c>
      <c r="V8" s="675">
        <v>13868.05</v>
      </c>
      <c r="W8" s="675">
        <v>11657.43</v>
      </c>
      <c r="X8" s="675">
        <v>9796.15</v>
      </c>
      <c r="Y8" s="675">
        <v>9427.09</v>
      </c>
      <c r="Z8" s="675">
        <v>7724.66</v>
      </c>
      <c r="AA8" s="675">
        <v>6710.44</v>
      </c>
      <c r="AB8" s="675">
        <v>6262.08</v>
      </c>
      <c r="AC8" s="675">
        <v>5505.21</v>
      </c>
      <c r="AD8" s="675">
        <v>4899.1099999999997</v>
      </c>
      <c r="AE8" s="675">
        <v>4593.8100000000004</v>
      </c>
      <c r="AF8" s="675">
        <v>4798.51</v>
      </c>
      <c r="AG8" s="675">
        <v>4087.92</v>
      </c>
      <c r="AH8" s="675">
        <v>4421.41</v>
      </c>
      <c r="AI8" s="675">
        <v>3831.06</v>
      </c>
      <c r="AJ8" s="675">
        <v>3335.36</v>
      </c>
      <c r="AK8" s="675">
        <v>3285.91</v>
      </c>
      <c r="AL8" s="675">
        <v>3213.82</v>
      </c>
      <c r="AM8" s="675">
        <v>3288.31</v>
      </c>
      <c r="AN8" s="675">
        <v>2988.72</v>
      </c>
      <c r="AO8" s="675">
        <v>2526.66</v>
      </c>
      <c r="AP8" s="675">
        <v>2246.39</v>
      </c>
      <c r="AQ8" s="675">
        <v>2295.69</v>
      </c>
      <c r="AR8" s="675">
        <v>2152.19</v>
      </c>
      <c r="AS8" s="675">
        <v>1810.13</v>
      </c>
      <c r="AT8" s="675">
        <v>1661.84</v>
      </c>
      <c r="AU8" s="675">
        <v>1872.93</v>
      </c>
      <c r="AV8" s="675">
        <v>1747.21</v>
      </c>
      <c r="AW8" s="675">
        <v>1745.57</v>
      </c>
      <c r="AX8" s="672"/>
      <c r="AY8" s="672"/>
    </row>
    <row r="9" spans="1:54">
      <c r="A9" s="674" t="s">
        <v>546</v>
      </c>
      <c r="B9" s="641"/>
      <c r="C9" s="641"/>
      <c r="D9" s="641"/>
      <c r="E9" s="641"/>
      <c r="F9" s="641"/>
      <c r="G9" s="675">
        <v>0</v>
      </c>
      <c r="H9" s="675"/>
      <c r="I9" s="675"/>
      <c r="J9" s="675">
        <v>0</v>
      </c>
      <c r="K9" s="675">
        <v>0</v>
      </c>
      <c r="L9" s="675">
        <v>0</v>
      </c>
      <c r="M9" s="675">
        <v>0</v>
      </c>
      <c r="N9" s="675">
        <v>0</v>
      </c>
      <c r="O9" s="675">
        <v>0</v>
      </c>
      <c r="P9" s="675">
        <v>0</v>
      </c>
      <c r="Q9" s="675">
        <v>0</v>
      </c>
      <c r="R9" s="675">
        <v>29.22</v>
      </c>
      <c r="S9" s="675">
        <v>39.93</v>
      </c>
      <c r="T9" s="675">
        <v>2010.45</v>
      </c>
      <c r="U9" s="675">
        <v>2410.46</v>
      </c>
      <c r="V9" s="675">
        <v>3285.04</v>
      </c>
      <c r="W9" s="675">
        <v>3972.1</v>
      </c>
      <c r="X9" s="675">
        <v>4101.0600000000004</v>
      </c>
      <c r="Y9" s="675">
        <v>5056.9399999999996</v>
      </c>
      <c r="Z9" s="675">
        <v>5098.17</v>
      </c>
      <c r="AA9" s="675">
        <v>5718.05</v>
      </c>
      <c r="AB9" s="675">
        <v>6456.83</v>
      </c>
      <c r="AC9" s="675">
        <v>5626.21</v>
      </c>
      <c r="AD9" s="675">
        <v>6282.8</v>
      </c>
      <c r="AE9" s="675">
        <v>7724.79</v>
      </c>
      <c r="AF9" s="675">
        <v>6951.69</v>
      </c>
      <c r="AG9" s="675">
        <v>6635.01</v>
      </c>
      <c r="AH9" s="675">
        <v>5919.12</v>
      </c>
      <c r="AI9" s="675">
        <v>5853.58</v>
      </c>
      <c r="AJ9" s="675">
        <v>5536.67</v>
      </c>
      <c r="AK9" s="675">
        <v>6051.02</v>
      </c>
      <c r="AL9" s="675">
        <v>7178.15</v>
      </c>
      <c r="AM9" s="675">
        <v>7243.88</v>
      </c>
      <c r="AN9" s="675">
        <v>7735.65</v>
      </c>
      <c r="AO9" s="675">
        <v>8800.2800000000007</v>
      </c>
      <c r="AP9" s="675">
        <v>8394.76</v>
      </c>
      <c r="AQ9" s="675">
        <v>8205.8700000000008</v>
      </c>
      <c r="AR9" s="675">
        <v>8109.42</v>
      </c>
      <c r="AS9" s="675">
        <v>7162.95</v>
      </c>
      <c r="AT9" s="675">
        <v>6498.96</v>
      </c>
      <c r="AU9" s="675">
        <v>6888.22</v>
      </c>
      <c r="AV9" s="675">
        <v>7102.11</v>
      </c>
      <c r="AW9" s="675">
        <v>5844.06</v>
      </c>
      <c r="AX9" s="672"/>
      <c r="AY9" s="672"/>
    </row>
    <row r="10" spans="1:54">
      <c r="A10" s="674" t="s">
        <v>590</v>
      </c>
      <c r="B10" s="641"/>
      <c r="C10" s="641"/>
      <c r="D10" s="641"/>
      <c r="E10" s="641"/>
      <c r="F10" s="641"/>
      <c r="G10" s="675">
        <v>0</v>
      </c>
      <c r="H10" s="675"/>
      <c r="I10" s="675"/>
      <c r="J10" s="675">
        <v>0</v>
      </c>
      <c r="K10" s="675">
        <v>0</v>
      </c>
      <c r="L10" s="675">
        <v>0</v>
      </c>
      <c r="M10" s="675">
        <v>0</v>
      </c>
      <c r="N10" s="675">
        <v>0</v>
      </c>
      <c r="O10" s="675">
        <v>0</v>
      </c>
      <c r="P10" s="675">
        <v>0</v>
      </c>
      <c r="Q10" s="675">
        <v>0</v>
      </c>
      <c r="R10" s="675">
        <v>0</v>
      </c>
      <c r="S10" s="675">
        <v>0</v>
      </c>
      <c r="T10" s="675">
        <v>0</v>
      </c>
      <c r="U10" s="675">
        <v>7.25</v>
      </c>
      <c r="V10" s="675">
        <v>24.17</v>
      </c>
      <c r="W10" s="675">
        <v>136.34</v>
      </c>
      <c r="X10" s="675">
        <v>13.08</v>
      </c>
      <c r="Y10" s="675">
        <v>74.67</v>
      </c>
      <c r="Z10" s="675">
        <v>8.09</v>
      </c>
      <c r="AA10" s="675">
        <v>78.37</v>
      </c>
      <c r="AB10" s="675">
        <v>62.48</v>
      </c>
      <c r="AC10" s="675">
        <v>72.900000000000006</v>
      </c>
      <c r="AD10" s="675">
        <v>52.08</v>
      </c>
      <c r="AE10" s="675">
        <v>29.62</v>
      </c>
      <c r="AF10" s="675">
        <v>34.549999999999997</v>
      </c>
      <c r="AG10" s="675">
        <v>1.85</v>
      </c>
      <c r="AH10" s="675">
        <v>0</v>
      </c>
      <c r="AI10" s="675">
        <v>0</v>
      </c>
      <c r="AJ10" s="675">
        <v>0</v>
      </c>
      <c r="AK10" s="675">
        <v>0</v>
      </c>
      <c r="AL10" s="675">
        <v>0</v>
      </c>
      <c r="AM10" s="675">
        <v>1.05</v>
      </c>
      <c r="AN10" s="675">
        <v>0</v>
      </c>
      <c r="AO10" s="675">
        <v>0</v>
      </c>
      <c r="AP10" s="675">
        <v>0</v>
      </c>
      <c r="AQ10" s="675">
        <v>0</v>
      </c>
      <c r="AR10" s="675">
        <v>0</v>
      </c>
      <c r="AS10" s="675">
        <v>0</v>
      </c>
      <c r="AT10" s="675">
        <v>0</v>
      </c>
      <c r="AU10" s="675">
        <v>0</v>
      </c>
      <c r="AV10" s="675">
        <v>0</v>
      </c>
      <c r="AW10" s="675">
        <v>0</v>
      </c>
      <c r="AX10" s="672"/>
      <c r="AY10" s="672"/>
    </row>
    <row r="11" spans="1:54">
      <c r="A11" s="676" t="s">
        <v>591</v>
      </c>
      <c r="B11" s="641"/>
      <c r="C11" s="641"/>
      <c r="D11" s="641"/>
      <c r="E11" s="641"/>
      <c r="F11" s="641"/>
      <c r="G11" s="675">
        <v>108.6</v>
      </c>
      <c r="H11" s="675"/>
      <c r="I11" s="675"/>
      <c r="J11" s="675">
        <v>133.09</v>
      </c>
      <c r="K11" s="675">
        <v>135.35</v>
      </c>
      <c r="L11" s="675">
        <v>140.52000000000001</v>
      </c>
      <c r="M11" s="675">
        <v>138.41</v>
      </c>
      <c r="N11" s="675">
        <v>140.44999999999999</v>
      </c>
      <c r="O11" s="675">
        <v>147.78</v>
      </c>
      <c r="P11" s="675">
        <v>159.83000000000001</v>
      </c>
      <c r="Q11" s="675">
        <v>178.21</v>
      </c>
      <c r="R11" s="675">
        <v>195.61</v>
      </c>
      <c r="S11" s="675">
        <v>201.19</v>
      </c>
      <c r="T11" s="675">
        <v>197</v>
      </c>
      <c r="U11" s="675">
        <v>212.18</v>
      </c>
      <c r="V11" s="675">
        <v>207.33</v>
      </c>
      <c r="W11" s="675">
        <v>237.15</v>
      </c>
      <c r="X11" s="675">
        <v>261.52</v>
      </c>
      <c r="Y11" s="675">
        <v>283.49</v>
      </c>
      <c r="Z11" s="675">
        <v>289.23</v>
      </c>
      <c r="AA11" s="675">
        <v>323.8</v>
      </c>
      <c r="AB11" s="675">
        <v>308.45</v>
      </c>
      <c r="AC11" s="675">
        <v>353.27</v>
      </c>
      <c r="AD11" s="675">
        <v>372.85</v>
      </c>
      <c r="AE11" s="675">
        <v>326.64</v>
      </c>
      <c r="AF11" s="675">
        <v>354.42</v>
      </c>
      <c r="AG11" s="675">
        <v>214.84</v>
      </c>
      <c r="AH11" s="675">
        <v>460.03</v>
      </c>
      <c r="AI11" s="675">
        <v>456</v>
      </c>
      <c r="AJ11" s="675">
        <v>354.17</v>
      </c>
      <c r="AK11" s="675">
        <v>551.85</v>
      </c>
      <c r="AL11" s="675">
        <v>547.54</v>
      </c>
      <c r="AM11" s="675">
        <v>437.62</v>
      </c>
      <c r="AN11" s="675">
        <v>440.8</v>
      </c>
      <c r="AO11" s="675">
        <v>471.98</v>
      </c>
      <c r="AP11" s="675">
        <v>328.95</v>
      </c>
      <c r="AQ11" s="675">
        <v>224.67</v>
      </c>
      <c r="AR11" s="675">
        <v>130.38</v>
      </c>
      <c r="AS11" s="675">
        <v>113.88</v>
      </c>
      <c r="AT11" s="675">
        <v>194.06</v>
      </c>
      <c r="AU11" s="675">
        <v>167.01</v>
      </c>
      <c r="AV11" s="675">
        <v>157.79</v>
      </c>
      <c r="AW11" s="675">
        <v>260.64999999999998</v>
      </c>
      <c r="AX11" s="672"/>
      <c r="AY11" s="672"/>
    </row>
    <row r="12" spans="1:54">
      <c r="A12" s="676" t="s">
        <v>592</v>
      </c>
      <c r="B12" s="641"/>
      <c r="C12" s="641"/>
      <c r="D12" s="641"/>
      <c r="E12" s="641"/>
      <c r="F12" s="641"/>
      <c r="G12" s="675">
        <v>184.23</v>
      </c>
      <c r="H12" s="675"/>
      <c r="I12" s="675"/>
      <c r="J12" s="675">
        <v>219.78</v>
      </c>
      <c r="K12" s="675">
        <v>224.32</v>
      </c>
      <c r="L12" s="675">
        <v>238.78</v>
      </c>
      <c r="M12" s="675">
        <v>236.74</v>
      </c>
      <c r="N12" s="675">
        <v>240.79</v>
      </c>
      <c r="O12" s="675">
        <v>261.10000000000002</v>
      </c>
      <c r="P12" s="675">
        <v>283.43</v>
      </c>
      <c r="Q12" s="675">
        <v>317.33</v>
      </c>
      <c r="R12" s="675">
        <v>341.92</v>
      </c>
      <c r="S12" s="675">
        <v>354.94</v>
      </c>
      <c r="T12" s="675">
        <v>350.08</v>
      </c>
      <c r="U12" s="675">
        <v>493.64</v>
      </c>
      <c r="V12" s="675">
        <v>482.4</v>
      </c>
      <c r="W12" s="675">
        <v>543.39</v>
      </c>
      <c r="X12" s="675">
        <v>578.58000000000004</v>
      </c>
      <c r="Y12" s="675">
        <v>672.9</v>
      </c>
      <c r="Z12" s="675">
        <v>667.65</v>
      </c>
      <c r="AA12" s="675">
        <v>670.74</v>
      </c>
      <c r="AB12" s="675">
        <v>624.58000000000004</v>
      </c>
      <c r="AC12" s="675">
        <v>705.57</v>
      </c>
      <c r="AD12" s="675">
        <v>808.77</v>
      </c>
      <c r="AE12" s="675">
        <v>855.55</v>
      </c>
      <c r="AF12" s="675">
        <v>1031.26</v>
      </c>
      <c r="AG12" s="675">
        <v>850.3</v>
      </c>
      <c r="AH12" s="675">
        <v>1338.16</v>
      </c>
      <c r="AI12" s="675">
        <v>1487.9</v>
      </c>
      <c r="AJ12" s="675">
        <v>1248.43</v>
      </c>
      <c r="AK12" s="675">
        <v>1598.05</v>
      </c>
      <c r="AL12" s="675">
        <v>1508.51</v>
      </c>
      <c r="AM12" s="675">
        <v>1461.94</v>
      </c>
      <c r="AN12" s="675">
        <v>1607.12</v>
      </c>
      <c r="AO12" s="675">
        <v>1846.27</v>
      </c>
      <c r="AP12" s="675">
        <v>1624.24</v>
      </c>
      <c r="AQ12" s="675">
        <v>1544.16</v>
      </c>
      <c r="AR12" s="675">
        <v>1311.29</v>
      </c>
      <c r="AS12" s="675">
        <v>1170.73</v>
      </c>
      <c r="AT12" s="675">
        <v>1322.94</v>
      </c>
      <c r="AU12" s="675">
        <v>1236.58</v>
      </c>
      <c r="AV12" s="675">
        <v>1424.05</v>
      </c>
      <c r="AW12" s="675">
        <v>1604.88</v>
      </c>
      <c r="AX12" s="672"/>
      <c r="AY12" s="672"/>
    </row>
    <row r="13" spans="1:54">
      <c r="A13" s="674" t="s">
        <v>541</v>
      </c>
      <c r="B13" s="641"/>
      <c r="C13" s="641"/>
      <c r="D13" s="641"/>
      <c r="E13" s="641"/>
      <c r="F13" s="641"/>
      <c r="G13" s="675">
        <v>424.62</v>
      </c>
      <c r="H13" s="675"/>
      <c r="I13" s="675"/>
      <c r="J13" s="675">
        <v>489.14</v>
      </c>
      <c r="K13" s="675">
        <v>542.15</v>
      </c>
      <c r="L13" s="675">
        <v>586.79</v>
      </c>
      <c r="M13" s="675">
        <v>648.34</v>
      </c>
      <c r="N13" s="675">
        <v>681.3</v>
      </c>
      <c r="O13" s="675">
        <v>696.58</v>
      </c>
      <c r="P13" s="675">
        <v>705.08</v>
      </c>
      <c r="Q13" s="675">
        <v>725.94</v>
      </c>
      <c r="R13" s="675">
        <v>737.1</v>
      </c>
      <c r="S13" s="675">
        <v>772.66</v>
      </c>
      <c r="T13" s="675">
        <v>814.94</v>
      </c>
      <c r="U13" s="675">
        <v>852.53</v>
      </c>
      <c r="V13" s="675">
        <v>901.12</v>
      </c>
      <c r="W13" s="675">
        <v>926.17</v>
      </c>
      <c r="X13" s="675">
        <v>930.68</v>
      </c>
      <c r="Y13" s="675">
        <v>963.02</v>
      </c>
      <c r="Z13" s="675">
        <v>988.16</v>
      </c>
      <c r="AA13" s="675">
        <v>1022.52</v>
      </c>
      <c r="AB13" s="675">
        <v>1039.07</v>
      </c>
      <c r="AC13" s="675">
        <v>1068.27</v>
      </c>
      <c r="AD13" s="675">
        <v>1071.93</v>
      </c>
      <c r="AE13" s="675">
        <v>1097.3499999999999</v>
      </c>
      <c r="AF13" s="675">
        <v>1114.1500000000001</v>
      </c>
      <c r="AG13" s="675">
        <v>1130.8699999999999</v>
      </c>
      <c r="AH13" s="675">
        <v>1138.26</v>
      </c>
      <c r="AI13" s="675">
        <v>1159.18</v>
      </c>
      <c r="AJ13" s="675">
        <v>1182.1600000000001</v>
      </c>
      <c r="AK13" s="675">
        <v>1188.46</v>
      </c>
      <c r="AL13" s="675">
        <v>1183.3900000000001</v>
      </c>
      <c r="AM13" s="675">
        <v>1208.3900000000001</v>
      </c>
      <c r="AN13" s="675">
        <v>1216.8499999999999</v>
      </c>
      <c r="AO13" s="675">
        <v>1249.23</v>
      </c>
      <c r="AP13" s="675">
        <v>1280.33</v>
      </c>
      <c r="AQ13" s="675">
        <v>1281.1099999999999</v>
      </c>
      <c r="AR13" s="675">
        <v>1249.9000000000001</v>
      </c>
      <c r="AS13" s="675">
        <v>1261.5899999999999</v>
      </c>
      <c r="AT13" s="675">
        <v>1245.18</v>
      </c>
      <c r="AU13" s="675">
        <v>1220.3699999999999</v>
      </c>
      <c r="AV13" s="675">
        <v>1204.47</v>
      </c>
      <c r="AW13" s="675">
        <v>1190.02</v>
      </c>
      <c r="AX13" s="672"/>
      <c r="AY13" s="672"/>
    </row>
    <row r="14" spans="1:54">
      <c r="A14" s="674" t="s">
        <v>540</v>
      </c>
      <c r="B14" s="641"/>
      <c r="C14" s="641"/>
      <c r="D14" s="641"/>
      <c r="E14" s="641"/>
      <c r="F14" s="641"/>
      <c r="G14" s="675">
        <v>15987.37</v>
      </c>
      <c r="H14" s="675"/>
      <c r="I14" s="675"/>
      <c r="J14" s="675">
        <v>14591.71</v>
      </c>
      <c r="K14" s="675">
        <v>14772.58</v>
      </c>
      <c r="L14" s="675">
        <v>15360.85</v>
      </c>
      <c r="M14" s="675">
        <v>15706.96</v>
      </c>
      <c r="N14" s="675">
        <v>15928.21</v>
      </c>
      <c r="O14" s="675">
        <v>15713.69</v>
      </c>
      <c r="P14" s="675">
        <v>15511.31</v>
      </c>
      <c r="Q14" s="675">
        <v>16553.87</v>
      </c>
      <c r="R14" s="675">
        <v>17363.509999999998</v>
      </c>
      <c r="S14" s="675">
        <v>17405.740000000002</v>
      </c>
      <c r="T14" s="675">
        <v>18633.61</v>
      </c>
      <c r="U14" s="675">
        <v>19547.48</v>
      </c>
      <c r="V14" s="675">
        <v>20098.22</v>
      </c>
      <c r="W14" s="675">
        <v>21915.599999999999</v>
      </c>
      <c r="X14" s="675">
        <v>21854.41</v>
      </c>
      <c r="Y14" s="675">
        <v>21951.23</v>
      </c>
      <c r="Z14" s="675">
        <v>22847.55</v>
      </c>
      <c r="AA14" s="675">
        <v>23588.16</v>
      </c>
      <c r="AB14" s="675">
        <v>22963.66</v>
      </c>
      <c r="AC14" s="675">
        <v>24382.28</v>
      </c>
      <c r="AD14" s="675">
        <v>25031.58</v>
      </c>
      <c r="AE14" s="675">
        <v>24884.91</v>
      </c>
      <c r="AF14" s="675">
        <v>26139.78</v>
      </c>
      <c r="AG14" s="675">
        <v>27001.759999999998</v>
      </c>
      <c r="AH14" s="675">
        <v>26639.27</v>
      </c>
      <c r="AI14" s="675">
        <v>26558.91</v>
      </c>
      <c r="AJ14" s="675">
        <v>26793</v>
      </c>
      <c r="AK14" s="675">
        <v>28305.95</v>
      </c>
      <c r="AL14" s="675">
        <v>28529.03</v>
      </c>
      <c r="AM14" s="675">
        <v>28656.84</v>
      </c>
      <c r="AN14" s="675">
        <v>28325.95</v>
      </c>
      <c r="AO14" s="675">
        <v>28936.94</v>
      </c>
      <c r="AP14" s="675">
        <v>28716.63</v>
      </c>
      <c r="AQ14" s="675">
        <v>29141.33</v>
      </c>
      <c r="AR14" s="675">
        <v>28750.53</v>
      </c>
      <c r="AS14" s="675">
        <v>29776.2</v>
      </c>
      <c r="AT14" s="675">
        <v>30396.880000000001</v>
      </c>
      <c r="AU14" s="675">
        <v>29520.83</v>
      </c>
      <c r="AV14" s="675">
        <v>29595.87</v>
      </c>
      <c r="AW14" s="675">
        <v>29739.42</v>
      </c>
      <c r="AX14" s="672"/>
      <c r="AY14" s="672"/>
    </row>
    <row r="15" spans="1:54">
      <c r="A15" s="674" t="s">
        <v>539</v>
      </c>
      <c r="B15" s="641"/>
      <c r="C15" s="641"/>
      <c r="D15" s="641"/>
      <c r="E15" s="641"/>
      <c r="F15" s="641"/>
      <c r="G15" s="675">
        <v>243.97</v>
      </c>
      <c r="H15" s="675"/>
      <c r="I15" s="675"/>
      <c r="J15" s="675">
        <v>230.4</v>
      </c>
      <c r="K15" s="675">
        <v>222.05</v>
      </c>
      <c r="L15" s="675">
        <v>222.17</v>
      </c>
      <c r="M15" s="675">
        <v>215.36</v>
      </c>
      <c r="N15" s="675">
        <v>223.62</v>
      </c>
      <c r="O15" s="675">
        <v>220.85</v>
      </c>
      <c r="P15" s="675">
        <v>207.81</v>
      </c>
      <c r="Q15" s="675">
        <v>203.64</v>
      </c>
      <c r="R15" s="675">
        <v>198.57</v>
      </c>
      <c r="S15" s="675">
        <v>202.27</v>
      </c>
      <c r="T15" s="675">
        <v>181.12</v>
      </c>
      <c r="U15" s="675">
        <v>119.44</v>
      </c>
      <c r="V15" s="675">
        <v>103.3</v>
      </c>
      <c r="W15" s="675">
        <v>94.34</v>
      </c>
      <c r="X15" s="675">
        <v>82.61</v>
      </c>
      <c r="Y15" s="675">
        <v>80.91</v>
      </c>
      <c r="Z15" s="675">
        <v>78.900000000000006</v>
      </c>
      <c r="AA15" s="675">
        <v>76.19</v>
      </c>
      <c r="AB15" s="675">
        <v>71.290000000000006</v>
      </c>
      <c r="AC15" s="675">
        <v>65.22</v>
      </c>
      <c r="AD15" s="675">
        <v>61.14</v>
      </c>
      <c r="AE15" s="675">
        <v>53.54</v>
      </c>
      <c r="AF15" s="675">
        <v>49.29</v>
      </c>
      <c r="AG15" s="675">
        <v>40.65</v>
      </c>
      <c r="AH15" s="675">
        <v>38.94</v>
      </c>
      <c r="AI15" s="675">
        <v>36.76</v>
      </c>
      <c r="AJ15" s="675">
        <v>36.82</v>
      </c>
      <c r="AK15" s="675">
        <v>33.24</v>
      </c>
      <c r="AL15" s="675">
        <v>33.590000000000003</v>
      </c>
      <c r="AM15" s="675">
        <v>33.590000000000003</v>
      </c>
      <c r="AN15" s="675">
        <v>30.88</v>
      </c>
      <c r="AO15" s="675">
        <v>28.27</v>
      </c>
      <c r="AP15" s="675">
        <v>24.09</v>
      </c>
      <c r="AQ15" s="675">
        <v>24.03</v>
      </c>
      <c r="AR15" s="675">
        <v>26.54</v>
      </c>
      <c r="AS15" s="675">
        <v>26.54</v>
      </c>
      <c r="AT15" s="675">
        <v>30.27</v>
      </c>
      <c r="AU15" s="675">
        <v>22.51</v>
      </c>
      <c r="AV15" s="675">
        <v>25.7</v>
      </c>
      <c r="AW15" s="675">
        <v>28.64</v>
      </c>
      <c r="AX15" s="672"/>
      <c r="AY15" s="672"/>
    </row>
    <row r="16" spans="1:54">
      <c r="A16" s="674"/>
      <c r="B16" s="641"/>
      <c r="C16" s="641"/>
      <c r="D16" s="641"/>
      <c r="E16" s="641"/>
      <c r="F16" s="641"/>
      <c r="G16" s="675"/>
      <c r="H16" s="675"/>
      <c r="I16" s="675"/>
      <c r="J16" s="675"/>
      <c r="K16" s="675"/>
      <c r="L16" s="675"/>
      <c r="M16" s="675"/>
      <c r="N16" s="675"/>
      <c r="O16" s="675"/>
      <c r="P16" s="675"/>
      <c r="Q16" s="675"/>
      <c r="R16" s="675"/>
      <c r="S16" s="675"/>
      <c r="T16" s="675"/>
      <c r="U16" s="675"/>
      <c r="V16" s="675"/>
      <c r="W16" s="675"/>
      <c r="X16" s="675"/>
      <c r="Y16" s="675"/>
      <c r="Z16" s="675"/>
      <c r="AA16" s="675"/>
      <c r="AB16" s="675"/>
      <c r="AC16" s="675"/>
      <c r="AD16" s="675"/>
      <c r="AE16" s="675"/>
      <c r="AF16" s="675"/>
      <c r="AG16" s="675"/>
      <c r="AH16" s="675"/>
      <c r="AI16" s="675"/>
      <c r="AJ16" s="675"/>
      <c r="AK16" s="675"/>
      <c r="AL16" s="675"/>
      <c r="AM16" s="675"/>
      <c r="AN16" s="675"/>
      <c r="AO16" s="675"/>
      <c r="AP16" s="675"/>
      <c r="AQ16" s="675"/>
      <c r="AR16" s="675"/>
      <c r="AS16" s="675"/>
      <c r="AT16" s="675"/>
      <c r="AU16" s="675"/>
      <c r="AV16" s="675"/>
      <c r="AW16" s="649"/>
      <c r="AX16" s="672"/>
      <c r="AY16" s="672"/>
    </row>
    <row r="17" spans="1:51">
      <c r="A17" s="646" t="s">
        <v>581</v>
      </c>
      <c r="B17" s="644"/>
      <c r="C17" s="644"/>
      <c r="D17" s="644"/>
      <c r="E17" s="644"/>
      <c r="F17" s="644"/>
      <c r="G17" s="677"/>
      <c r="H17" s="677"/>
      <c r="I17" s="677"/>
      <c r="J17" s="677"/>
      <c r="K17" s="677"/>
      <c r="L17" s="677"/>
      <c r="M17" s="677"/>
      <c r="N17" s="677"/>
      <c r="O17" s="677"/>
      <c r="P17" s="677"/>
      <c r="Q17" s="677"/>
      <c r="R17" s="677"/>
      <c r="S17" s="677"/>
      <c r="T17" s="677"/>
      <c r="U17" s="677"/>
      <c r="V17" s="677"/>
      <c r="W17" s="677"/>
      <c r="X17" s="677"/>
      <c r="Y17" s="677"/>
      <c r="Z17" s="677"/>
      <c r="AA17" s="677"/>
      <c r="AB17" s="677"/>
      <c r="AC17" s="677"/>
      <c r="AD17" s="677"/>
      <c r="AE17" s="677"/>
      <c r="AF17" s="677"/>
      <c r="AG17" s="677"/>
      <c r="AH17" s="677"/>
      <c r="AI17" s="677"/>
      <c r="AJ17" s="677"/>
      <c r="AK17" s="677"/>
      <c r="AL17" s="677"/>
      <c r="AM17" s="677"/>
      <c r="AN17" s="677"/>
      <c r="AO17" s="677"/>
      <c r="AP17" s="677"/>
      <c r="AQ17" s="677"/>
      <c r="AR17" s="677"/>
      <c r="AS17" s="677"/>
      <c r="AT17" s="677"/>
      <c r="AU17" s="677"/>
      <c r="AV17" s="677"/>
      <c r="AW17" s="649"/>
      <c r="AX17" s="672"/>
      <c r="AY17" s="672"/>
    </row>
    <row r="18" spans="1:51">
      <c r="A18" s="644" t="s">
        <v>551</v>
      </c>
      <c r="B18" s="644"/>
      <c r="C18" s="644"/>
      <c r="D18" s="644"/>
      <c r="E18" s="644"/>
      <c r="F18" s="644"/>
      <c r="G18" s="675">
        <v>19.41</v>
      </c>
      <c r="H18" s="675"/>
      <c r="I18" s="675"/>
      <c r="J18" s="675">
        <v>17.68</v>
      </c>
      <c r="K18" s="675">
        <v>19.23</v>
      </c>
      <c r="L18" s="675">
        <v>15.19</v>
      </c>
      <c r="M18" s="675">
        <v>9.08</v>
      </c>
      <c r="N18" s="675">
        <v>9.86</v>
      </c>
      <c r="O18" s="675">
        <v>10.91</v>
      </c>
      <c r="P18" s="675">
        <v>9.74</v>
      </c>
      <c r="Q18" s="675">
        <v>10.93</v>
      </c>
      <c r="R18" s="675">
        <v>10.76</v>
      </c>
      <c r="S18" s="675">
        <v>16.66</v>
      </c>
      <c r="T18" s="675">
        <v>14.18</v>
      </c>
      <c r="U18" s="675">
        <v>12.55</v>
      </c>
      <c r="V18" s="675">
        <v>2.65</v>
      </c>
      <c r="W18" s="675">
        <v>1.01</v>
      </c>
      <c r="X18" s="675">
        <v>0.79</v>
      </c>
      <c r="Y18" s="675">
        <v>0.8</v>
      </c>
      <c r="Z18" s="675">
        <v>0.85</v>
      </c>
      <c r="AA18" s="675">
        <v>0.79</v>
      </c>
      <c r="AB18" s="675">
        <v>1.0900000000000001</v>
      </c>
      <c r="AC18" s="675">
        <v>0.9</v>
      </c>
      <c r="AD18" s="675">
        <v>1.1599999999999999</v>
      </c>
      <c r="AE18" s="675">
        <v>3.62</v>
      </c>
      <c r="AF18" s="675">
        <v>4.2</v>
      </c>
      <c r="AG18" s="675">
        <v>4.3499999999999996</v>
      </c>
      <c r="AH18" s="675">
        <v>2.2799999999999998</v>
      </c>
      <c r="AI18" s="675">
        <v>7.86</v>
      </c>
      <c r="AJ18" s="675">
        <v>7.37</v>
      </c>
      <c r="AK18" s="675">
        <v>6.41</v>
      </c>
      <c r="AL18" s="675">
        <v>10.54</v>
      </c>
      <c r="AM18" s="675">
        <v>10.81</v>
      </c>
      <c r="AN18" s="675">
        <v>11.85</v>
      </c>
      <c r="AO18" s="675">
        <v>10.37</v>
      </c>
      <c r="AP18" s="675">
        <v>10.48</v>
      </c>
      <c r="AQ18" s="675">
        <v>6.58</v>
      </c>
      <c r="AR18" s="675">
        <v>4.66</v>
      </c>
      <c r="AS18" s="675">
        <v>5.34</v>
      </c>
      <c r="AT18" s="675">
        <v>5.71</v>
      </c>
      <c r="AU18" s="675">
        <v>4.83</v>
      </c>
      <c r="AV18" s="675">
        <v>5.24</v>
      </c>
      <c r="AW18" s="675">
        <v>3.28</v>
      </c>
      <c r="AX18" s="672"/>
      <c r="AY18" s="672"/>
    </row>
    <row r="19" spans="1:51">
      <c r="A19" s="645" t="s">
        <v>550</v>
      </c>
      <c r="B19" s="644"/>
      <c r="C19" s="644"/>
      <c r="D19" s="644"/>
      <c r="E19" s="644"/>
      <c r="F19" s="644"/>
      <c r="G19" s="675">
        <v>530.52</v>
      </c>
      <c r="H19" s="675"/>
      <c r="I19" s="675"/>
      <c r="J19" s="675">
        <v>353.06</v>
      </c>
      <c r="K19" s="675">
        <v>358.73</v>
      </c>
      <c r="L19" s="675">
        <v>353.84</v>
      </c>
      <c r="M19" s="675">
        <v>349.61</v>
      </c>
      <c r="N19" s="675">
        <v>278.60000000000002</v>
      </c>
      <c r="O19" s="675">
        <v>235.29</v>
      </c>
      <c r="P19" s="675">
        <v>199.52</v>
      </c>
      <c r="Q19" s="675">
        <v>193.38</v>
      </c>
      <c r="R19" s="675">
        <v>205.86</v>
      </c>
      <c r="S19" s="675">
        <v>187.81</v>
      </c>
      <c r="T19" s="675">
        <v>277.99</v>
      </c>
      <c r="U19" s="675">
        <v>200.21</v>
      </c>
      <c r="V19" s="675">
        <v>144.06</v>
      </c>
      <c r="W19" s="675">
        <v>123.31</v>
      </c>
      <c r="X19" s="675">
        <v>102.83</v>
      </c>
      <c r="Y19" s="675">
        <v>117.61</v>
      </c>
      <c r="Z19" s="675">
        <v>42.07</v>
      </c>
      <c r="AA19" s="675">
        <v>47.01</v>
      </c>
      <c r="AB19" s="675">
        <v>32.31</v>
      </c>
      <c r="AC19" s="675">
        <v>30.06</v>
      </c>
      <c r="AD19" s="675">
        <v>26.62</v>
      </c>
      <c r="AE19" s="675">
        <v>19.96</v>
      </c>
      <c r="AF19" s="675">
        <v>16.52</v>
      </c>
      <c r="AG19" s="675">
        <v>13.06</v>
      </c>
      <c r="AH19" s="675">
        <v>10.45</v>
      </c>
      <c r="AI19" s="675">
        <v>7.47</v>
      </c>
      <c r="AJ19" s="675">
        <v>6.85</v>
      </c>
      <c r="AK19" s="675">
        <v>6.98</v>
      </c>
      <c r="AL19" s="675">
        <v>5.4</v>
      </c>
      <c r="AM19" s="675">
        <v>8.48</v>
      </c>
      <c r="AN19" s="675">
        <v>9.66</v>
      </c>
      <c r="AO19" s="675">
        <v>8.43</v>
      </c>
      <c r="AP19" s="675">
        <v>2.11</v>
      </c>
      <c r="AQ19" s="675">
        <v>1.22</v>
      </c>
      <c r="AR19" s="675">
        <v>1.38</v>
      </c>
      <c r="AS19" s="675">
        <v>0.68</v>
      </c>
      <c r="AT19" s="675">
        <v>0.44</v>
      </c>
      <c r="AU19" s="675">
        <v>0.03</v>
      </c>
      <c r="AV19" s="675">
        <v>0.82</v>
      </c>
      <c r="AW19" s="675">
        <v>0.35</v>
      </c>
      <c r="AX19" s="672"/>
      <c r="AY19" s="672"/>
    </row>
    <row r="20" spans="1:51">
      <c r="A20" s="645" t="s">
        <v>549</v>
      </c>
      <c r="B20" s="644"/>
      <c r="C20" s="644"/>
      <c r="D20" s="644"/>
      <c r="E20" s="644"/>
      <c r="F20" s="644"/>
      <c r="G20" s="675">
        <v>3806.11</v>
      </c>
      <c r="H20" s="675"/>
      <c r="I20" s="675"/>
      <c r="J20" s="675">
        <v>3768.44</v>
      </c>
      <c r="K20" s="675">
        <v>4263.24</v>
      </c>
      <c r="L20" s="675">
        <v>4085.15</v>
      </c>
      <c r="M20" s="675">
        <v>3727.48</v>
      </c>
      <c r="N20" s="675">
        <v>3427.14</v>
      </c>
      <c r="O20" s="675">
        <v>3761.07</v>
      </c>
      <c r="P20" s="675">
        <v>3194.2</v>
      </c>
      <c r="Q20" s="675">
        <v>2620.09</v>
      </c>
      <c r="R20" s="675">
        <v>2771.8</v>
      </c>
      <c r="S20" s="675">
        <v>2702.1</v>
      </c>
      <c r="T20" s="675">
        <v>2766.27</v>
      </c>
      <c r="U20" s="675">
        <v>2775.47</v>
      </c>
      <c r="V20" s="675">
        <v>2913.17</v>
      </c>
      <c r="W20" s="675">
        <v>2128.17</v>
      </c>
      <c r="X20" s="675">
        <v>2069.59</v>
      </c>
      <c r="Y20" s="675">
        <v>1831.39</v>
      </c>
      <c r="Z20" s="675">
        <v>1594.44</v>
      </c>
      <c r="AA20" s="675">
        <v>1517.35</v>
      </c>
      <c r="AB20" s="675">
        <v>1162.97</v>
      </c>
      <c r="AC20" s="675">
        <v>1035</v>
      </c>
      <c r="AD20" s="675">
        <v>1055.97</v>
      </c>
      <c r="AE20" s="675">
        <v>998.09</v>
      </c>
      <c r="AF20" s="675">
        <v>786.1</v>
      </c>
      <c r="AG20" s="675">
        <v>741.12</v>
      </c>
      <c r="AH20" s="675">
        <v>980.48</v>
      </c>
      <c r="AI20" s="675">
        <v>793.66</v>
      </c>
      <c r="AJ20" s="675">
        <v>585.35</v>
      </c>
      <c r="AK20" s="675">
        <v>546.07000000000005</v>
      </c>
      <c r="AL20" s="675">
        <v>383.38</v>
      </c>
      <c r="AM20" s="675">
        <v>414.81</v>
      </c>
      <c r="AN20" s="675">
        <v>271.45</v>
      </c>
      <c r="AO20" s="675">
        <v>324.73</v>
      </c>
      <c r="AP20" s="675">
        <v>273.51</v>
      </c>
      <c r="AQ20" s="675">
        <v>236.69</v>
      </c>
      <c r="AR20" s="675">
        <v>146.83000000000001</v>
      </c>
      <c r="AS20" s="675">
        <v>156.09</v>
      </c>
      <c r="AT20" s="675">
        <v>146.44</v>
      </c>
      <c r="AU20" s="675">
        <v>158.81</v>
      </c>
      <c r="AV20" s="675">
        <v>157.03</v>
      </c>
      <c r="AW20" s="675">
        <v>143.34</v>
      </c>
      <c r="AX20" s="672"/>
      <c r="AY20" s="672"/>
    </row>
    <row r="21" spans="1:51">
      <c r="A21" s="645" t="s">
        <v>548</v>
      </c>
      <c r="B21" s="644"/>
      <c r="C21" s="644"/>
      <c r="D21" s="644"/>
      <c r="E21" s="644"/>
      <c r="F21" s="644"/>
      <c r="G21" s="675">
        <v>4388.71</v>
      </c>
      <c r="H21" s="675"/>
      <c r="I21" s="675"/>
      <c r="J21" s="675">
        <v>3496.76</v>
      </c>
      <c r="K21" s="675">
        <v>4021.78</v>
      </c>
      <c r="L21" s="675">
        <v>4090.9</v>
      </c>
      <c r="M21" s="675">
        <v>3431.69</v>
      </c>
      <c r="N21" s="675">
        <v>3057.26</v>
      </c>
      <c r="O21" s="675">
        <v>3119.78</v>
      </c>
      <c r="P21" s="675">
        <v>2556.96</v>
      </c>
      <c r="Q21" s="675">
        <v>2641.04</v>
      </c>
      <c r="R21" s="675">
        <v>2186.71</v>
      </c>
      <c r="S21" s="675">
        <v>2372.19</v>
      </c>
      <c r="T21" s="675">
        <v>1893.35</v>
      </c>
      <c r="U21" s="675">
        <v>1448.67</v>
      </c>
      <c r="V21" s="675">
        <v>1068.1400000000001</v>
      </c>
      <c r="W21" s="675">
        <v>171.84</v>
      </c>
      <c r="X21" s="675">
        <v>136.16</v>
      </c>
      <c r="Y21" s="675">
        <v>67.98</v>
      </c>
      <c r="Z21" s="675">
        <v>68.09</v>
      </c>
      <c r="AA21" s="675">
        <v>49.73</v>
      </c>
      <c r="AB21" s="675">
        <v>18.16</v>
      </c>
      <c r="AC21" s="675">
        <v>13.78</v>
      </c>
      <c r="AD21" s="675">
        <v>27.71</v>
      </c>
      <c r="AE21" s="675">
        <v>38.65</v>
      </c>
      <c r="AF21" s="675">
        <v>5.43</v>
      </c>
      <c r="AG21" s="675">
        <v>7.06</v>
      </c>
      <c r="AH21" s="675">
        <v>18.29</v>
      </c>
      <c r="AI21" s="675">
        <v>6.19</v>
      </c>
      <c r="AJ21" s="675">
        <v>18.489999999999998</v>
      </c>
      <c r="AK21" s="675">
        <v>17.52</v>
      </c>
      <c r="AL21" s="675">
        <v>2.0499999999999998</v>
      </c>
      <c r="AM21" s="675">
        <v>1.1000000000000001</v>
      </c>
      <c r="AN21" s="675">
        <v>1.32</v>
      </c>
      <c r="AO21" s="675">
        <v>2.64</v>
      </c>
      <c r="AP21" s="675">
        <v>0.16</v>
      </c>
      <c r="AQ21" s="675">
        <v>0.22</v>
      </c>
      <c r="AR21" s="675">
        <v>0.14000000000000001</v>
      </c>
      <c r="AS21" s="675">
        <v>0.04</v>
      </c>
      <c r="AT21" s="675">
        <v>0.28999999999999998</v>
      </c>
      <c r="AU21" s="675">
        <v>1.32</v>
      </c>
      <c r="AV21" s="675">
        <v>0.44</v>
      </c>
      <c r="AW21" s="675">
        <v>1.63</v>
      </c>
      <c r="AX21" s="672"/>
      <c r="AY21" s="672"/>
    </row>
    <row r="22" spans="1:51">
      <c r="A22" s="645" t="s">
        <v>547</v>
      </c>
      <c r="B22" s="644"/>
      <c r="C22" s="644"/>
      <c r="D22" s="644"/>
      <c r="E22" s="644"/>
      <c r="F22" s="644"/>
      <c r="G22" s="675">
        <v>0</v>
      </c>
      <c r="H22" s="675"/>
      <c r="I22" s="675"/>
      <c r="J22" s="675">
        <v>0</v>
      </c>
      <c r="K22" s="675">
        <v>0</v>
      </c>
      <c r="L22" s="675">
        <v>0</v>
      </c>
      <c r="M22" s="675">
        <v>0</v>
      </c>
      <c r="N22" s="675">
        <v>0</v>
      </c>
      <c r="O22" s="675">
        <v>0</v>
      </c>
      <c r="P22" s="675">
        <v>0</v>
      </c>
      <c r="Q22" s="675">
        <v>18.600000000000001</v>
      </c>
      <c r="R22" s="675">
        <v>10.75</v>
      </c>
      <c r="S22" s="675">
        <v>14.97</v>
      </c>
      <c r="T22" s="675">
        <v>31.4</v>
      </c>
      <c r="U22" s="675">
        <v>6.71</v>
      </c>
      <c r="V22" s="675">
        <v>57.42</v>
      </c>
      <c r="W22" s="675">
        <v>52.61</v>
      </c>
      <c r="X22" s="675">
        <v>11.84</v>
      </c>
      <c r="Y22" s="675">
        <v>12.24</v>
      </c>
      <c r="Z22" s="675">
        <v>19.36</v>
      </c>
      <c r="AA22" s="675">
        <v>18.989999999999998</v>
      </c>
      <c r="AB22" s="675">
        <v>15.28</v>
      </c>
      <c r="AC22" s="675">
        <v>16.61</v>
      </c>
      <c r="AD22" s="675">
        <v>14.02</v>
      </c>
      <c r="AE22" s="675">
        <v>16.239999999999998</v>
      </c>
      <c r="AF22" s="675">
        <v>15.55</v>
      </c>
      <c r="AG22" s="675">
        <v>11.89</v>
      </c>
      <c r="AH22" s="675">
        <v>10.63</v>
      </c>
      <c r="AI22" s="675">
        <v>2.41</v>
      </c>
      <c r="AJ22" s="675">
        <v>1.85</v>
      </c>
      <c r="AK22" s="675">
        <v>0.89</v>
      </c>
      <c r="AL22" s="675">
        <v>0.99</v>
      </c>
      <c r="AM22" s="675">
        <v>0</v>
      </c>
      <c r="AN22" s="675">
        <v>5.84</v>
      </c>
      <c r="AO22" s="675">
        <v>1.17</v>
      </c>
      <c r="AP22" s="675">
        <v>5.25</v>
      </c>
      <c r="AQ22" s="675">
        <v>6.71</v>
      </c>
      <c r="AR22" s="675">
        <v>0.01</v>
      </c>
      <c r="AS22" s="675">
        <v>0.04</v>
      </c>
      <c r="AT22" s="675">
        <v>0.05</v>
      </c>
      <c r="AU22" s="675">
        <v>0</v>
      </c>
      <c r="AV22" s="675">
        <v>0</v>
      </c>
      <c r="AW22" s="675">
        <v>0.42</v>
      </c>
      <c r="AX22" s="672"/>
      <c r="AY22" s="672"/>
    </row>
    <row r="23" spans="1:51">
      <c r="A23" s="645" t="s">
        <v>546</v>
      </c>
      <c r="B23" s="644"/>
      <c r="C23" s="644"/>
      <c r="D23" s="644"/>
      <c r="E23" s="644"/>
      <c r="F23" s="644"/>
      <c r="G23" s="675">
        <v>0</v>
      </c>
      <c r="H23" s="675"/>
      <c r="I23" s="675"/>
      <c r="J23" s="675">
        <v>0</v>
      </c>
      <c r="K23" s="675">
        <v>0</v>
      </c>
      <c r="L23" s="675">
        <v>0</v>
      </c>
      <c r="M23" s="675">
        <v>0</v>
      </c>
      <c r="N23" s="675">
        <v>0</v>
      </c>
      <c r="O23" s="675">
        <v>0</v>
      </c>
      <c r="P23" s="675">
        <v>0</v>
      </c>
      <c r="Q23" s="675">
        <v>0</v>
      </c>
      <c r="R23" s="675">
        <v>3.07</v>
      </c>
      <c r="S23" s="675">
        <v>4.3099999999999996</v>
      </c>
      <c r="T23" s="675">
        <v>227.36</v>
      </c>
      <c r="U23" s="675">
        <v>278.77999999999997</v>
      </c>
      <c r="V23" s="675">
        <v>387.19</v>
      </c>
      <c r="W23" s="675">
        <v>461.23</v>
      </c>
      <c r="X23" s="675">
        <v>462.69</v>
      </c>
      <c r="Y23" s="675">
        <v>570.54</v>
      </c>
      <c r="Z23" s="675">
        <v>581.66</v>
      </c>
      <c r="AA23" s="675">
        <v>641.25</v>
      </c>
      <c r="AB23" s="675">
        <v>722.46</v>
      </c>
      <c r="AC23" s="675">
        <v>656.43</v>
      </c>
      <c r="AD23" s="675">
        <v>862.26</v>
      </c>
      <c r="AE23" s="675">
        <v>1077.52</v>
      </c>
      <c r="AF23" s="675">
        <v>957.63</v>
      </c>
      <c r="AG23" s="675">
        <v>995.71</v>
      </c>
      <c r="AH23" s="675">
        <v>898.58</v>
      </c>
      <c r="AI23" s="675">
        <v>874.36</v>
      </c>
      <c r="AJ23" s="675">
        <v>760.91</v>
      </c>
      <c r="AK23" s="675">
        <v>870.06</v>
      </c>
      <c r="AL23" s="675">
        <v>1005.69</v>
      </c>
      <c r="AM23" s="675">
        <v>996</v>
      </c>
      <c r="AN23" s="675">
        <v>1046.7</v>
      </c>
      <c r="AO23" s="675">
        <v>1189.6300000000001</v>
      </c>
      <c r="AP23" s="675">
        <v>1110.5</v>
      </c>
      <c r="AQ23" s="675">
        <v>1039.8800000000001</v>
      </c>
      <c r="AR23" s="675">
        <v>895.65</v>
      </c>
      <c r="AS23" s="675">
        <v>795.15</v>
      </c>
      <c r="AT23" s="675">
        <v>712.29</v>
      </c>
      <c r="AU23" s="675">
        <v>746.81</v>
      </c>
      <c r="AV23" s="675">
        <v>768.23</v>
      </c>
      <c r="AW23" s="675">
        <v>616.80999999999995</v>
      </c>
      <c r="AX23" s="672"/>
      <c r="AY23" s="672"/>
    </row>
    <row r="24" spans="1:51">
      <c r="A24" s="645" t="s">
        <v>541</v>
      </c>
      <c r="B24" s="644"/>
      <c r="C24" s="644"/>
      <c r="D24" s="644"/>
      <c r="E24" s="644"/>
      <c r="F24" s="644"/>
      <c r="G24" s="675">
        <v>42.24</v>
      </c>
      <c r="H24" s="675"/>
      <c r="I24" s="675"/>
      <c r="J24" s="675">
        <v>48.61</v>
      </c>
      <c r="K24" s="675">
        <v>57.64</v>
      </c>
      <c r="L24" s="675">
        <v>62.51</v>
      </c>
      <c r="M24" s="675">
        <v>66.3</v>
      </c>
      <c r="N24" s="675">
        <v>69.3</v>
      </c>
      <c r="O24" s="675">
        <v>69.27</v>
      </c>
      <c r="P24" s="675">
        <v>66.63</v>
      </c>
      <c r="Q24" s="675">
        <v>68.53</v>
      </c>
      <c r="R24" s="675">
        <v>70.03</v>
      </c>
      <c r="S24" s="675">
        <v>74.73</v>
      </c>
      <c r="T24" s="675">
        <v>81.09</v>
      </c>
      <c r="U24" s="675">
        <v>87.22</v>
      </c>
      <c r="V24" s="675">
        <v>93.56</v>
      </c>
      <c r="W24" s="675">
        <v>98.5</v>
      </c>
      <c r="X24" s="675">
        <v>99.6</v>
      </c>
      <c r="Y24" s="675">
        <v>105.75</v>
      </c>
      <c r="Z24" s="675">
        <v>105.23</v>
      </c>
      <c r="AA24" s="675">
        <v>98.55</v>
      </c>
      <c r="AB24" s="675">
        <v>100.03</v>
      </c>
      <c r="AC24" s="675">
        <v>102.33</v>
      </c>
      <c r="AD24" s="675">
        <v>102.92</v>
      </c>
      <c r="AE24" s="675">
        <v>105.05</v>
      </c>
      <c r="AF24" s="675">
        <v>106.15</v>
      </c>
      <c r="AG24" s="675">
        <v>112.33</v>
      </c>
      <c r="AH24" s="675">
        <v>113.23</v>
      </c>
      <c r="AI24" s="675">
        <v>115.15</v>
      </c>
      <c r="AJ24" s="675">
        <v>118.21</v>
      </c>
      <c r="AK24" s="675">
        <v>118.82</v>
      </c>
      <c r="AL24" s="675">
        <v>115.25</v>
      </c>
      <c r="AM24" s="675">
        <v>116.18</v>
      </c>
      <c r="AN24" s="675">
        <v>115.88</v>
      </c>
      <c r="AO24" s="675">
        <v>117.84</v>
      </c>
      <c r="AP24" s="675">
        <v>121.18</v>
      </c>
      <c r="AQ24" s="675">
        <v>117.96</v>
      </c>
      <c r="AR24" s="675">
        <v>111.96</v>
      </c>
      <c r="AS24" s="675">
        <v>111.35</v>
      </c>
      <c r="AT24" s="675">
        <v>110.3</v>
      </c>
      <c r="AU24" s="675">
        <v>107.23</v>
      </c>
      <c r="AV24" s="675">
        <v>106.11</v>
      </c>
      <c r="AW24" s="675">
        <v>104.14</v>
      </c>
      <c r="AX24" s="672"/>
      <c r="AY24" s="672"/>
    </row>
    <row r="25" spans="1:51">
      <c r="A25" s="645" t="s">
        <v>540</v>
      </c>
      <c r="B25" s="644"/>
      <c r="C25" s="644"/>
      <c r="D25" s="644"/>
      <c r="E25" s="644"/>
      <c r="F25" s="644"/>
      <c r="G25" s="675">
        <v>2256.8000000000002</v>
      </c>
      <c r="H25" s="675"/>
      <c r="I25" s="675"/>
      <c r="J25" s="675">
        <v>1986.6</v>
      </c>
      <c r="K25" s="675">
        <v>2007.48</v>
      </c>
      <c r="L25" s="675">
        <v>2027.72</v>
      </c>
      <c r="M25" s="675">
        <v>1969.9</v>
      </c>
      <c r="N25" s="675">
        <v>1993</v>
      </c>
      <c r="O25" s="675">
        <v>1961.61</v>
      </c>
      <c r="P25" s="675">
        <v>1970.74</v>
      </c>
      <c r="Q25" s="675">
        <v>2148.6</v>
      </c>
      <c r="R25" s="675">
        <v>2312.1799999999998</v>
      </c>
      <c r="S25" s="675">
        <v>2349.66</v>
      </c>
      <c r="T25" s="675">
        <v>2437.58</v>
      </c>
      <c r="U25" s="675">
        <v>2622.43</v>
      </c>
      <c r="V25" s="675">
        <v>2733.29</v>
      </c>
      <c r="W25" s="675">
        <v>2988.93</v>
      </c>
      <c r="X25" s="675">
        <v>2912.76</v>
      </c>
      <c r="Y25" s="675">
        <v>2929.36</v>
      </c>
      <c r="Z25" s="675">
        <v>3041.19</v>
      </c>
      <c r="AA25" s="675">
        <v>3107.4</v>
      </c>
      <c r="AB25" s="675">
        <v>2985.34</v>
      </c>
      <c r="AC25" s="675">
        <v>3181.79</v>
      </c>
      <c r="AD25" s="675">
        <v>3754.97</v>
      </c>
      <c r="AE25" s="675">
        <v>3762.89</v>
      </c>
      <c r="AF25" s="675">
        <v>3916.38</v>
      </c>
      <c r="AG25" s="675">
        <v>4314.79</v>
      </c>
      <c r="AH25" s="675">
        <v>4247.33</v>
      </c>
      <c r="AI25" s="675">
        <v>4223.34</v>
      </c>
      <c r="AJ25" s="675">
        <v>4063.57</v>
      </c>
      <c r="AK25" s="675">
        <v>4035.4</v>
      </c>
      <c r="AL25" s="675">
        <v>4077.71</v>
      </c>
      <c r="AM25" s="675">
        <v>4047.2</v>
      </c>
      <c r="AN25" s="675">
        <v>3964.92</v>
      </c>
      <c r="AO25" s="675">
        <v>4075.97</v>
      </c>
      <c r="AP25" s="675">
        <v>3974.22</v>
      </c>
      <c r="AQ25" s="675">
        <v>3985.36</v>
      </c>
      <c r="AR25" s="675">
        <v>3578.14</v>
      </c>
      <c r="AS25" s="675">
        <v>3572.53</v>
      </c>
      <c r="AT25" s="675">
        <v>3617.53</v>
      </c>
      <c r="AU25" s="675">
        <v>3529.84</v>
      </c>
      <c r="AV25" s="675">
        <v>3537.86</v>
      </c>
      <c r="AW25" s="675">
        <v>3518.45</v>
      </c>
      <c r="AX25" s="672"/>
      <c r="AY25" s="672"/>
    </row>
    <row r="26" spans="1:51">
      <c r="A26" s="646" t="s">
        <v>580</v>
      </c>
      <c r="B26" s="644"/>
      <c r="C26" s="644"/>
      <c r="D26" s="644"/>
      <c r="E26" s="644"/>
      <c r="F26" s="644"/>
      <c r="G26" s="675"/>
      <c r="H26" s="675"/>
      <c r="I26" s="675"/>
      <c r="J26" s="675"/>
      <c r="K26" s="675"/>
      <c r="L26" s="675"/>
      <c r="M26" s="675"/>
      <c r="N26" s="675"/>
      <c r="O26" s="675"/>
      <c r="P26" s="675"/>
      <c r="Q26" s="67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49"/>
      <c r="AX26" s="672"/>
      <c r="AY26" s="672"/>
    </row>
    <row r="27" spans="1:51">
      <c r="A27" s="644" t="s">
        <v>551</v>
      </c>
      <c r="B27" s="644"/>
      <c r="C27" s="644"/>
      <c r="D27" s="644"/>
      <c r="E27" s="644"/>
      <c r="F27" s="644"/>
      <c r="G27" s="675">
        <v>32.630000000000003</v>
      </c>
      <c r="H27" s="675"/>
      <c r="I27" s="675"/>
      <c r="J27" s="675">
        <v>29.99</v>
      </c>
      <c r="K27" s="675">
        <v>31.37</v>
      </c>
      <c r="L27" s="675">
        <v>24.42</v>
      </c>
      <c r="M27" s="675">
        <v>14.5</v>
      </c>
      <c r="N27" s="675">
        <v>15.33</v>
      </c>
      <c r="O27" s="675">
        <v>16.73</v>
      </c>
      <c r="P27" s="675">
        <v>15.23</v>
      </c>
      <c r="Q27" s="675">
        <v>16.940000000000001</v>
      </c>
      <c r="R27" s="675">
        <v>16.68</v>
      </c>
      <c r="S27" s="675">
        <v>25.41</v>
      </c>
      <c r="T27" s="675">
        <v>20.84</v>
      </c>
      <c r="U27" s="675">
        <v>18.02</v>
      </c>
      <c r="V27" s="675">
        <v>3.64</v>
      </c>
      <c r="W27" s="675">
        <v>1.4</v>
      </c>
      <c r="X27" s="675">
        <v>1.28</v>
      </c>
      <c r="Y27" s="675">
        <v>1.24</v>
      </c>
      <c r="Z27" s="675">
        <v>0.99</v>
      </c>
      <c r="AA27" s="675">
        <v>0.88</v>
      </c>
      <c r="AB27" s="675">
        <v>2.27</v>
      </c>
      <c r="AC27" s="675">
        <v>1.98</v>
      </c>
      <c r="AD27" s="675">
        <v>2.13</v>
      </c>
      <c r="AE27" s="675">
        <v>2.1</v>
      </c>
      <c r="AF27" s="675">
        <v>1.97</v>
      </c>
      <c r="AG27" s="675">
        <v>2.0499999999999998</v>
      </c>
      <c r="AH27" s="675">
        <v>0.8</v>
      </c>
      <c r="AI27" s="675">
        <v>1.01</v>
      </c>
      <c r="AJ27" s="675">
        <v>0.26</v>
      </c>
      <c r="AK27" s="675">
        <v>0.77</v>
      </c>
      <c r="AL27" s="675">
        <v>1.1499999999999999</v>
      </c>
      <c r="AM27" s="675">
        <v>1.18</v>
      </c>
      <c r="AN27" s="675">
        <v>0.47</v>
      </c>
      <c r="AO27" s="675">
        <v>1.0900000000000001</v>
      </c>
      <c r="AP27" s="675">
        <v>0.59</v>
      </c>
      <c r="AQ27" s="675">
        <v>0.63</v>
      </c>
      <c r="AR27" s="675">
        <v>6.14</v>
      </c>
      <c r="AS27" s="675">
        <v>5.88</v>
      </c>
      <c r="AT27" s="675">
        <v>6.99</v>
      </c>
      <c r="AU27" s="675">
        <v>5.9</v>
      </c>
      <c r="AV27" s="675">
        <v>6.4</v>
      </c>
      <c r="AW27" s="675">
        <v>4.03</v>
      </c>
      <c r="AX27" s="672"/>
      <c r="AY27" s="672"/>
    </row>
    <row r="28" spans="1:51">
      <c r="A28" s="645" t="s">
        <v>550</v>
      </c>
      <c r="B28" s="644"/>
      <c r="C28" s="644"/>
      <c r="D28" s="644"/>
      <c r="E28" s="644"/>
      <c r="F28" s="644"/>
      <c r="G28" s="675">
        <v>195.55</v>
      </c>
      <c r="H28" s="675"/>
      <c r="I28" s="675"/>
      <c r="J28" s="675">
        <v>130.13999999999999</v>
      </c>
      <c r="K28" s="675">
        <v>127.96</v>
      </c>
      <c r="L28" s="675">
        <v>123.07</v>
      </c>
      <c r="M28" s="675">
        <v>121.29</v>
      </c>
      <c r="N28" s="675">
        <v>94.75</v>
      </c>
      <c r="O28" s="675">
        <v>77.650000000000006</v>
      </c>
      <c r="P28" s="675">
        <v>67.63</v>
      </c>
      <c r="Q28" s="675">
        <v>64.31</v>
      </c>
      <c r="R28" s="675">
        <v>68.349999999999994</v>
      </c>
      <c r="S28" s="675">
        <v>61.56</v>
      </c>
      <c r="T28" s="675">
        <v>88.65</v>
      </c>
      <c r="U28" s="675">
        <v>61.68</v>
      </c>
      <c r="V28" s="675">
        <v>41.98</v>
      </c>
      <c r="W28" s="675">
        <v>35.520000000000003</v>
      </c>
      <c r="X28" s="675">
        <v>28.97</v>
      </c>
      <c r="Y28" s="675">
        <v>31.79</v>
      </c>
      <c r="Z28" s="675">
        <v>10.88</v>
      </c>
      <c r="AA28" s="675">
        <v>12.24</v>
      </c>
      <c r="AB28" s="675">
        <v>8.6</v>
      </c>
      <c r="AC28" s="675">
        <v>7.25</v>
      </c>
      <c r="AD28" s="675">
        <v>5.6</v>
      </c>
      <c r="AE28" s="675">
        <v>3.74</v>
      </c>
      <c r="AF28" s="675">
        <v>3.97</v>
      </c>
      <c r="AG28" s="675">
        <v>2.83</v>
      </c>
      <c r="AH28" s="675">
        <v>2.2400000000000002</v>
      </c>
      <c r="AI28" s="675">
        <v>1.51</v>
      </c>
      <c r="AJ28" s="675">
        <v>1.48</v>
      </c>
      <c r="AK28" s="675">
        <v>1.18</v>
      </c>
      <c r="AL28" s="675">
        <v>1.8</v>
      </c>
      <c r="AM28" s="675">
        <v>1.27</v>
      </c>
      <c r="AN28" s="675">
        <v>1.29</v>
      </c>
      <c r="AO28" s="675">
        <v>1.17</v>
      </c>
      <c r="AP28" s="675">
        <v>0.38</v>
      </c>
      <c r="AQ28" s="675">
        <v>0.2</v>
      </c>
      <c r="AR28" s="675">
        <v>0.67</v>
      </c>
      <c r="AS28" s="675">
        <v>0.46</v>
      </c>
      <c r="AT28" s="675">
        <v>0.19</v>
      </c>
      <c r="AU28" s="675">
        <v>0.01</v>
      </c>
      <c r="AV28" s="675">
        <v>0.35</v>
      </c>
      <c r="AW28" s="675">
        <v>0.15</v>
      </c>
      <c r="AX28" s="672"/>
      <c r="AY28" s="672"/>
    </row>
    <row r="29" spans="1:51">
      <c r="A29" s="645" t="s">
        <v>549</v>
      </c>
      <c r="B29" s="644"/>
      <c r="C29" s="644"/>
      <c r="D29" s="644"/>
      <c r="E29" s="644"/>
      <c r="F29" s="644"/>
      <c r="G29" s="675">
        <v>1807.92</v>
      </c>
      <c r="H29" s="675"/>
      <c r="I29" s="675"/>
      <c r="J29" s="675">
        <v>1813.15</v>
      </c>
      <c r="K29" s="675">
        <v>1950.83</v>
      </c>
      <c r="L29" s="675">
        <v>1831.19</v>
      </c>
      <c r="M29" s="675">
        <v>1656.94</v>
      </c>
      <c r="N29" s="675">
        <v>1479.79</v>
      </c>
      <c r="O29" s="675">
        <v>1587.19</v>
      </c>
      <c r="P29" s="675">
        <v>1386.8</v>
      </c>
      <c r="Q29" s="675">
        <v>1125.46</v>
      </c>
      <c r="R29" s="675">
        <v>1194.3599999999999</v>
      </c>
      <c r="S29" s="675">
        <v>1142.94</v>
      </c>
      <c r="T29" s="675">
        <v>1118.9100000000001</v>
      </c>
      <c r="U29" s="675">
        <v>1090.77</v>
      </c>
      <c r="V29" s="675">
        <v>1076.9000000000001</v>
      </c>
      <c r="W29" s="675">
        <v>797.2</v>
      </c>
      <c r="X29" s="675">
        <v>765.14</v>
      </c>
      <c r="Y29" s="675">
        <v>650.52</v>
      </c>
      <c r="Z29" s="675">
        <v>532.02</v>
      </c>
      <c r="AA29" s="675">
        <v>514.91</v>
      </c>
      <c r="AB29" s="675">
        <v>397.11</v>
      </c>
      <c r="AC29" s="675">
        <v>323.63</v>
      </c>
      <c r="AD29" s="675">
        <v>286.70999999999998</v>
      </c>
      <c r="AE29" s="675">
        <v>236.5</v>
      </c>
      <c r="AF29" s="675">
        <v>244.3</v>
      </c>
      <c r="AG29" s="675">
        <v>208.12</v>
      </c>
      <c r="AH29" s="675">
        <v>273.3</v>
      </c>
      <c r="AI29" s="675">
        <v>209.2</v>
      </c>
      <c r="AJ29" s="675">
        <v>162.66</v>
      </c>
      <c r="AK29" s="675">
        <v>119.87</v>
      </c>
      <c r="AL29" s="675">
        <v>164.97</v>
      </c>
      <c r="AM29" s="675">
        <v>80.17</v>
      </c>
      <c r="AN29" s="675">
        <v>46.81</v>
      </c>
      <c r="AO29" s="675">
        <v>58.62</v>
      </c>
      <c r="AP29" s="675">
        <v>63.99</v>
      </c>
      <c r="AQ29" s="675">
        <v>51.8</v>
      </c>
      <c r="AR29" s="675">
        <v>92.1</v>
      </c>
      <c r="AS29" s="675">
        <v>132.99</v>
      </c>
      <c r="AT29" s="675">
        <v>81.430000000000007</v>
      </c>
      <c r="AU29" s="675">
        <v>87.37</v>
      </c>
      <c r="AV29" s="675">
        <v>86.44</v>
      </c>
      <c r="AW29" s="675">
        <v>80.75</v>
      </c>
      <c r="AX29" s="672"/>
      <c r="AY29" s="672"/>
    </row>
    <row r="30" spans="1:51">
      <c r="A30" s="645" t="s">
        <v>548</v>
      </c>
      <c r="B30" s="644"/>
      <c r="C30" s="644"/>
      <c r="D30" s="644"/>
      <c r="E30" s="644"/>
      <c r="F30" s="644"/>
      <c r="G30" s="675">
        <v>1617.64</v>
      </c>
      <c r="H30" s="675"/>
      <c r="I30" s="675"/>
      <c r="J30" s="675">
        <v>1288.8800000000001</v>
      </c>
      <c r="K30" s="675">
        <v>1434.55</v>
      </c>
      <c r="L30" s="675">
        <v>1422.82</v>
      </c>
      <c r="M30" s="675">
        <v>1190.55</v>
      </c>
      <c r="N30" s="675">
        <v>1039.77</v>
      </c>
      <c r="O30" s="675">
        <v>1029.56</v>
      </c>
      <c r="P30" s="675">
        <v>866.73</v>
      </c>
      <c r="Q30" s="675">
        <v>878.33</v>
      </c>
      <c r="R30" s="675">
        <v>726.03</v>
      </c>
      <c r="S30" s="675">
        <v>777.52</v>
      </c>
      <c r="T30" s="675">
        <v>603.79</v>
      </c>
      <c r="U30" s="675">
        <v>446.28</v>
      </c>
      <c r="V30" s="675">
        <v>311.29000000000002</v>
      </c>
      <c r="W30" s="675">
        <v>49.5</v>
      </c>
      <c r="X30" s="675">
        <v>38.369999999999997</v>
      </c>
      <c r="Y30" s="675">
        <v>18.38</v>
      </c>
      <c r="Z30" s="675">
        <v>17.600000000000001</v>
      </c>
      <c r="AA30" s="675">
        <v>12.95</v>
      </c>
      <c r="AB30" s="675">
        <v>4.84</v>
      </c>
      <c r="AC30" s="675">
        <v>3.84</v>
      </c>
      <c r="AD30" s="675">
        <v>5.83</v>
      </c>
      <c r="AE30" s="675">
        <v>7.24</v>
      </c>
      <c r="AF30" s="675">
        <v>1.3</v>
      </c>
      <c r="AG30" s="675">
        <v>0.87</v>
      </c>
      <c r="AH30" s="675">
        <v>3.42</v>
      </c>
      <c r="AI30" s="675">
        <v>1.25</v>
      </c>
      <c r="AJ30" s="675">
        <v>4</v>
      </c>
      <c r="AK30" s="675">
        <v>2.96</v>
      </c>
      <c r="AL30" s="675">
        <v>0.68</v>
      </c>
      <c r="AM30" s="675">
        <v>0.17</v>
      </c>
      <c r="AN30" s="675">
        <v>0.18</v>
      </c>
      <c r="AO30" s="675">
        <v>0.37</v>
      </c>
      <c r="AP30" s="675">
        <v>0.04</v>
      </c>
      <c r="AQ30" s="675">
        <v>0.04</v>
      </c>
      <c r="AR30" s="675">
        <v>7.0000000000000007E-2</v>
      </c>
      <c r="AS30" s="675">
        <v>0.03</v>
      </c>
      <c r="AT30" s="675">
        <v>0.13</v>
      </c>
      <c r="AU30" s="675">
        <v>0.56999999999999995</v>
      </c>
      <c r="AV30" s="675">
        <v>0.19</v>
      </c>
      <c r="AW30" s="675">
        <v>0.7</v>
      </c>
      <c r="AX30" s="672"/>
      <c r="AY30" s="672"/>
    </row>
    <row r="31" spans="1:51">
      <c r="A31" s="645" t="s">
        <v>547</v>
      </c>
      <c r="B31" s="644"/>
      <c r="C31" s="644"/>
      <c r="D31" s="644"/>
      <c r="E31" s="644"/>
      <c r="F31" s="644"/>
      <c r="G31" s="675">
        <v>0</v>
      </c>
      <c r="H31" s="675"/>
      <c r="I31" s="675"/>
      <c r="J31" s="675">
        <v>0</v>
      </c>
      <c r="K31" s="675">
        <v>0</v>
      </c>
      <c r="L31" s="675">
        <v>0</v>
      </c>
      <c r="M31" s="675">
        <v>0</v>
      </c>
      <c r="N31" s="675">
        <v>0</v>
      </c>
      <c r="O31" s="675">
        <v>0</v>
      </c>
      <c r="P31" s="675">
        <v>0</v>
      </c>
      <c r="Q31" s="675">
        <v>6.19</v>
      </c>
      <c r="R31" s="675">
        <v>3.57</v>
      </c>
      <c r="S31" s="675">
        <v>4.91</v>
      </c>
      <c r="T31" s="675">
        <v>10.01</v>
      </c>
      <c r="U31" s="675">
        <v>2.0699999999999998</v>
      </c>
      <c r="V31" s="675">
        <v>16.739999999999998</v>
      </c>
      <c r="W31" s="675">
        <v>15.15</v>
      </c>
      <c r="X31" s="675">
        <v>3.34</v>
      </c>
      <c r="Y31" s="675">
        <v>3.31</v>
      </c>
      <c r="Z31" s="675">
        <v>5.01</v>
      </c>
      <c r="AA31" s="675">
        <v>4.9400000000000004</v>
      </c>
      <c r="AB31" s="675">
        <v>4.07</v>
      </c>
      <c r="AC31" s="675">
        <v>4.01</v>
      </c>
      <c r="AD31" s="675">
        <v>2.95</v>
      </c>
      <c r="AE31" s="675">
        <v>3.04</v>
      </c>
      <c r="AF31" s="675">
        <v>3.73</v>
      </c>
      <c r="AG31" s="675">
        <v>2.58</v>
      </c>
      <c r="AH31" s="675">
        <v>2.2799999999999998</v>
      </c>
      <c r="AI31" s="675">
        <v>0.49</v>
      </c>
      <c r="AJ31" s="675">
        <v>0.4</v>
      </c>
      <c r="AK31" s="675">
        <v>0.15</v>
      </c>
      <c r="AL31" s="675">
        <v>0.33</v>
      </c>
      <c r="AM31" s="675">
        <v>0</v>
      </c>
      <c r="AN31" s="675">
        <v>0.78</v>
      </c>
      <c r="AO31" s="675">
        <v>0.16</v>
      </c>
      <c r="AP31" s="675">
        <v>0.94</v>
      </c>
      <c r="AQ31" s="675">
        <v>1.1299999999999999</v>
      </c>
      <c r="AR31" s="675">
        <v>0</v>
      </c>
      <c r="AS31" s="675">
        <v>0.02</v>
      </c>
      <c r="AT31" s="675">
        <v>0.02</v>
      </c>
      <c r="AU31" s="675">
        <v>0</v>
      </c>
      <c r="AV31" s="675">
        <v>0</v>
      </c>
      <c r="AW31" s="675">
        <v>0.18</v>
      </c>
      <c r="AX31" s="672"/>
      <c r="AY31" s="672"/>
    </row>
    <row r="32" spans="1:51">
      <c r="A32" s="645" t="s">
        <v>546</v>
      </c>
      <c r="B32" s="644"/>
      <c r="C32" s="644"/>
      <c r="D32" s="644"/>
      <c r="E32" s="644"/>
      <c r="F32" s="644"/>
      <c r="G32" s="675">
        <v>0</v>
      </c>
      <c r="H32" s="675"/>
      <c r="I32" s="675"/>
      <c r="J32" s="675">
        <v>0</v>
      </c>
      <c r="K32" s="675">
        <v>0</v>
      </c>
      <c r="L32" s="675">
        <v>0</v>
      </c>
      <c r="M32" s="675">
        <v>0</v>
      </c>
      <c r="N32" s="675">
        <v>0</v>
      </c>
      <c r="O32" s="675">
        <v>0</v>
      </c>
      <c r="P32" s="675">
        <v>0</v>
      </c>
      <c r="Q32" s="675">
        <v>0</v>
      </c>
      <c r="R32" s="675">
        <v>2.81</v>
      </c>
      <c r="S32" s="675">
        <v>3.86</v>
      </c>
      <c r="T32" s="675">
        <v>193.26</v>
      </c>
      <c r="U32" s="675">
        <v>231.21</v>
      </c>
      <c r="V32" s="675">
        <v>301.45999999999998</v>
      </c>
      <c r="W32" s="675">
        <v>368.87</v>
      </c>
      <c r="X32" s="675">
        <v>372.81</v>
      </c>
      <c r="Y32" s="675">
        <v>457.16</v>
      </c>
      <c r="Z32" s="675">
        <v>445.74</v>
      </c>
      <c r="AA32" s="675">
        <v>502.87</v>
      </c>
      <c r="AB32" s="675">
        <v>562.87</v>
      </c>
      <c r="AC32" s="675">
        <v>494.06</v>
      </c>
      <c r="AD32" s="675">
        <v>611.49</v>
      </c>
      <c r="AE32" s="675">
        <v>753.46</v>
      </c>
      <c r="AF32" s="675">
        <v>686.21</v>
      </c>
      <c r="AG32" s="675">
        <v>691.06</v>
      </c>
      <c r="AH32" s="675">
        <v>618.61</v>
      </c>
      <c r="AI32" s="675">
        <v>602.54</v>
      </c>
      <c r="AJ32" s="675">
        <v>559.74</v>
      </c>
      <c r="AK32" s="675">
        <v>665.11</v>
      </c>
      <c r="AL32" s="675">
        <v>750.37</v>
      </c>
      <c r="AM32" s="675">
        <v>780.51</v>
      </c>
      <c r="AN32" s="675">
        <v>842.37</v>
      </c>
      <c r="AO32" s="675">
        <v>961.24</v>
      </c>
      <c r="AP32" s="675">
        <v>940.58</v>
      </c>
      <c r="AQ32" s="675">
        <v>857.67</v>
      </c>
      <c r="AR32" s="675">
        <v>907.06</v>
      </c>
      <c r="AS32" s="675">
        <v>805.05</v>
      </c>
      <c r="AT32" s="675">
        <v>741.56</v>
      </c>
      <c r="AU32" s="675">
        <v>766.62</v>
      </c>
      <c r="AV32" s="675">
        <v>788.12</v>
      </c>
      <c r="AW32" s="675">
        <v>652.49</v>
      </c>
      <c r="AX32" s="672"/>
      <c r="AY32" s="672"/>
    </row>
    <row r="33" spans="1:51">
      <c r="A33" s="645" t="s">
        <v>541</v>
      </c>
      <c r="B33" s="644"/>
      <c r="C33" s="644"/>
      <c r="D33" s="644"/>
      <c r="E33" s="644"/>
      <c r="F33" s="644"/>
      <c r="G33" s="675">
        <v>49.28</v>
      </c>
      <c r="H33" s="675"/>
      <c r="I33" s="675"/>
      <c r="J33" s="675">
        <v>56.71</v>
      </c>
      <c r="K33" s="675">
        <v>65.23</v>
      </c>
      <c r="L33" s="675">
        <v>69.040000000000006</v>
      </c>
      <c r="M33" s="675">
        <v>73.069999999999993</v>
      </c>
      <c r="N33" s="675">
        <v>75.09</v>
      </c>
      <c r="O33" s="675">
        <v>72.819999999999993</v>
      </c>
      <c r="P33" s="675">
        <v>71.930000000000007</v>
      </c>
      <c r="Q33" s="675">
        <v>72.67</v>
      </c>
      <c r="R33" s="675">
        <v>74.22</v>
      </c>
      <c r="S33" s="675">
        <v>78.34</v>
      </c>
      <c r="T33" s="675">
        <v>82.92</v>
      </c>
      <c r="U33" s="675">
        <v>86.34</v>
      </c>
      <c r="V33" s="675">
        <v>87.65</v>
      </c>
      <c r="W33" s="675">
        <v>91.37</v>
      </c>
      <c r="X33" s="675">
        <v>98.46</v>
      </c>
      <c r="Y33" s="675">
        <v>100.92</v>
      </c>
      <c r="Z33" s="675">
        <v>101.05</v>
      </c>
      <c r="AA33" s="675">
        <v>99.07</v>
      </c>
      <c r="AB33" s="675">
        <v>99.41</v>
      </c>
      <c r="AC33" s="675">
        <v>100.71</v>
      </c>
      <c r="AD33" s="675">
        <v>99.61</v>
      </c>
      <c r="AE33" s="675">
        <v>100.43</v>
      </c>
      <c r="AF33" s="675">
        <v>98.45</v>
      </c>
      <c r="AG33" s="675">
        <v>107.16</v>
      </c>
      <c r="AH33" s="675">
        <v>108.78</v>
      </c>
      <c r="AI33" s="675">
        <v>111.4</v>
      </c>
      <c r="AJ33" s="675">
        <v>112.9</v>
      </c>
      <c r="AK33" s="675">
        <v>117.57</v>
      </c>
      <c r="AL33" s="675">
        <v>116.3</v>
      </c>
      <c r="AM33" s="675">
        <v>119.78</v>
      </c>
      <c r="AN33" s="675">
        <v>121.44</v>
      </c>
      <c r="AO33" s="675">
        <v>123.98</v>
      </c>
      <c r="AP33" s="675">
        <v>124.12</v>
      </c>
      <c r="AQ33" s="675">
        <v>126.05</v>
      </c>
      <c r="AR33" s="675">
        <v>122.95</v>
      </c>
      <c r="AS33" s="675">
        <v>126.93</v>
      </c>
      <c r="AT33" s="675">
        <v>125.72</v>
      </c>
      <c r="AU33" s="675">
        <v>123.5</v>
      </c>
      <c r="AV33" s="675">
        <v>121.92</v>
      </c>
      <c r="AW33" s="675">
        <v>119.65</v>
      </c>
      <c r="AX33" s="672"/>
      <c r="AY33" s="672"/>
    </row>
    <row r="34" spans="1:51">
      <c r="A34" s="645" t="s">
        <v>540</v>
      </c>
      <c r="B34" s="644"/>
      <c r="C34" s="644"/>
      <c r="D34" s="644"/>
      <c r="E34" s="644"/>
      <c r="F34" s="644"/>
      <c r="G34" s="675">
        <v>1867.41</v>
      </c>
      <c r="H34" s="675"/>
      <c r="I34" s="675"/>
      <c r="J34" s="675">
        <v>1560.26</v>
      </c>
      <c r="K34" s="675">
        <v>1533.98</v>
      </c>
      <c r="L34" s="675">
        <v>1507.31</v>
      </c>
      <c r="M34" s="675">
        <v>1499.55</v>
      </c>
      <c r="N34" s="675">
        <v>1482.67</v>
      </c>
      <c r="O34" s="675">
        <v>1462.88</v>
      </c>
      <c r="P34" s="675">
        <v>1453.29</v>
      </c>
      <c r="Q34" s="675">
        <v>1549.83</v>
      </c>
      <c r="R34" s="675">
        <v>1616.68</v>
      </c>
      <c r="S34" s="675">
        <v>1550.63</v>
      </c>
      <c r="T34" s="675">
        <v>1742.49</v>
      </c>
      <c r="U34" s="675">
        <v>1817.94</v>
      </c>
      <c r="V34" s="675">
        <v>1788.42</v>
      </c>
      <c r="W34" s="675">
        <v>1958.68</v>
      </c>
      <c r="X34" s="675">
        <v>1905.57</v>
      </c>
      <c r="Y34" s="675">
        <v>1902.14</v>
      </c>
      <c r="Z34" s="675">
        <v>1922.48</v>
      </c>
      <c r="AA34" s="675">
        <v>1989.5</v>
      </c>
      <c r="AB34" s="675">
        <v>1929.78</v>
      </c>
      <c r="AC34" s="675">
        <v>2075.0100000000002</v>
      </c>
      <c r="AD34" s="675">
        <v>2242.8200000000002</v>
      </c>
      <c r="AE34" s="675">
        <v>2226.5300000000002</v>
      </c>
      <c r="AF34" s="675">
        <v>2342.63</v>
      </c>
      <c r="AG34" s="675">
        <v>2460.81</v>
      </c>
      <c r="AH34" s="675">
        <v>2428.81</v>
      </c>
      <c r="AI34" s="675">
        <v>2396.08</v>
      </c>
      <c r="AJ34" s="675">
        <v>2427.59</v>
      </c>
      <c r="AK34" s="675">
        <v>2580.9699999999998</v>
      </c>
      <c r="AL34" s="675">
        <v>2600.1799999999998</v>
      </c>
      <c r="AM34" s="675">
        <v>2650.86</v>
      </c>
      <c r="AN34" s="675">
        <v>2512.4499999999998</v>
      </c>
      <c r="AO34" s="675">
        <v>2682.85</v>
      </c>
      <c r="AP34" s="675">
        <v>2734.55</v>
      </c>
      <c r="AQ34" s="675">
        <v>2680.76</v>
      </c>
      <c r="AR34" s="675">
        <v>2976.76</v>
      </c>
      <c r="AS34" s="675">
        <v>3077.88</v>
      </c>
      <c r="AT34" s="675">
        <v>3115.1</v>
      </c>
      <c r="AU34" s="675">
        <v>3023.39</v>
      </c>
      <c r="AV34" s="675">
        <v>3031.19</v>
      </c>
      <c r="AW34" s="675">
        <v>3050.14</v>
      </c>
      <c r="AX34" s="672"/>
      <c r="AY34" s="672"/>
    </row>
    <row r="35" spans="1:51">
      <c r="A35" s="646" t="s">
        <v>579</v>
      </c>
      <c r="B35" s="644"/>
      <c r="C35" s="644"/>
      <c r="D35" s="644"/>
      <c r="E35" s="644"/>
      <c r="F35" s="644"/>
      <c r="G35" s="675"/>
      <c r="H35" s="675"/>
      <c r="I35" s="675"/>
      <c r="J35" s="675"/>
      <c r="K35" s="675"/>
      <c r="L35" s="675"/>
      <c r="M35" s="675"/>
      <c r="N35" s="675"/>
      <c r="O35" s="675"/>
      <c r="P35" s="675"/>
      <c r="Q35" s="675"/>
      <c r="R35" s="675"/>
      <c r="S35" s="675"/>
      <c r="T35" s="675"/>
      <c r="U35" s="675"/>
      <c r="V35" s="675"/>
      <c r="W35" s="675"/>
      <c r="X35" s="675"/>
      <c r="Y35" s="675"/>
      <c r="Z35" s="675"/>
      <c r="AA35" s="675"/>
      <c r="AB35" s="675"/>
      <c r="AC35" s="675"/>
      <c r="AD35" s="675"/>
      <c r="AE35" s="675"/>
      <c r="AF35" s="675"/>
      <c r="AG35" s="675"/>
      <c r="AH35" s="675"/>
      <c r="AI35" s="675"/>
      <c r="AJ35" s="675"/>
      <c r="AK35" s="675"/>
      <c r="AL35" s="675"/>
      <c r="AM35" s="675"/>
      <c r="AN35" s="675"/>
      <c r="AO35" s="675"/>
      <c r="AP35" s="675"/>
      <c r="AQ35" s="675"/>
      <c r="AR35" s="675"/>
      <c r="AS35" s="675"/>
      <c r="AT35" s="675"/>
      <c r="AU35" s="675"/>
      <c r="AV35" s="675"/>
      <c r="AW35" s="675"/>
      <c r="AX35" s="672"/>
      <c r="AY35" s="672"/>
    </row>
    <row r="36" spans="1:51">
      <c r="A36" s="644" t="s">
        <v>551</v>
      </c>
      <c r="B36" s="644"/>
      <c r="C36" s="644"/>
      <c r="D36" s="644"/>
      <c r="E36" s="644"/>
      <c r="F36" s="644"/>
      <c r="G36" s="675">
        <v>152.86000000000001</v>
      </c>
      <c r="H36" s="675"/>
      <c r="I36" s="675"/>
      <c r="J36" s="675">
        <v>139.16999999999999</v>
      </c>
      <c r="K36" s="675">
        <v>147.62</v>
      </c>
      <c r="L36" s="675">
        <v>112.41</v>
      </c>
      <c r="M36" s="675">
        <v>71.2</v>
      </c>
      <c r="N36" s="675">
        <v>74.5</v>
      </c>
      <c r="O36" s="675">
        <v>81.95</v>
      </c>
      <c r="P36" s="675">
        <v>75.47</v>
      </c>
      <c r="Q36" s="675">
        <v>84.09</v>
      </c>
      <c r="R36" s="675">
        <v>83.06</v>
      </c>
      <c r="S36" s="675">
        <v>129.55000000000001</v>
      </c>
      <c r="T36" s="675">
        <v>110.11</v>
      </c>
      <c r="U36" s="675">
        <v>97.26</v>
      </c>
      <c r="V36" s="675">
        <v>20.93</v>
      </c>
      <c r="W36" s="675">
        <v>9.3800000000000008</v>
      </c>
      <c r="X36" s="675">
        <v>7.92</v>
      </c>
      <c r="Y36" s="675">
        <v>6.54</v>
      </c>
      <c r="Z36" s="675">
        <v>6.21</v>
      </c>
      <c r="AA36" s="675">
        <v>6.5</v>
      </c>
      <c r="AB36" s="675">
        <v>10.57</v>
      </c>
      <c r="AC36" s="675">
        <v>10.71</v>
      </c>
      <c r="AD36" s="675">
        <v>12.29</v>
      </c>
      <c r="AE36" s="675">
        <v>9.58</v>
      </c>
      <c r="AF36" s="675">
        <v>7.88</v>
      </c>
      <c r="AG36" s="675">
        <v>7.82</v>
      </c>
      <c r="AH36" s="675">
        <v>5.62</v>
      </c>
      <c r="AI36" s="675">
        <v>6.91</v>
      </c>
      <c r="AJ36" s="675">
        <v>6.76</v>
      </c>
      <c r="AK36" s="675">
        <v>8.6999999999999993</v>
      </c>
      <c r="AL36" s="675">
        <v>13.33</v>
      </c>
      <c r="AM36" s="675">
        <v>16.899999999999999</v>
      </c>
      <c r="AN36" s="675">
        <v>24.4</v>
      </c>
      <c r="AO36" s="675">
        <v>27.38</v>
      </c>
      <c r="AP36" s="675">
        <v>27.12</v>
      </c>
      <c r="AQ36" s="675">
        <v>29.17</v>
      </c>
      <c r="AR36" s="675">
        <v>20.62</v>
      </c>
      <c r="AS36" s="675">
        <v>19.66</v>
      </c>
      <c r="AT36" s="675">
        <v>21.39</v>
      </c>
      <c r="AU36" s="675">
        <v>18.12</v>
      </c>
      <c r="AV36" s="675">
        <v>19.649999999999999</v>
      </c>
      <c r="AW36" s="675">
        <v>12.28</v>
      </c>
      <c r="AX36" s="672"/>
      <c r="AY36" s="672"/>
    </row>
    <row r="37" spans="1:51">
      <c r="A37" s="645" t="s">
        <v>550</v>
      </c>
      <c r="B37" s="644"/>
      <c r="C37" s="644"/>
      <c r="D37" s="644"/>
      <c r="E37" s="644"/>
      <c r="F37" s="644"/>
      <c r="G37" s="675">
        <v>416.27</v>
      </c>
      <c r="H37" s="675"/>
      <c r="I37" s="675"/>
      <c r="J37" s="675">
        <v>277.02999999999997</v>
      </c>
      <c r="K37" s="675">
        <v>272.52</v>
      </c>
      <c r="L37" s="675">
        <v>265.33</v>
      </c>
      <c r="M37" s="675">
        <v>281.69</v>
      </c>
      <c r="N37" s="675">
        <v>218.6</v>
      </c>
      <c r="O37" s="675">
        <v>183.99</v>
      </c>
      <c r="P37" s="675">
        <v>162.26</v>
      </c>
      <c r="Q37" s="675">
        <v>155.69999999999999</v>
      </c>
      <c r="R37" s="675">
        <v>165.27</v>
      </c>
      <c r="S37" s="675">
        <v>150.05000000000001</v>
      </c>
      <c r="T37" s="675">
        <v>218.3</v>
      </c>
      <c r="U37" s="675">
        <v>154.36000000000001</v>
      </c>
      <c r="V37" s="675">
        <v>112.48</v>
      </c>
      <c r="W37" s="675">
        <v>112.59</v>
      </c>
      <c r="X37" s="675">
        <v>92.17</v>
      </c>
      <c r="Y37" s="675">
        <v>121.85</v>
      </c>
      <c r="Z37" s="675">
        <v>36.520000000000003</v>
      </c>
      <c r="AA37" s="675">
        <v>41.99</v>
      </c>
      <c r="AB37" s="675">
        <v>40.85</v>
      </c>
      <c r="AC37" s="675">
        <v>33.729999999999997</v>
      </c>
      <c r="AD37" s="675">
        <v>25.28</v>
      </c>
      <c r="AE37" s="675">
        <v>19.43</v>
      </c>
      <c r="AF37" s="675">
        <v>23.62</v>
      </c>
      <c r="AG37" s="675">
        <v>16.010000000000002</v>
      </c>
      <c r="AH37" s="675">
        <v>8.74</v>
      </c>
      <c r="AI37" s="675">
        <v>8.31</v>
      </c>
      <c r="AJ37" s="675">
        <v>9.24</v>
      </c>
      <c r="AK37" s="675">
        <v>9.34</v>
      </c>
      <c r="AL37" s="675">
        <v>11.46</v>
      </c>
      <c r="AM37" s="675">
        <v>17.68</v>
      </c>
      <c r="AN37" s="675">
        <v>25.39</v>
      </c>
      <c r="AO37" s="675">
        <v>14.77</v>
      </c>
      <c r="AP37" s="675">
        <v>3.79</v>
      </c>
      <c r="AQ37" s="675">
        <v>3.18</v>
      </c>
      <c r="AR37" s="675">
        <v>4.7300000000000004</v>
      </c>
      <c r="AS37" s="675">
        <v>2.42</v>
      </c>
      <c r="AT37" s="675">
        <v>1.21</v>
      </c>
      <c r="AU37" s="675">
        <v>0.08</v>
      </c>
      <c r="AV37" s="675">
        <v>2.2799999999999998</v>
      </c>
      <c r="AW37" s="675">
        <v>0.97</v>
      </c>
      <c r="AX37" s="672"/>
      <c r="AY37" s="672"/>
    </row>
    <row r="38" spans="1:51">
      <c r="A38" s="645" t="s">
        <v>549</v>
      </c>
      <c r="B38" s="644"/>
      <c r="C38" s="644"/>
      <c r="D38" s="644"/>
      <c r="E38" s="644"/>
      <c r="F38" s="644"/>
      <c r="G38" s="675">
        <v>3417</v>
      </c>
      <c r="H38" s="675"/>
      <c r="I38" s="675"/>
      <c r="J38" s="675">
        <v>3404.88</v>
      </c>
      <c r="K38" s="675">
        <v>3697.22</v>
      </c>
      <c r="L38" s="675">
        <v>3505.13</v>
      </c>
      <c r="M38" s="675">
        <v>3426.38</v>
      </c>
      <c r="N38" s="675">
        <v>3053.89</v>
      </c>
      <c r="O38" s="675">
        <v>3352.24</v>
      </c>
      <c r="P38" s="675">
        <v>2963.18</v>
      </c>
      <c r="Q38" s="675">
        <v>2416.48</v>
      </c>
      <c r="R38" s="675">
        <v>2555.11</v>
      </c>
      <c r="S38" s="675">
        <v>2471.84</v>
      </c>
      <c r="T38" s="675">
        <v>2465.7800000000002</v>
      </c>
      <c r="U38" s="675">
        <v>2435.9699999999998</v>
      </c>
      <c r="V38" s="675">
        <v>2582.02</v>
      </c>
      <c r="W38" s="675">
        <v>2233.4499999999998</v>
      </c>
      <c r="X38" s="675">
        <v>2141.58</v>
      </c>
      <c r="Y38" s="675">
        <v>2192.17</v>
      </c>
      <c r="Z38" s="675">
        <v>1584.79</v>
      </c>
      <c r="AA38" s="675">
        <v>1559.62</v>
      </c>
      <c r="AB38" s="675">
        <v>1677.97</v>
      </c>
      <c r="AC38" s="675">
        <v>1325.82</v>
      </c>
      <c r="AD38" s="675">
        <v>1131.69</v>
      </c>
      <c r="AE38" s="675">
        <v>1045.99</v>
      </c>
      <c r="AF38" s="675">
        <v>1238.8800000000001</v>
      </c>
      <c r="AG38" s="675">
        <v>1008</v>
      </c>
      <c r="AH38" s="675">
        <v>889.62</v>
      </c>
      <c r="AI38" s="675">
        <v>955.37</v>
      </c>
      <c r="AJ38" s="675">
        <v>862.3</v>
      </c>
      <c r="AK38" s="675">
        <v>784.72</v>
      </c>
      <c r="AL38" s="675">
        <v>899.76</v>
      </c>
      <c r="AM38" s="675">
        <v>961.33</v>
      </c>
      <c r="AN38" s="675">
        <v>781.35</v>
      </c>
      <c r="AO38" s="675">
        <v>628.97</v>
      </c>
      <c r="AP38" s="675">
        <v>519.79999999999995</v>
      </c>
      <c r="AQ38" s="675">
        <v>682.89</v>
      </c>
      <c r="AR38" s="675">
        <v>530.79</v>
      </c>
      <c r="AS38" s="675">
        <v>585.24</v>
      </c>
      <c r="AT38" s="675">
        <v>438.23</v>
      </c>
      <c r="AU38" s="675">
        <v>482.89</v>
      </c>
      <c r="AV38" s="675">
        <v>437.28</v>
      </c>
      <c r="AW38" s="675">
        <v>422.24</v>
      </c>
      <c r="AX38" s="672"/>
      <c r="AY38" s="672"/>
    </row>
    <row r="39" spans="1:51">
      <c r="A39" s="645" t="s">
        <v>548</v>
      </c>
      <c r="B39" s="644"/>
      <c r="C39" s="644"/>
      <c r="D39" s="644"/>
      <c r="E39" s="644"/>
      <c r="F39" s="644"/>
      <c r="G39" s="675">
        <v>3443.54</v>
      </c>
      <c r="H39" s="675"/>
      <c r="I39" s="675"/>
      <c r="J39" s="675">
        <v>2743.69</v>
      </c>
      <c r="K39" s="675">
        <v>3055.22</v>
      </c>
      <c r="L39" s="675">
        <v>3067.6</v>
      </c>
      <c r="M39" s="675">
        <v>2764.92</v>
      </c>
      <c r="N39" s="675">
        <v>2398.89</v>
      </c>
      <c r="O39" s="675">
        <v>2439.6799999999998</v>
      </c>
      <c r="P39" s="675">
        <v>2079.48</v>
      </c>
      <c r="Q39" s="675">
        <v>2126.4699999999998</v>
      </c>
      <c r="R39" s="675">
        <v>1755.57</v>
      </c>
      <c r="S39" s="675">
        <v>1895.26</v>
      </c>
      <c r="T39" s="675">
        <v>1486.81</v>
      </c>
      <c r="U39" s="675">
        <v>1116.8800000000001</v>
      </c>
      <c r="V39" s="675">
        <v>834.02</v>
      </c>
      <c r="W39" s="675">
        <v>575.65</v>
      </c>
      <c r="X39" s="675">
        <v>370.54</v>
      </c>
      <c r="Y39" s="675">
        <v>261.31</v>
      </c>
      <c r="Z39" s="675">
        <v>195.81</v>
      </c>
      <c r="AA39" s="675">
        <v>147.54</v>
      </c>
      <c r="AB39" s="675">
        <v>143.94999999999999</v>
      </c>
      <c r="AC39" s="675">
        <v>266.12</v>
      </c>
      <c r="AD39" s="675">
        <v>251.33</v>
      </c>
      <c r="AE39" s="675">
        <v>302.37</v>
      </c>
      <c r="AF39" s="675">
        <v>424.7</v>
      </c>
      <c r="AG39" s="675">
        <v>156.1</v>
      </c>
      <c r="AH39" s="675">
        <v>205.44</v>
      </c>
      <c r="AI39" s="675">
        <v>183.24</v>
      </c>
      <c r="AJ39" s="675">
        <v>69.83</v>
      </c>
      <c r="AK39" s="675">
        <v>172.45</v>
      </c>
      <c r="AL39" s="675">
        <v>79.97</v>
      </c>
      <c r="AM39" s="675">
        <v>62.03</v>
      </c>
      <c r="AN39" s="675">
        <v>70.83</v>
      </c>
      <c r="AO39" s="675">
        <v>96.88</v>
      </c>
      <c r="AP39" s="675">
        <v>192.34</v>
      </c>
      <c r="AQ39" s="675">
        <v>75.67</v>
      </c>
      <c r="AR39" s="675">
        <v>17.36</v>
      </c>
      <c r="AS39" s="675">
        <v>21.6</v>
      </c>
      <c r="AT39" s="675">
        <v>9.1300000000000008</v>
      </c>
      <c r="AU39" s="675">
        <v>45.66</v>
      </c>
      <c r="AV39" s="675">
        <v>21.58</v>
      </c>
      <c r="AW39" s="675">
        <v>53.58</v>
      </c>
      <c r="AX39" s="672"/>
      <c r="AY39" s="672"/>
    </row>
    <row r="40" spans="1:51">
      <c r="A40" s="645" t="s">
        <v>577</v>
      </c>
      <c r="B40" s="644"/>
      <c r="C40" s="644"/>
      <c r="D40" s="644"/>
      <c r="E40" s="644"/>
      <c r="F40" s="644"/>
      <c r="G40" s="675">
        <v>0</v>
      </c>
      <c r="H40" s="675"/>
      <c r="I40" s="675"/>
      <c r="J40" s="675">
        <v>0</v>
      </c>
      <c r="K40" s="675">
        <v>0</v>
      </c>
      <c r="L40" s="675">
        <v>0</v>
      </c>
      <c r="M40" s="675">
        <v>0</v>
      </c>
      <c r="N40" s="675">
        <v>0</v>
      </c>
      <c r="O40" s="675">
        <v>0</v>
      </c>
      <c r="P40" s="675">
        <v>0</v>
      </c>
      <c r="Q40" s="675">
        <v>0</v>
      </c>
      <c r="R40" s="675">
        <v>0</v>
      </c>
      <c r="S40" s="675">
        <v>0</v>
      </c>
      <c r="T40" s="675">
        <v>0</v>
      </c>
      <c r="U40" s="675">
        <v>0</v>
      </c>
      <c r="V40" s="675">
        <v>0</v>
      </c>
      <c r="W40" s="675">
        <v>0</v>
      </c>
      <c r="X40" s="675">
        <v>0</v>
      </c>
      <c r="Y40" s="675">
        <v>0</v>
      </c>
      <c r="Z40" s="675">
        <v>0</v>
      </c>
      <c r="AA40" s="675">
        <v>0</v>
      </c>
      <c r="AB40" s="675">
        <v>0</v>
      </c>
      <c r="AC40" s="675">
        <v>116.88</v>
      </c>
      <c r="AD40" s="675">
        <v>129.33000000000001</v>
      </c>
      <c r="AE40" s="675">
        <v>0.53</v>
      </c>
      <c r="AF40" s="675">
        <v>1.08</v>
      </c>
      <c r="AG40" s="675">
        <v>0.44</v>
      </c>
      <c r="AH40" s="675">
        <v>0</v>
      </c>
      <c r="AI40" s="675">
        <v>0.15</v>
      </c>
      <c r="AJ40" s="675">
        <v>0.01</v>
      </c>
      <c r="AK40" s="675">
        <v>0</v>
      </c>
      <c r="AL40" s="675">
        <v>0</v>
      </c>
      <c r="AM40" s="675">
        <v>0</v>
      </c>
      <c r="AN40" s="675">
        <v>0</v>
      </c>
      <c r="AO40" s="675">
        <v>0</v>
      </c>
      <c r="AP40" s="675">
        <v>0</v>
      </c>
      <c r="AQ40" s="675">
        <v>0</v>
      </c>
      <c r="AR40" s="675">
        <v>0</v>
      </c>
      <c r="AS40" s="675">
        <v>0.01</v>
      </c>
      <c r="AT40" s="675">
        <v>0.02</v>
      </c>
      <c r="AU40" s="675">
        <v>0.03</v>
      </c>
      <c r="AV40" s="675">
        <v>0.02</v>
      </c>
      <c r="AW40" s="675">
        <v>0.08</v>
      </c>
      <c r="AX40" s="672"/>
      <c r="AY40" s="672"/>
    </row>
    <row r="41" spans="1:51">
      <c r="A41" s="645" t="s">
        <v>547</v>
      </c>
      <c r="B41" s="644"/>
      <c r="C41" s="644"/>
      <c r="D41" s="644"/>
      <c r="E41" s="644"/>
      <c r="F41" s="644"/>
      <c r="G41" s="675">
        <v>0</v>
      </c>
      <c r="H41" s="675"/>
      <c r="I41" s="675"/>
      <c r="J41" s="675">
        <v>0</v>
      </c>
      <c r="K41" s="675">
        <v>0</v>
      </c>
      <c r="L41" s="675">
        <v>0</v>
      </c>
      <c r="M41" s="675">
        <v>0</v>
      </c>
      <c r="N41" s="675">
        <v>0</v>
      </c>
      <c r="O41" s="675">
        <v>0</v>
      </c>
      <c r="P41" s="675">
        <v>0</v>
      </c>
      <c r="Q41" s="675">
        <v>14.98</v>
      </c>
      <c r="R41" s="675">
        <v>8.6300000000000008</v>
      </c>
      <c r="S41" s="675">
        <v>11.96</v>
      </c>
      <c r="T41" s="675">
        <v>24.66</v>
      </c>
      <c r="U41" s="675">
        <v>5.17</v>
      </c>
      <c r="V41" s="675">
        <v>44.84</v>
      </c>
      <c r="W41" s="675">
        <v>48.04</v>
      </c>
      <c r="X41" s="675">
        <v>10.61</v>
      </c>
      <c r="Y41" s="675">
        <v>12.69</v>
      </c>
      <c r="Z41" s="675">
        <v>16.809999999999999</v>
      </c>
      <c r="AA41" s="675">
        <v>16.96</v>
      </c>
      <c r="AB41" s="675">
        <v>19.32</v>
      </c>
      <c r="AC41" s="675">
        <v>18.64</v>
      </c>
      <c r="AD41" s="675">
        <v>13.31</v>
      </c>
      <c r="AE41" s="675">
        <v>15.81</v>
      </c>
      <c r="AF41" s="675">
        <v>22.23</v>
      </c>
      <c r="AG41" s="675">
        <v>14.58</v>
      </c>
      <c r="AH41" s="675">
        <v>8.89</v>
      </c>
      <c r="AI41" s="675">
        <v>2.68</v>
      </c>
      <c r="AJ41" s="675">
        <v>2.4900000000000002</v>
      </c>
      <c r="AK41" s="675">
        <v>1.2</v>
      </c>
      <c r="AL41" s="675">
        <v>2.11</v>
      </c>
      <c r="AM41" s="675">
        <v>0</v>
      </c>
      <c r="AN41" s="675">
        <v>15.34</v>
      </c>
      <c r="AO41" s="675">
        <v>2.06</v>
      </c>
      <c r="AP41" s="675">
        <v>9.42</v>
      </c>
      <c r="AQ41" s="675">
        <v>17.579999999999998</v>
      </c>
      <c r="AR41" s="675">
        <v>0.02</v>
      </c>
      <c r="AS41" s="675">
        <v>0.13</v>
      </c>
      <c r="AT41" s="675">
        <v>0.13</v>
      </c>
      <c r="AU41" s="675">
        <v>0</v>
      </c>
      <c r="AV41" s="675">
        <v>0</v>
      </c>
      <c r="AW41" s="675">
        <v>1.18</v>
      </c>
      <c r="AX41" s="672"/>
      <c r="AY41" s="672"/>
    </row>
    <row r="42" spans="1:51">
      <c r="A42" s="645" t="s">
        <v>546</v>
      </c>
      <c r="B42" s="644"/>
      <c r="C42" s="644"/>
      <c r="D42" s="644"/>
      <c r="E42" s="644"/>
      <c r="F42" s="644"/>
      <c r="G42" s="675">
        <v>0</v>
      </c>
      <c r="H42" s="675"/>
      <c r="I42" s="675"/>
      <c r="J42" s="675">
        <v>0</v>
      </c>
      <c r="K42" s="675">
        <v>0</v>
      </c>
      <c r="L42" s="675">
        <v>0</v>
      </c>
      <c r="M42" s="675">
        <v>0</v>
      </c>
      <c r="N42" s="675">
        <v>0</v>
      </c>
      <c r="O42" s="675">
        <v>0</v>
      </c>
      <c r="P42" s="675">
        <v>0</v>
      </c>
      <c r="Q42" s="675">
        <v>0</v>
      </c>
      <c r="R42" s="675">
        <v>9.5500000000000007</v>
      </c>
      <c r="S42" s="675">
        <v>13.26</v>
      </c>
      <c r="T42" s="675">
        <v>677.76</v>
      </c>
      <c r="U42" s="675">
        <v>823.05</v>
      </c>
      <c r="V42" s="675">
        <v>1147</v>
      </c>
      <c r="W42" s="675">
        <v>1378.99</v>
      </c>
      <c r="X42" s="675">
        <v>1455.08</v>
      </c>
      <c r="Y42" s="675">
        <v>1793.88</v>
      </c>
      <c r="Z42" s="675">
        <v>1855.82</v>
      </c>
      <c r="AA42" s="675">
        <v>2098.23</v>
      </c>
      <c r="AB42" s="675">
        <v>2377.73</v>
      </c>
      <c r="AC42" s="675">
        <v>2016.4</v>
      </c>
      <c r="AD42" s="675">
        <v>2328.5100000000002</v>
      </c>
      <c r="AE42" s="675">
        <v>2856.06</v>
      </c>
      <c r="AF42" s="675">
        <v>2597.14</v>
      </c>
      <c r="AG42" s="675">
        <v>2410.75</v>
      </c>
      <c r="AH42" s="675">
        <v>2160.4899999999998</v>
      </c>
      <c r="AI42" s="675">
        <v>2172.1999999999998</v>
      </c>
      <c r="AJ42" s="675">
        <v>2215.16</v>
      </c>
      <c r="AK42" s="675">
        <v>2452.36</v>
      </c>
      <c r="AL42" s="675">
        <v>2906.51</v>
      </c>
      <c r="AM42" s="675">
        <v>2927.37</v>
      </c>
      <c r="AN42" s="675">
        <v>3118.92</v>
      </c>
      <c r="AO42" s="675">
        <v>3544.3</v>
      </c>
      <c r="AP42" s="675">
        <v>3405.65</v>
      </c>
      <c r="AQ42" s="675">
        <v>3734.93</v>
      </c>
      <c r="AR42" s="675">
        <v>3367.32</v>
      </c>
      <c r="AS42" s="675">
        <v>2992.4</v>
      </c>
      <c r="AT42" s="675">
        <v>2697.14</v>
      </c>
      <c r="AU42" s="675">
        <v>2839.19</v>
      </c>
      <c r="AV42" s="675">
        <v>2921.42</v>
      </c>
      <c r="AW42" s="675">
        <v>2361.08</v>
      </c>
      <c r="AX42" s="672"/>
      <c r="AY42" s="672"/>
    </row>
    <row r="43" spans="1:51">
      <c r="A43" s="645" t="s">
        <v>562</v>
      </c>
      <c r="B43" s="644"/>
      <c r="C43" s="644"/>
      <c r="D43" s="644"/>
      <c r="E43" s="644"/>
      <c r="F43" s="644"/>
      <c r="G43" s="675">
        <v>0</v>
      </c>
      <c r="H43" s="675"/>
      <c r="I43" s="675"/>
      <c r="J43" s="675">
        <v>0</v>
      </c>
      <c r="K43" s="675">
        <v>0</v>
      </c>
      <c r="L43" s="675">
        <v>0</v>
      </c>
      <c r="M43" s="675">
        <v>0</v>
      </c>
      <c r="N43" s="675">
        <v>0</v>
      </c>
      <c r="O43" s="675">
        <v>0</v>
      </c>
      <c r="P43" s="675">
        <v>0</v>
      </c>
      <c r="Q43" s="675">
        <v>0</v>
      </c>
      <c r="R43" s="675">
        <v>0</v>
      </c>
      <c r="S43" s="675">
        <v>0</v>
      </c>
      <c r="T43" s="675">
        <v>0</v>
      </c>
      <c r="U43" s="675">
        <v>0</v>
      </c>
      <c r="V43" s="675">
        <v>0</v>
      </c>
      <c r="W43" s="675">
        <v>0</v>
      </c>
      <c r="X43" s="675">
        <v>0</v>
      </c>
      <c r="Y43" s="675">
        <v>0</v>
      </c>
      <c r="Z43" s="675">
        <v>0</v>
      </c>
      <c r="AA43" s="675">
        <v>0</v>
      </c>
      <c r="AB43" s="675">
        <v>0</v>
      </c>
      <c r="AC43" s="675">
        <v>0</v>
      </c>
      <c r="AD43" s="675">
        <v>0</v>
      </c>
      <c r="AE43" s="675">
        <v>0</v>
      </c>
      <c r="AF43" s="675">
        <v>0</v>
      </c>
      <c r="AG43" s="675">
        <v>0</v>
      </c>
      <c r="AH43" s="675">
        <v>0.11</v>
      </c>
      <c r="AI43" s="675">
        <v>0</v>
      </c>
      <c r="AJ43" s="675">
        <v>0</v>
      </c>
      <c r="AK43" s="675">
        <v>0.6</v>
      </c>
      <c r="AL43" s="675">
        <v>0</v>
      </c>
      <c r="AM43" s="675">
        <v>0.18</v>
      </c>
      <c r="AN43" s="675">
        <v>0</v>
      </c>
      <c r="AO43" s="675">
        <v>0</v>
      </c>
      <c r="AP43" s="675">
        <v>0.28000000000000003</v>
      </c>
      <c r="AQ43" s="675">
        <v>0</v>
      </c>
      <c r="AR43" s="675">
        <v>0</v>
      </c>
      <c r="AS43" s="675">
        <v>0.04</v>
      </c>
      <c r="AT43" s="675">
        <v>0.02</v>
      </c>
      <c r="AU43" s="675">
        <v>0.23</v>
      </c>
      <c r="AV43" s="675">
        <v>0.22</v>
      </c>
      <c r="AW43" s="675">
        <v>10.67</v>
      </c>
      <c r="AX43" s="672"/>
      <c r="AY43" s="672"/>
    </row>
    <row r="44" spans="1:51">
      <c r="A44" s="645" t="s">
        <v>576</v>
      </c>
      <c r="B44" s="644"/>
      <c r="C44" s="644"/>
      <c r="D44" s="644"/>
      <c r="E44" s="644"/>
      <c r="F44" s="644"/>
      <c r="G44" s="675">
        <v>0</v>
      </c>
      <c r="H44" s="675"/>
      <c r="I44" s="675"/>
      <c r="J44" s="675">
        <v>0</v>
      </c>
      <c r="K44" s="675">
        <v>0</v>
      </c>
      <c r="L44" s="675">
        <v>0</v>
      </c>
      <c r="M44" s="675">
        <v>0</v>
      </c>
      <c r="N44" s="675">
        <v>0</v>
      </c>
      <c r="O44" s="675">
        <v>0</v>
      </c>
      <c r="P44" s="675">
        <v>0</v>
      </c>
      <c r="Q44" s="675">
        <v>0</v>
      </c>
      <c r="R44" s="675">
        <v>0</v>
      </c>
      <c r="S44" s="675">
        <v>0</v>
      </c>
      <c r="T44" s="675">
        <v>0</v>
      </c>
      <c r="U44" s="675">
        <v>0</v>
      </c>
      <c r="V44" s="675">
        <v>0</v>
      </c>
      <c r="W44" s="675">
        <v>0</v>
      </c>
      <c r="X44" s="675">
        <v>0</v>
      </c>
      <c r="Y44" s="675">
        <v>0</v>
      </c>
      <c r="Z44" s="675">
        <v>0</v>
      </c>
      <c r="AA44" s="675">
        <v>0</v>
      </c>
      <c r="AB44" s="675">
        <v>0</v>
      </c>
      <c r="AC44" s="675">
        <v>0</v>
      </c>
      <c r="AD44" s="675">
        <v>0</v>
      </c>
      <c r="AE44" s="675">
        <v>0</v>
      </c>
      <c r="AF44" s="675">
        <v>0</v>
      </c>
      <c r="AG44" s="675">
        <v>0.43</v>
      </c>
      <c r="AH44" s="675">
        <v>3.45</v>
      </c>
      <c r="AI44" s="675">
        <v>2.86</v>
      </c>
      <c r="AJ44" s="675">
        <v>3.9</v>
      </c>
      <c r="AK44" s="675">
        <v>3.46</v>
      </c>
      <c r="AL44" s="675">
        <v>4.62</v>
      </c>
      <c r="AM44" s="675">
        <v>0</v>
      </c>
      <c r="AN44" s="675">
        <v>0</v>
      </c>
      <c r="AO44" s="675">
        <v>0</v>
      </c>
      <c r="AP44" s="675">
        <v>0.02</v>
      </c>
      <c r="AQ44" s="675">
        <v>0</v>
      </c>
      <c r="AR44" s="675">
        <v>0.03</v>
      </c>
      <c r="AS44" s="675">
        <v>0.57999999999999996</v>
      </c>
      <c r="AT44" s="675">
        <v>0.56000000000000005</v>
      </c>
      <c r="AU44" s="675">
        <v>5.67</v>
      </c>
      <c r="AV44" s="675">
        <v>1.06</v>
      </c>
      <c r="AW44" s="675">
        <v>7.15</v>
      </c>
      <c r="AX44" s="672"/>
      <c r="AY44" s="672"/>
    </row>
    <row r="45" spans="1:51">
      <c r="A45" s="645" t="s">
        <v>575</v>
      </c>
      <c r="B45" s="644"/>
      <c r="C45" s="644"/>
      <c r="D45" s="644"/>
      <c r="E45" s="644"/>
      <c r="F45" s="644"/>
      <c r="G45" s="675">
        <v>108.6</v>
      </c>
      <c r="H45" s="675"/>
      <c r="I45" s="675"/>
      <c r="J45" s="675">
        <v>133.09</v>
      </c>
      <c r="K45" s="675">
        <v>135.35</v>
      </c>
      <c r="L45" s="675">
        <v>140.52000000000001</v>
      </c>
      <c r="M45" s="675">
        <v>138.41</v>
      </c>
      <c r="N45" s="675">
        <v>140.44999999999999</v>
      </c>
      <c r="O45" s="675">
        <v>147.78</v>
      </c>
      <c r="P45" s="675">
        <v>159.83000000000001</v>
      </c>
      <c r="Q45" s="675">
        <v>178.21</v>
      </c>
      <c r="R45" s="675">
        <v>195.61</v>
      </c>
      <c r="S45" s="675">
        <v>201.19</v>
      </c>
      <c r="T45" s="675">
        <v>197</v>
      </c>
      <c r="U45" s="675">
        <v>212.18</v>
      </c>
      <c r="V45" s="675">
        <v>207.33</v>
      </c>
      <c r="W45" s="675">
        <v>237.15</v>
      </c>
      <c r="X45" s="675">
        <v>261.52</v>
      </c>
      <c r="Y45" s="675">
        <v>283.49</v>
      </c>
      <c r="Z45" s="675">
        <v>289.23</v>
      </c>
      <c r="AA45" s="675">
        <v>323.8</v>
      </c>
      <c r="AB45" s="675">
        <v>308.45</v>
      </c>
      <c r="AC45" s="675">
        <v>353.27</v>
      </c>
      <c r="AD45" s="675">
        <v>372.85</v>
      </c>
      <c r="AE45" s="675">
        <v>326.64</v>
      </c>
      <c r="AF45" s="675">
        <v>354.42</v>
      </c>
      <c r="AG45" s="675">
        <v>214.84</v>
      </c>
      <c r="AH45" s="675">
        <v>460.03</v>
      </c>
      <c r="AI45" s="675">
        <v>456</v>
      </c>
      <c r="AJ45" s="675">
        <v>354.17</v>
      </c>
      <c r="AK45" s="675">
        <v>551.85</v>
      </c>
      <c r="AL45" s="675">
        <v>547.54</v>
      </c>
      <c r="AM45" s="675">
        <v>437.62</v>
      </c>
      <c r="AN45" s="675">
        <v>440.8</v>
      </c>
      <c r="AO45" s="675">
        <v>471.98</v>
      </c>
      <c r="AP45" s="675">
        <v>328.95</v>
      </c>
      <c r="AQ45" s="675">
        <v>224.67</v>
      </c>
      <c r="AR45" s="675">
        <v>130.38</v>
      </c>
      <c r="AS45" s="675">
        <v>113.88</v>
      </c>
      <c r="AT45" s="675">
        <v>194.06</v>
      </c>
      <c r="AU45" s="675">
        <v>167.01</v>
      </c>
      <c r="AV45" s="675">
        <v>157.79</v>
      </c>
      <c r="AW45" s="675">
        <v>260.64999999999998</v>
      </c>
      <c r="AX45" s="672"/>
      <c r="AY45" s="672"/>
    </row>
    <row r="46" spans="1:51">
      <c r="A46" s="645" t="s">
        <v>574</v>
      </c>
      <c r="B46" s="644"/>
      <c r="C46" s="644"/>
      <c r="D46" s="644"/>
      <c r="E46" s="644"/>
      <c r="F46" s="644"/>
      <c r="G46" s="675">
        <v>132.72999999999999</v>
      </c>
      <c r="H46" s="675"/>
      <c r="I46" s="675"/>
      <c r="J46" s="675">
        <v>162.66</v>
      </c>
      <c r="K46" s="675">
        <v>165.42</v>
      </c>
      <c r="L46" s="675">
        <v>171.75</v>
      </c>
      <c r="M46" s="675">
        <v>169.17</v>
      </c>
      <c r="N46" s="675">
        <v>171.67</v>
      </c>
      <c r="O46" s="675">
        <v>180.62</v>
      </c>
      <c r="P46" s="675">
        <v>195.35</v>
      </c>
      <c r="Q46" s="675">
        <v>217.81</v>
      </c>
      <c r="R46" s="675">
        <v>239.08</v>
      </c>
      <c r="S46" s="675">
        <v>245.9</v>
      </c>
      <c r="T46" s="675">
        <v>240.78</v>
      </c>
      <c r="U46" s="675">
        <v>259.33</v>
      </c>
      <c r="V46" s="675">
        <v>253.4</v>
      </c>
      <c r="W46" s="675">
        <v>289.86</v>
      </c>
      <c r="X46" s="675">
        <v>319.63</v>
      </c>
      <c r="Y46" s="675">
        <v>346.48</v>
      </c>
      <c r="Z46" s="675">
        <v>353.51</v>
      </c>
      <c r="AA46" s="675">
        <v>395.76</v>
      </c>
      <c r="AB46" s="675">
        <v>376.99</v>
      </c>
      <c r="AC46" s="675">
        <v>431.77</v>
      </c>
      <c r="AD46" s="675">
        <v>455.71</v>
      </c>
      <c r="AE46" s="675">
        <v>399.23</v>
      </c>
      <c r="AF46" s="675">
        <v>433.18</v>
      </c>
      <c r="AG46" s="675">
        <v>262.58</v>
      </c>
      <c r="AH46" s="675">
        <v>562.26</v>
      </c>
      <c r="AI46" s="675">
        <v>557.33000000000004</v>
      </c>
      <c r="AJ46" s="675">
        <v>432.87</v>
      </c>
      <c r="AK46" s="675">
        <v>674.48</v>
      </c>
      <c r="AL46" s="675">
        <v>669.22</v>
      </c>
      <c r="AM46" s="675">
        <v>534.86</v>
      </c>
      <c r="AN46" s="675">
        <v>538.76</v>
      </c>
      <c r="AO46" s="675">
        <v>576.87</v>
      </c>
      <c r="AP46" s="675">
        <v>402.06</v>
      </c>
      <c r="AQ46" s="675">
        <v>274.60000000000002</v>
      </c>
      <c r="AR46" s="675">
        <v>159.36000000000001</v>
      </c>
      <c r="AS46" s="675">
        <v>139.19</v>
      </c>
      <c r="AT46" s="675">
        <v>237.19</v>
      </c>
      <c r="AU46" s="675">
        <v>204.13</v>
      </c>
      <c r="AV46" s="675">
        <v>192.86</v>
      </c>
      <c r="AW46" s="675">
        <v>318.57</v>
      </c>
      <c r="AX46" s="672"/>
      <c r="AY46" s="672"/>
    </row>
    <row r="47" spans="1:51">
      <c r="A47" s="645" t="s">
        <v>573</v>
      </c>
      <c r="B47" s="644"/>
      <c r="C47" s="644"/>
      <c r="D47" s="644"/>
      <c r="E47" s="644"/>
      <c r="F47" s="644"/>
      <c r="G47" s="675">
        <v>0</v>
      </c>
      <c r="H47" s="675"/>
      <c r="I47" s="675"/>
      <c r="J47" s="675">
        <v>0</v>
      </c>
      <c r="K47" s="675">
        <v>0</v>
      </c>
      <c r="L47" s="675">
        <v>0</v>
      </c>
      <c r="M47" s="675">
        <v>0</v>
      </c>
      <c r="N47" s="675">
        <v>0</v>
      </c>
      <c r="O47" s="675">
        <v>0</v>
      </c>
      <c r="P47" s="675">
        <v>0</v>
      </c>
      <c r="Q47" s="675">
        <v>0</v>
      </c>
      <c r="R47" s="675">
        <v>0</v>
      </c>
      <c r="S47" s="675">
        <v>0</v>
      </c>
      <c r="T47" s="675">
        <v>0</v>
      </c>
      <c r="U47" s="675">
        <v>0</v>
      </c>
      <c r="V47" s="675">
        <v>0</v>
      </c>
      <c r="W47" s="675">
        <v>0</v>
      </c>
      <c r="X47" s="675">
        <v>0</v>
      </c>
      <c r="Y47" s="675">
        <v>0</v>
      </c>
      <c r="Z47" s="675">
        <v>0</v>
      </c>
      <c r="AA47" s="675">
        <v>0</v>
      </c>
      <c r="AB47" s="675">
        <v>0</v>
      </c>
      <c r="AC47" s="675">
        <v>12.28</v>
      </c>
      <c r="AD47" s="675">
        <v>15.65</v>
      </c>
      <c r="AE47" s="675">
        <v>15.67</v>
      </c>
      <c r="AF47" s="675">
        <v>19.5</v>
      </c>
      <c r="AG47" s="675">
        <v>27.33</v>
      </c>
      <c r="AH47" s="675">
        <v>15.77</v>
      </c>
      <c r="AI47" s="675">
        <v>22.07</v>
      </c>
      <c r="AJ47" s="675">
        <v>41.34</v>
      </c>
      <c r="AK47" s="675">
        <v>107.01</v>
      </c>
      <c r="AL47" s="675">
        <v>33.71</v>
      </c>
      <c r="AM47" s="675">
        <v>80.819999999999993</v>
      </c>
      <c r="AN47" s="675">
        <v>51.37</v>
      </c>
      <c r="AO47" s="675">
        <v>28.36</v>
      </c>
      <c r="AP47" s="675">
        <v>36.51</v>
      </c>
      <c r="AQ47" s="675">
        <v>32.880000000000003</v>
      </c>
      <c r="AR47" s="675">
        <v>11.29</v>
      </c>
      <c r="AS47" s="675">
        <v>2.02</v>
      </c>
      <c r="AT47" s="675">
        <v>16.670000000000002</v>
      </c>
      <c r="AU47" s="675">
        <v>0.63</v>
      </c>
      <c r="AV47" s="675">
        <v>14.08</v>
      </c>
      <c r="AW47" s="675">
        <v>1.6</v>
      </c>
      <c r="AX47" s="672"/>
      <c r="AY47" s="672"/>
    </row>
    <row r="48" spans="1:51">
      <c r="A48" s="645" t="s">
        <v>572</v>
      </c>
      <c r="B48" s="644"/>
      <c r="C48" s="644"/>
      <c r="D48" s="644"/>
      <c r="E48" s="644"/>
      <c r="F48" s="644"/>
      <c r="G48" s="675">
        <v>51.49</v>
      </c>
      <c r="H48" s="675"/>
      <c r="I48" s="675"/>
      <c r="J48" s="675">
        <v>57.12</v>
      </c>
      <c r="K48" s="675">
        <v>58.9</v>
      </c>
      <c r="L48" s="675">
        <v>67.03</v>
      </c>
      <c r="M48" s="675">
        <v>65.95</v>
      </c>
      <c r="N48" s="675">
        <v>63.73</v>
      </c>
      <c r="O48" s="675">
        <v>72.930000000000007</v>
      </c>
      <c r="P48" s="675">
        <v>80.53</v>
      </c>
      <c r="Q48" s="675">
        <v>91.42</v>
      </c>
      <c r="R48" s="675">
        <v>94.74</v>
      </c>
      <c r="S48" s="675">
        <v>100.94</v>
      </c>
      <c r="T48" s="675">
        <v>100.66</v>
      </c>
      <c r="U48" s="675">
        <v>113.79</v>
      </c>
      <c r="V48" s="675">
        <v>111.13</v>
      </c>
      <c r="W48" s="675">
        <v>120.45</v>
      </c>
      <c r="X48" s="675">
        <v>118.32</v>
      </c>
      <c r="Y48" s="675">
        <v>148.68</v>
      </c>
      <c r="Z48" s="675">
        <v>146.27000000000001</v>
      </c>
      <c r="AA48" s="675">
        <v>95.75</v>
      </c>
      <c r="AB48" s="675">
        <v>76.73</v>
      </c>
      <c r="AC48" s="675">
        <v>68.569999999999993</v>
      </c>
      <c r="AD48" s="675">
        <v>101.29</v>
      </c>
      <c r="AE48" s="675">
        <v>95.05</v>
      </c>
      <c r="AF48" s="675">
        <v>176.07</v>
      </c>
      <c r="AG48" s="675">
        <v>135.11000000000001</v>
      </c>
      <c r="AH48" s="675">
        <v>202.7</v>
      </c>
      <c r="AI48" s="675">
        <v>222.51</v>
      </c>
      <c r="AJ48" s="675">
        <v>217.85</v>
      </c>
      <c r="AK48" s="675">
        <v>223.97</v>
      </c>
      <c r="AL48" s="675">
        <v>218.38</v>
      </c>
      <c r="AM48" s="675">
        <v>248.53</v>
      </c>
      <c r="AN48" s="675">
        <v>302.89</v>
      </c>
      <c r="AO48" s="675">
        <v>364.74</v>
      </c>
      <c r="AP48" s="675">
        <v>262.23</v>
      </c>
      <c r="AQ48" s="675">
        <v>274.42</v>
      </c>
      <c r="AR48" s="675">
        <v>242.98</v>
      </c>
      <c r="AS48" s="675">
        <v>252.86</v>
      </c>
      <c r="AT48" s="675">
        <v>223.25</v>
      </c>
      <c r="AU48" s="675">
        <v>257.04000000000002</v>
      </c>
      <c r="AV48" s="675">
        <v>342.88</v>
      </c>
      <c r="AW48" s="675">
        <v>200.04</v>
      </c>
      <c r="AX48" s="672"/>
      <c r="AY48" s="672"/>
    </row>
    <row r="49" spans="1:51">
      <c r="A49" s="645" t="s">
        <v>571</v>
      </c>
      <c r="B49" s="644"/>
      <c r="C49" s="644"/>
      <c r="D49" s="644"/>
      <c r="E49" s="644"/>
      <c r="F49" s="644"/>
      <c r="G49" s="675">
        <v>0</v>
      </c>
      <c r="H49" s="675"/>
      <c r="I49" s="675"/>
      <c r="J49" s="675">
        <v>0</v>
      </c>
      <c r="K49" s="675">
        <v>0</v>
      </c>
      <c r="L49" s="675">
        <v>0</v>
      </c>
      <c r="M49" s="675">
        <v>0</v>
      </c>
      <c r="N49" s="675">
        <v>0</v>
      </c>
      <c r="O49" s="675">
        <v>0</v>
      </c>
      <c r="P49" s="675">
        <v>0</v>
      </c>
      <c r="Q49" s="675">
        <v>0</v>
      </c>
      <c r="R49" s="675">
        <v>0</v>
      </c>
      <c r="S49" s="675">
        <v>0</v>
      </c>
      <c r="T49" s="675">
        <v>0</v>
      </c>
      <c r="U49" s="675">
        <v>0</v>
      </c>
      <c r="V49" s="675">
        <v>0</v>
      </c>
      <c r="W49" s="675">
        <v>0</v>
      </c>
      <c r="X49" s="675">
        <v>0</v>
      </c>
      <c r="Y49" s="675">
        <v>0</v>
      </c>
      <c r="Z49" s="675">
        <v>0</v>
      </c>
      <c r="AA49" s="675">
        <v>0</v>
      </c>
      <c r="AB49" s="675">
        <v>0</v>
      </c>
      <c r="AC49" s="675">
        <v>0</v>
      </c>
      <c r="AD49" s="675">
        <v>0</v>
      </c>
      <c r="AE49" s="675">
        <v>0</v>
      </c>
      <c r="AF49" s="675">
        <v>0</v>
      </c>
      <c r="AG49" s="675">
        <v>0.54</v>
      </c>
      <c r="AH49" s="675">
        <v>0.17</v>
      </c>
      <c r="AI49" s="675">
        <v>0.11</v>
      </c>
      <c r="AJ49" s="675">
        <v>0.52</v>
      </c>
      <c r="AK49" s="675">
        <v>0.5</v>
      </c>
      <c r="AL49" s="675">
        <v>0.76</v>
      </c>
      <c r="AM49" s="675">
        <v>2.5499999999999998</v>
      </c>
      <c r="AN49" s="675">
        <v>2.93</v>
      </c>
      <c r="AO49" s="675">
        <v>27.84</v>
      </c>
      <c r="AP49" s="675">
        <v>9.0399999999999991</v>
      </c>
      <c r="AQ49" s="675">
        <v>3.04</v>
      </c>
      <c r="AR49" s="675">
        <v>2.34</v>
      </c>
      <c r="AS49" s="675">
        <v>1.46</v>
      </c>
      <c r="AT49" s="675">
        <v>0.2</v>
      </c>
      <c r="AU49" s="675">
        <v>5</v>
      </c>
      <c r="AV49" s="675">
        <v>1.73</v>
      </c>
      <c r="AW49" s="675">
        <v>4.5199999999999996</v>
      </c>
      <c r="AX49" s="672"/>
      <c r="AY49" s="672"/>
    </row>
    <row r="50" spans="1:51">
      <c r="A50" s="645" t="s">
        <v>541</v>
      </c>
      <c r="B50" s="644"/>
      <c r="C50" s="644"/>
      <c r="D50" s="644"/>
      <c r="E50" s="644"/>
      <c r="F50" s="644"/>
      <c r="G50" s="675">
        <v>215.39</v>
      </c>
      <c r="H50" s="675"/>
      <c r="I50" s="675"/>
      <c r="J50" s="675">
        <v>248.19</v>
      </c>
      <c r="K50" s="675">
        <v>261.29000000000002</v>
      </c>
      <c r="L50" s="675">
        <v>279.39999999999998</v>
      </c>
      <c r="M50" s="675">
        <v>308.69</v>
      </c>
      <c r="N50" s="675">
        <v>318.25</v>
      </c>
      <c r="O50" s="675">
        <v>321.29000000000002</v>
      </c>
      <c r="P50" s="675">
        <v>322.38</v>
      </c>
      <c r="Q50" s="675">
        <v>327.04000000000002</v>
      </c>
      <c r="R50" s="675">
        <v>329.68</v>
      </c>
      <c r="S50" s="675">
        <v>348.87</v>
      </c>
      <c r="T50" s="675">
        <v>369.61</v>
      </c>
      <c r="U50" s="675">
        <v>389.6</v>
      </c>
      <c r="V50" s="675">
        <v>416.56</v>
      </c>
      <c r="W50" s="675">
        <v>429.03</v>
      </c>
      <c r="X50" s="675">
        <v>435.84</v>
      </c>
      <c r="Y50" s="675">
        <v>454.55</v>
      </c>
      <c r="Z50" s="675">
        <v>463.87</v>
      </c>
      <c r="AA50" s="675">
        <v>484.06</v>
      </c>
      <c r="AB50" s="675">
        <v>495.17</v>
      </c>
      <c r="AC50" s="675">
        <v>514.91</v>
      </c>
      <c r="AD50" s="675">
        <v>519.59</v>
      </c>
      <c r="AE50" s="675">
        <v>536.08000000000004</v>
      </c>
      <c r="AF50" s="675">
        <v>548.89</v>
      </c>
      <c r="AG50" s="675">
        <v>563.16999999999996</v>
      </c>
      <c r="AH50" s="675">
        <v>566.58000000000004</v>
      </c>
      <c r="AI50" s="675">
        <v>578.22</v>
      </c>
      <c r="AJ50" s="675">
        <v>591.77</v>
      </c>
      <c r="AK50" s="675">
        <v>608.92999999999995</v>
      </c>
      <c r="AL50" s="675">
        <v>602.65</v>
      </c>
      <c r="AM50" s="675">
        <v>610.53</v>
      </c>
      <c r="AN50" s="675">
        <v>615.58000000000004</v>
      </c>
      <c r="AO50" s="675">
        <v>642.54</v>
      </c>
      <c r="AP50" s="675">
        <v>666.78</v>
      </c>
      <c r="AQ50" s="675">
        <v>678.68</v>
      </c>
      <c r="AR50" s="675">
        <v>658.56</v>
      </c>
      <c r="AS50" s="675">
        <v>663.79</v>
      </c>
      <c r="AT50" s="675">
        <v>661.02</v>
      </c>
      <c r="AU50" s="675">
        <v>647.36</v>
      </c>
      <c r="AV50" s="675">
        <v>640.26</v>
      </c>
      <c r="AW50" s="675">
        <v>634.9</v>
      </c>
      <c r="AX50" s="672"/>
      <c r="AY50" s="672"/>
    </row>
    <row r="51" spans="1:51">
      <c r="A51" s="645" t="s">
        <v>540</v>
      </c>
      <c r="B51" s="644"/>
      <c r="C51" s="644"/>
      <c r="D51" s="644"/>
      <c r="E51" s="644"/>
      <c r="F51" s="644"/>
      <c r="G51" s="675">
        <v>6078.73</v>
      </c>
      <c r="H51" s="675"/>
      <c r="I51" s="675"/>
      <c r="J51" s="675">
        <v>5493.46</v>
      </c>
      <c r="K51" s="675">
        <v>5419.13</v>
      </c>
      <c r="L51" s="675">
        <v>5557.13</v>
      </c>
      <c r="M51" s="675">
        <v>5625.69</v>
      </c>
      <c r="N51" s="675">
        <v>5627.88</v>
      </c>
      <c r="O51" s="675">
        <v>5554.65</v>
      </c>
      <c r="P51" s="675">
        <v>5557.23</v>
      </c>
      <c r="Q51" s="675">
        <v>5998.55</v>
      </c>
      <c r="R51" s="675">
        <v>6369.63</v>
      </c>
      <c r="S51" s="675">
        <v>6511.6</v>
      </c>
      <c r="T51" s="675">
        <v>6744.25</v>
      </c>
      <c r="U51" s="675">
        <v>7162.57</v>
      </c>
      <c r="V51" s="675">
        <v>7510.15</v>
      </c>
      <c r="W51" s="675">
        <v>8183.02</v>
      </c>
      <c r="X51" s="675">
        <v>8349.18</v>
      </c>
      <c r="Y51" s="675">
        <v>8385.94</v>
      </c>
      <c r="Z51" s="675">
        <v>8910.3700000000008</v>
      </c>
      <c r="AA51" s="675">
        <v>9288.0400000000009</v>
      </c>
      <c r="AB51" s="675">
        <v>9045.81</v>
      </c>
      <c r="AC51" s="675">
        <v>9641.4599999999991</v>
      </c>
      <c r="AD51" s="675">
        <v>10000.44</v>
      </c>
      <c r="AE51" s="675">
        <v>9927.7800000000007</v>
      </c>
      <c r="AF51" s="675">
        <v>10445.450000000001</v>
      </c>
      <c r="AG51" s="675">
        <v>10828.1</v>
      </c>
      <c r="AH51" s="675">
        <v>10687.28</v>
      </c>
      <c r="AI51" s="675">
        <v>10685.32</v>
      </c>
      <c r="AJ51" s="675">
        <v>10973.79</v>
      </c>
      <c r="AK51" s="675">
        <v>11822.37</v>
      </c>
      <c r="AL51" s="675">
        <v>11910.46</v>
      </c>
      <c r="AM51" s="675">
        <v>12096.35</v>
      </c>
      <c r="AN51" s="675">
        <v>12061.04</v>
      </c>
      <c r="AO51" s="675">
        <v>12311.59</v>
      </c>
      <c r="AP51" s="675">
        <v>12395.38</v>
      </c>
      <c r="AQ51" s="675">
        <v>13055.04</v>
      </c>
      <c r="AR51" s="675">
        <v>12708.5</v>
      </c>
      <c r="AS51" s="675">
        <v>13155.34</v>
      </c>
      <c r="AT51" s="675">
        <v>13570.1</v>
      </c>
      <c r="AU51" s="675">
        <v>13170.61</v>
      </c>
      <c r="AV51" s="675">
        <v>13204.57</v>
      </c>
      <c r="AW51" s="675">
        <v>13287.15</v>
      </c>
      <c r="AX51" s="672"/>
      <c r="AY51" s="672"/>
    </row>
    <row r="52" spans="1:51">
      <c r="A52" s="645" t="s">
        <v>539</v>
      </c>
      <c r="B52" s="644"/>
      <c r="C52" s="644"/>
      <c r="D52" s="644"/>
      <c r="E52" s="644"/>
      <c r="F52" s="644"/>
      <c r="G52" s="675">
        <v>91.49</v>
      </c>
      <c r="H52" s="675"/>
      <c r="I52" s="675"/>
      <c r="J52" s="675">
        <v>86.4</v>
      </c>
      <c r="K52" s="675">
        <v>83.27</v>
      </c>
      <c r="L52" s="675">
        <v>83.31</v>
      </c>
      <c r="M52" s="675">
        <v>80.760000000000005</v>
      </c>
      <c r="N52" s="675">
        <v>83.86</v>
      </c>
      <c r="O52" s="675">
        <v>82.82</v>
      </c>
      <c r="P52" s="675">
        <v>77.930000000000007</v>
      </c>
      <c r="Q52" s="675">
        <v>76.36</v>
      </c>
      <c r="R52" s="675">
        <v>74.459999999999994</v>
      </c>
      <c r="S52" s="675">
        <v>75.849999999999994</v>
      </c>
      <c r="T52" s="675">
        <v>67.92</v>
      </c>
      <c r="U52" s="675">
        <v>44.79</v>
      </c>
      <c r="V52" s="675">
        <v>38.74</v>
      </c>
      <c r="W52" s="675">
        <v>35.380000000000003</v>
      </c>
      <c r="X52" s="675">
        <v>30.98</v>
      </c>
      <c r="Y52" s="675">
        <v>30.34</v>
      </c>
      <c r="Z52" s="675">
        <v>29.59</v>
      </c>
      <c r="AA52" s="675">
        <v>28.57</v>
      </c>
      <c r="AB52" s="675">
        <v>26.74</v>
      </c>
      <c r="AC52" s="675">
        <v>24.46</v>
      </c>
      <c r="AD52" s="675">
        <v>22.93</v>
      </c>
      <c r="AE52" s="675">
        <v>20.079999999999998</v>
      </c>
      <c r="AF52" s="675">
        <v>18.48</v>
      </c>
      <c r="AG52" s="675">
        <v>15.24</v>
      </c>
      <c r="AH52" s="675">
        <v>14.6</v>
      </c>
      <c r="AI52" s="675">
        <v>13.79</v>
      </c>
      <c r="AJ52" s="675">
        <v>13.81</v>
      </c>
      <c r="AK52" s="675">
        <v>12.47</v>
      </c>
      <c r="AL52" s="675">
        <v>12.6</v>
      </c>
      <c r="AM52" s="675">
        <v>12.76</v>
      </c>
      <c r="AN52" s="675">
        <v>11.58</v>
      </c>
      <c r="AO52" s="675">
        <v>10.6</v>
      </c>
      <c r="AP52" s="675">
        <v>9.0299999999999994</v>
      </c>
      <c r="AQ52" s="675">
        <v>9.01</v>
      </c>
      <c r="AR52" s="675">
        <v>10.45</v>
      </c>
      <c r="AS52" s="675">
        <v>10.45</v>
      </c>
      <c r="AT52" s="675">
        <v>11.92</v>
      </c>
      <c r="AU52" s="675">
        <v>8.86</v>
      </c>
      <c r="AV52" s="675">
        <v>10.119999999999999</v>
      </c>
      <c r="AW52" s="675">
        <v>11.28</v>
      </c>
      <c r="AX52" s="672"/>
      <c r="AY52" s="672"/>
    </row>
    <row r="53" spans="1:51">
      <c r="A53" s="646" t="s">
        <v>570</v>
      </c>
      <c r="B53" s="644"/>
      <c r="C53" s="644"/>
      <c r="D53" s="644"/>
      <c r="E53" s="644"/>
      <c r="F53" s="644"/>
      <c r="G53" s="675"/>
      <c r="H53" s="675"/>
      <c r="I53" s="675"/>
      <c r="J53" s="675"/>
      <c r="K53" s="675"/>
      <c r="L53" s="675"/>
      <c r="M53" s="675"/>
      <c r="N53" s="675"/>
      <c r="O53" s="675"/>
      <c r="P53" s="675"/>
      <c r="Q53" s="675"/>
      <c r="R53" s="675"/>
      <c r="S53" s="675"/>
      <c r="T53" s="675"/>
      <c r="U53" s="675"/>
      <c r="V53" s="675"/>
      <c r="W53" s="675"/>
      <c r="X53" s="675"/>
      <c r="Y53" s="675"/>
      <c r="Z53" s="675"/>
      <c r="AA53" s="675"/>
      <c r="AB53" s="675"/>
      <c r="AC53" s="675"/>
      <c r="AD53" s="675"/>
      <c r="AE53" s="675"/>
      <c r="AF53" s="675"/>
      <c r="AG53" s="675"/>
      <c r="AH53" s="675"/>
      <c r="AI53" s="675"/>
      <c r="AJ53" s="675"/>
      <c r="AK53" s="675"/>
      <c r="AL53" s="675"/>
      <c r="AM53" s="675"/>
      <c r="AN53" s="675"/>
      <c r="AO53" s="675"/>
      <c r="AP53" s="675"/>
      <c r="AQ53" s="675"/>
      <c r="AR53" s="675"/>
      <c r="AS53" s="675"/>
      <c r="AT53" s="675"/>
      <c r="AU53" s="675"/>
      <c r="AV53" s="675"/>
      <c r="AW53" s="675"/>
      <c r="AX53" s="672"/>
      <c r="AY53" s="672"/>
    </row>
    <row r="54" spans="1:51">
      <c r="A54" s="644" t="s">
        <v>551</v>
      </c>
      <c r="B54" s="644"/>
      <c r="C54" s="644"/>
      <c r="D54" s="644"/>
      <c r="E54" s="644"/>
      <c r="F54" s="644"/>
      <c r="G54" s="675">
        <v>27.67</v>
      </c>
      <c r="H54" s="675"/>
      <c r="I54" s="675"/>
      <c r="J54" s="675">
        <v>25.19</v>
      </c>
      <c r="K54" s="675">
        <v>27.13</v>
      </c>
      <c r="L54" s="675">
        <v>22.11</v>
      </c>
      <c r="M54" s="675">
        <v>14.21</v>
      </c>
      <c r="N54" s="675">
        <v>16.170000000000002</v>
      </c>
      <c r="O54" s="675">
        <v>19.21</v>
      </c>
      <c r="P54" s="675">
        <v>18.54</v>
      </c>
      <c r="Q54" s="675">
        <v>21.41</v>
      </c>
      <c r="R54" s="675">
        <v>21.05</v>
      </c>
      <c r="S54" s="675">
        <v>31.49</v>
      </c>
      <c r="T54" s="675">
        <v>25.83</v>
      </c>
      <c r="U54" s="675">
        <v>21.99</v>
      </c>
      <c r="V54" s="675">
        <v>4.59</v>
      </c>
      <c r="W54" s="675">
        <v>12.89</v>
      </c>
      <c r="X54" s="675">
        <v>8.06</v>
      </c>
      <c r="Y54" s="675">
        <v>4.1500000000000004</v>
      </c>
      <c r="Z54" s="675">
        <v>3.64</v>
      </c>
      <c r="AA54" s="675">
        <v>3.53</v>
      </c>
      <c r="AB54" s="675">
        <v>5.0599999999999996</v>
      </c>
      <c r="AC54" s="675">
        <v>5.95</v>
      </c>
      <c r="AD54" s="675">
        <v>4.92</v>
      </c>
      <c r="AE54" s="675">
        <v>6</v>
      </c>
      <c r="AF54" s="675">
        <v>6.24</v>
      </c>
      <c r="AG54" s="675">
        <v>4.4000000000000004</v>
      </c>
      <c r="AH54" s="675">
        <v>8.27</v>
      </c>
      <c r="AI54" s="675">
        <v>3.27</v>
      </c>
      <c r="AJ54" s="675">
        <v>3.95</v>
      </c>
      <c r="AK54" s="675">
        <v>5.52</v>
      </c>
      <c r="AL54" s="675">
        <v>1.71</v>
      </c>
      <c r="AM54" s="675">
        <v>5</v>
      </c>
      <c r="AN54" s="675">
        <v>2.95</v>
      </c>
      <c r="AO54" s="675">
        <v>4.53</v>
      </c>
      <c r="AP54" s="675">
        <v>4.43</v>
      </c>
      <c r="AQ54" s="675">
        <v>6.64</v>
      </c>
      <c r="AR54" s="675">
        <v>15.23</v>
      </c>
      <c r="AS54" s="675">
        <v>23.85</v>
      </c>
      <c r="AT54" s="675">
        <v>22.4</v>
      </c>
      <c r="AU54" s="675">
        <v>18.98</v>
      </c>
      <c r="AV54" s="675">
        <v>20.58</v>
      </c>
      <c r="AW54" s="675">
        <v>12.86</v>
      </c>
      <c r="AX54" s="672"/>
      <c r="AY54" s="672"/>
    </row>
    <row r="55" spans="1:51">
      <c r="A55" s="645" t="s">
        <v>550</v>
      </c>
      <c r="B55" s="644"/>
      <c r="C55" s="644"/>
      <c r="D55" s="644"/>
      <c r="E55" s="644"/>
      <c r="F55" s="644"/>
      <c r="G55" s="675">
        <v>373.58</v>
      </c>
      <c r="H55" s="675"/>
      <c r="I55" s="675"/>
      <c r="J55" s="675">
        <v>248.62</v>
      </c>
      <c r="K55" s="675">
        <v>251.21</v>
      </c>
      <c r="L55" s="675">
        <v>267.69</v>
      </c>
      <c r="M55" s="675">
        <v>276.69</v>
      </c>
      <c r="N55" s="675">
        <v>232.66</v>
      </c>
      <c r="O55" s="675">
        <v>184.45</v>
      </c>
      <c r="P55" s="675">
        <v>183.42</v>
      </c>
      <c r="Q55" s="675">
        <v>225.72</v>
      </c>
      <c r="R55" s="675">
        <v>210.3</v>
      </c>
      <c r="S55" s="675">
        <v>215.66</v>
      </c>
      <c r="T55" s="675">
        <v>288.89999999999998</v>
      </c>
      <c r="U55" s="675">
        <v>204.78</v>
      </c>
      <c r="V55" s="675">
        <v>123.03</v>
      </c>
      <c r="W55" s="675">
        <v>143.55000000000001</v>
      </c>
      <c r="X55" s="675">
        <v>100.56</v>
      </c>
      <c r="Y55" s="675">
        <v>139.38</v>
      </c>
      <c r="Z55" s="675">
        <v>54.44</v>
      </c>
      <c r="AA55" s="675">
        <v>48.69</v>
      </c>
      <c r="AB55" s="675">
        <v>45.28</v>
      </c>
      <c r="AC55" s="675">
        <v>39.49</v>
      </c>
      <c r="AD55" s="675">
        <v>29.4</v>
      </c>
      <c r="AE55" s="675">
        <v>22.95</v>
      </c>
      <c r="AF55" s="675">
        <v>25.26</v>
      </c>
      <c r="AG55" s="675">
        <v>20.190000000000001</v>
      </c>
      <c r="AH55" s="675">
        <v>12.98</v>
      </c>
      <c r="AI55" s="675">
        <v>9.56</v>
      </c>
      <c r="AJ55" s="675">
        <v>12.27</v>
      </c>
      <c r="AK55" s="675">
        <v>11.94</v>
      </c>
      <c r="AL55" s="675">
        <v>15.02</v>
      </c>
      <c r="AM55" s="675">
        <v>23.2</v>
      </c>
      <c r="AN55" s="675">
        <v>39.69</v>
      </c>
      <c r="AO55" s="675">
        <v>21.33</v>
      </c>
      <c r="AP55" s="675">
        <v>5.8</v>
      </c>
      <c r="AQ55" s="675">
        <v>4.01</v>
      </c>
      <c r="AR55" s="675">
        <v>8.49</v>
      </c>
      <c r="AS55" s="675">
        <v>2.67</v>
      </c>
      <c r="AT55" s="675">
        <v>1.87</v>
      </c>
      <c r="AU55" s="675">
        <v>0.12</v>
      </c>
      <c r="AV55" s="675">
        <v>3.53</v>
      </c>
      <c r="AW55" s="675">
        <v>1.5</v>
      </c>
      <c r="AX55" s="672"/>
      <c r="AY55" s="672"/>
    </row>
    <row r="56" spans="1:51">
      <c r="A56" s="645" t="s">
        <v>549</v>
      </c>
      <c r="B56" s="644"/>
      <c r="C56" s="644"/>
      <c r="D56" s="644"/>
      <c r="E56" s="644"/>
      <c r="F56" s="644"/>
      <c r="G56" s="675">
        <v>4890.0600000000004</v>
      </c>
      <c r="H56" s="675"/>
      <c r="I56" s="675"/>
      <c r="J56" s="675">
        <v>4720.49</v>
      </c>
      <c r="K56" s="675">
        <v>5100.9399999999996</v>
      </c>
      <c r="L56" s="675">
        <v>5244.38</v>
      </c>
      <c r="M56" s="675">
        <v>4895.6499999999996</v>
      </c>
      <c r="N56" s="675">
        <v>4623.8999999999996</v>
      </c>
      <c r="O56" s="675">
        <v>4753.5200000000004</v>
      </c>
      <c r="P56" s="675">
        <v>4686.32</v>
      </c>
      <c r="Q56" s="675">
        <v>4882.24</v>
      </c>
      <c r="R56" s="675">
        <v>4498.71</v>
      </c>
      <c r="S56" s="675">
        <v>4830.8900000000003</v>
      </c>
      <c r="T56" s="675">
        <v>4311.96</v>
      </c>
      <c r="U56" s="675">
        <v>4281.78</v>
      </c>
      <c r="V56" s="675">
        <v>3709.2</v>
      </c>
      <c r="W56" s="675">
        <v>3823.29</v>
      </c>
      <c r="X56" s="675">
        <v>3156.14</v>
      </c>
      <c r="Y56" s="675">
        <v>3382.48</v>
      </c>
      <c r="Z56" s="675">
        <v>3120.02</v>
      </c>
      <c r="AA56" s="675">
        <v>2405.5100000000002</v>
      </c>
      <c r="AB56" s="675">
        <v>2426.79</v>
      </c>
      <c r="AC56" s="675">
        <v>2053.3200000000002</v>
      </c>
      <c r="AD56" s="675">
        <v>1741.99</v>
      </c>
      <c r="AE56" s="675">
        <v>1661.17</v>
      </c>
      <c r="AF56" s="675">
        <v>1792.71</v>
      </c>
      <c r="AG56" s="675">
        <v>1705.25</v>
      </c>
      <c r="AH56" s="675">
        <v>1820.93</v>
      </c>
      <c r="AI56" s="675">
        <v>1527.74</v>
      </c>
      <c r="AJ56" s="675">
        <v>1533.13</v>
      </c>
      <c r="AK56" s="675">
        <v>1385.06</v>
      </c>
      <c r="AL56" s="675">
        <v>1561.47</v>
      </c>
      <c r="AM56" s="675">
        <v>1660.15</v>
      </c>
      <c r="AN56" s="675">
        <v>1629.09</v>
      </c>
      <c r="AO56" s="675">
        <v>1207.25</v>
      </c>
      <c r="AP56" s="675">
        <v>1104.51</v>
      </c>
      <c r="AQ56" s="675">
        <v>1141.47</v>
      </c>
      <c r="AR56" s="675">
        <v>1294.3800000000001</v>
      </c>
      <c r="AS56" s="675">
        <v>849.99</v>
      </c>
      <c r="AT56" s="675">
        <v>907.91</v>
      </c>
      <c r="AU56" s="675">
        <v>968.95</v>
      </c>
      <c r="AV56" s="675">
        <v>959</v>
      </c>
      <c r="AW56" s="675">
        <v>906.44</v>
      </c>
      <c r="AX56" s="672"/>
      <c r="AY56" s="672"/>
    </row>
    <row r="57" spans="1:51">
      <c r="A57" s="645" t="s">
        <v>548</v>
      </c>
      <c r="B57" s="644"/>
      <c r="C57" s="644"/>
      <c r="D57" s="644"/>
      <c r="E57" s="644"/>
      <c r="F57" s="644"/>
      <c r="G57" s="675">
        <v>2672.47</v>
      </c>
      <c r="H57" s="675"/>
      <c r="I57" s="675"/>
      <c r="J57" s="675">
        <v>2129.33</v>
      </c>
      <c r="K57" s="675">
        <v>2406.54</v>
      </c>
      <c r="L57" s="675">
        <v>2508.33</v>
      </c>
      <c r="M57" s="675">
        <v>2261.0700000000002</v>
      </c>
      <c r="N57" s="675">
        <v>2104.6799999999998</v>
      </c>
      <c r="O57" s="675">
        <v>2286.86</v>
      </c>
      <c r="P57" s="675">
        <v>2041.77</v>
      </c>
      <c r="Q57" s="675">
        <v>2160.65</v>
      </c>
      <c r="R57" s="675">
        <v>1787.18</v>
      </c>
      <c r="S57" s="675">
        <v>1869.3</v>
      </c>
      <c r="T57" s="675">
        <v>1430.32</v>
      </c>
      <c r="U57" s="675">
        <v>1044.75</v>
      </c>
      <c r="V57" s="675">
        <v>751.9</v>
      </c>
      <c r="W57" s="675">
        <v>1261.6500000000001</v>
      </c>
      <c r="X57" s="675">
        <v>738.68</v>
      </c>
      <c r="Y57" s="675">
        <v>556.76</v>
      </c>
      <c r="Z57" s="675">
        <v>390.05</v>
      </c>
      <c r="AA57" s="675">
        <v>280.64</v>
      </c>
      <c r="AB57" s="675">
        <v>224.17</v>
      </c>
      <c r="AC57" s="675">
        <v>175.67</v>
      </c>
      <c r="AD57" s="675">
        <v>115.35</v>
      </c>
      <c r="AE57" s="675">
        <v>162.13999999999999</v>
      </c>
      <c r="AF57" s="675">
        <v>149.07</v>
      </c>
      <c r="AG57" s="675">
        <v>142.81</v>
      </c>
      <c r="AH57" s="675">
        <v>143.53</v>
      </c>
      <c r="AI57" s="675">
        <v>99.71</v>
      </c>
      <c r="AJ57" s="675">
        <v>43.38</v>
      </c>
      <c r="AK57" s="675">
        <v>202.64</v>
      </c>
      <c r="AL57" s="675">
        <v>54.93</v>
      </c>
      <c r="AM57" s="675">
        <v>24.02</v>
      </c>
      <c r="AN57" s="675">
        <v>26.05</v>
      </c>
      <c r="AO57" s="675">
        <v>111.76</v>
      </c>
      <c r="AP57" s="675">
        <v>7.31</v>
      </c>
      <c r="AQ57" s="675">
        <v>7.69</v>
      </c>
      <c r="AR57" s="675">
        <v>8.5500000000000007</v>
      </c>
      <c r="AS57" s="675">
        <v>2.86</v>
      </c>
      <c r="AT57" s="675">
        <v>17.68</v>
      </c>
      <c r="AU57" s="675">
        <v>79.25</v>
      </c>
      <c r="AV57" s="675">
        <v>26.36</v>
      </c>
      <c r="AW57" s="675">
        <v>97.79</v>
      </c>
      <c r="AX57" s="672"/>
      <c r="AY57" s="672"/>
    </row>
    <row r="58" spans="1:51">
      <c r="A58" s="645" t="s">
        <v>547</v>
      </c>
      <c r="B58" s="644"/>
      <c r="C58" s="644"/>
      <c r="D58" s="644"/>
      <c r="E58" s="644"/>
      <c r="F58" s="644"/>
      <c r="G58" s="675">
        <v>0</v>
      </c>
      <c r="H58" s="675"/>
      <c r="I58" s="675"/>
      <c r="J58" s="675">
        <v>0</v>
      </c>
      <c r="K58" s="675">
        <v>0</v>
      </c>
      <c r="L58" s="675">
        <v>0</v>
      </c>
      <c r="M58" s="675">
        <v>0</v>
      </c>
      <c r="N58" s="675">
        <v>0</v>
      </c>
      <c r="O58" s="675">
        <v>0</v>
      </c>
      <c r="P58" s="675">
        <v>0</v>
      </c>
      <c r="Q58" s="675">
        <v>21.72</v>
      </c>
      <c r="R58" s="675">
        <v>10.98</v>
      </c>
      <c r="S58" s="675">
        <v>17.190000000000001</v>
      </c>
      <c r="T58" s="675">
        <v>32.630000000000003</v>
      </c>
      <c r="U58" s="675">
        <v>6.86</v>
      </c>
      <c r="V58" s="675">
        <v>49.04</v>
      </c>
      <c r="W58" s="675">
        <v>61.25</v>
      </c>
      <c r="X58" s="675">
        <v>11.58</v>
      </c>
      <c r="Y58" s="675">
        <v>14.51</v>
      </c>
      <c r="Z58" s="675">
        <v>25.06</v>
      </c>
      <c r="AA58" s="675">
        <v>19.670000000000002</v>
      </c>
      <c r="AB58" s="675">
        <v>21.42</v>
      </c>
      <c r="AC58" s="675">
        <v>21.82</v>
      </c>
      <c r="AD58" s="675">
        <v>15.49</v>
      </c>
      <c r="AE58" s="675">
        <v>18.670000000000002</v>
      </c>
      <c r="AF58" s="675">
        <v>23.77</v>
      </c>
      <c r="AG58" s="675">
        <v>18.39</v>
      </c>
      <c r="AH58" s="675">
        <v>13.2</v>
      </c>
      <c r="AI58" s="675">
        <v>3.08</v>
      </c>
      <c r="AJ58" s="675">
        <v>3.31</v>
      </c>
      <c r="AK58" s="675">
        <v>1.53</v>
      </c>
      <c r="AL58" s="675">
        <v>2.76</v>
      </c>
      <c r="AM58" s="675">
        <v>0</v>
      </c>
      <c r="AN58" s="675">
        <v>23.99</v>
      </c>
      <c r="AO58" s="675">
        <v>2.97</v>
      </c>
      <c r="AP58" s="675">
        <v>14.4</v>
      </c>
      <c r="AQ58" s="675">
        <v>22.16</v>
      </c>
      <c r="AR58" s="675">
        <v>0.03</v>
      </c>
      <c r="AS58" s="675">
        <v>0.14000000000000001</v>
      </c>
      <c r="AT58" s="675">
        <v>0.2</v>
      </c>
      <c r="AU58" s="675">
        <v>0</v>
      </c>
      <c r="AV58" s="675">
        <v>0</v>
      </c>
      <c r="AW58" s="675">
        <v>1.82</v>
      </c>
      <c r="AX58" s="672"/>
      <c r="AY58" s="672"/>
    </row>
    <row r="59" spans="1:51">
      <c r="A59" s="645" t="s">
        <v>546</v>
      </c>
      <c r="B59" s="644"/>
      <c r="C59" s="644"/>
      <c r="D59" s="644"/>
      <c r="E59" s="644"/>
      <c r="F59" s="644"/>
      <c r="G59" s="675">
        <v>0</v>
      </c>
      <c r="H59" s="675"/>
      <c r="I59" s="675"/>
      <c r="J59" s="675">
        <v>0</v>
      </c>
      <c r="K59" s="675">
        <v>0</v>
      </c>
      <c r="L59" s="675">
        <v>0</v>
      </c>
      <c r="M59" s="675">
        <v>0</v>
      </c>
      <c r="N59" s="675">
        <v>0</v>
      </c>
      <c r="O59" s="675">
        <v>0</v>
      </c>
      <c r="P59" s="675">
        <v>0</v>
      </c>
      <c r="Q59" s="675">
        <v>0</v>
      </c>
      <c r="R59" s="675">
        <v>13.79</v>
      </c>
      <c r="S59" s="675">
        <v>18.5</v>
      </c>
      <c r="T59" s="675">
        <v>912.06</v>
      </c>
      <c r="U59" s="675">
        <v>1077.42</v>
      </c>
      <c r="V59" s="675">
        <v>1449.38</v>
      </c>
      <c r="W59" s="675">
        <v>1763.01</v>
      </c>
      <c r="X59" s="675">
        <v>1810.48</v>
      </c>
      <c r="Y59" s="675">
        <v>2235.37</v>
      </c>
      <c r="Z59" s="675">
        <v>2214.9499999999998</v>
      </c>
      <c r="AA59" s="675">
        <v>2475.6999999999998</v>
      </c>
      <c r="AB59" s="675">
        <v>2793.78</v>
      </c>
      <c r="AC59" s="675">
        <v>2459.33</v>
      </c>
      <c r="AD59" s="675">
        <v>2480.54</v>
      </c>
      <c r="AE59" s="675">
        <v>3037.74</v>
      </c>
      <c r="AF59" s="675">
        <v>2710.71</v>
      </c>
      <c r="AG59" s="675">
        <v>2537.4899999999998</v>
      </c>
      <c r="AH59" s="675">
        <v>2241.44</v>
      </c>
      <c r="AI59" s="675">
        <v>2204.48</v>
      </c>
      <c r="AJ59" s="675">
        <v>2000.86</v>
      </c>
      <c r="AK59" s="675">
        <v>2063.4899999999998</v>
      </c>
      <c r="AL59" s="675">
        <v>2515.5700000000002</v>
      </c>
      <c r="AM59" s="675">
        <v>2540.0100000000002</v>
      </c>
      <c r="AN59" s="675">
        <v>2727.66</v>
      </c>
      <c r="AO59" s="675">
        <v>3105.11</v>
      </c>
      <c r="AP59" s="675">
        <v>2938.03</v>
      </c>
      <c r="AQ59" s="675">
        <v>2573.39</v>
      </c>
      <c r="AR59" s="675">
        <v>2939.39</v>
      </c>
      <c r="AS59" s="675">
        <v>2570.35</v>
      </c>
      <c r="AT59" s="675">
        <v>2347.96</v>
      </c>
      <c r="AU59" s="675">
        <v>2535.6</v>
      </c>
      <c r="AV59" s="675">
        <v>2624.33</v>
      </c>
      <c r="AW59" s="675">
        <v>2213.6799999999998</v>
      </c>
      <c r="AX59" s="672"/>
      <c r="AY59" s="672"/>
    </row>
    <row r="60" spans="1:51">
      <c r="A60" s="645" t="s">
        <v>545</v>
      </c>
      <c r="B60" s="644"/>
      <c r="C60" s="644"/>
      <c r="D60" s="644"/>
      <c r="E60" s="644"/>
      <c r="F60" s="644"/>
      <c r="G60" s="675">
        <v>0</v>
      </c>
      <c r="H60" s="675"/>
      <c r="I60" s="675"/>
      <c r="J60" s="675">
        <v>0</v>
      </c>
      <c r="K60" s="675">
        <v>0</v>
      </c>
      <c r="L60" s="675">
        <v>0</v>
      </c>
      <c r="M60" s="675">
        <v>0</v>
      </c>
      <c r="N60" s="675">
        <v>0</v>
      </c>
      <c r="O60" s="675">
        <v>0</v>
      </c>
      <c r="P60" s="675">
        <v>0</v>
      </c>
      <c r="Q60" s="675">
        <v>0</v>
      </c>
      <c r="R60" s="675">
        <v>0</v>
      </c>
      <c r="S60" s="675">
        <v>0</v>
      </c>
      <c r="T60" s="675">
        <v>0</v>
      </c>
      <c r="U60" s="675">
        <v>7.25</v>
      </c>
      <c r="V60" s="675">
        <v>24.17</v>
      </c>
      <c r="W60" s="675">
        <v>135.91999999999999</v>
      </c>
      <c r="X60" s="675">
        <v>12.82</v>
      </c>
      <c r="Y60" s="675">
        <v>73.959999999999994</v>
      </c>
      <c r="Z60" s="675">
        <v>6.99</v>
      </c>
      <c r="AA60" s="675">
        <v>78.37</v>
      </c>
      <c r="AB60" s="675">
        <v>57.35</v>
      </c>
      <c r="AC60" s="675">
        <v>72.39</v>
      </c>
      <c r="AD60" s="675">
        <v>51.67</v>
      </c>
      <c r="AE60" s="675">
        <v>29.37</v>
      </c>
      <c r="AF60" s="675">
        <v>34.340000000000003</v>
      </c>
      <c r="AG60" s="675">
        <v>1.85</v>
      </c>
      <c r="AH60" s="675">
        <v>0</v>
      </c>
      <c r="AI60" s="675">
        <v>0</v>
      </c>
      <c r="AJ60" s="675">
        <v>0</v>
      </c>
      <c r="AK60" s="675">
        <v>0</v>
      </c>
      <c r="AL60" s="675">
        <v>0</v>
      </c>
      <c r="AM60" s="675">
        <v>1.05</v>
      </c>
      <c r="AN60" s="675">
        <v>0</v>
      </c>
      <c r="AO60" s="675">
        <v>0</v>
      </c>
      <c r="AP60" s="675">
        <v>0</v>
      </c>
      <c r="AQ60" s="675">
        <v>0</v>
      </c>
      <c r="AR60" s="675">
        <v>0</v>
      </c>
      <c r="AS60" s="675">
        <v>0</v>
      </c>
      <c r="AT60" s="675">
        <v>0</v>
      </c>
      <c r="AU60" s="675">
        <v>0</v>
      </c>
      <c r="AV60" s="675">
        <v>0</v>
      </c>
      <c r="AW60" s="675">
        <v>0</v>
      </c>
      <c r="AX60" s="672"/>
      <c r="AY60" s="672"/>
    </row>
    <row r="61" spans="1:51">
      <c r="A61" s="645" t="s">
        <v>565</v>
      </c>
      <c r="B61" s="644"/>
      <c r="C61" s="644"/>
      <c r="D61" s="644"/>
      <c r="E61" s="644"/>
      <c r="F61" s="644"/>
      <c r="G61" s="675">
        <v>0</v>
      </c>
      <c r="H61" s="675"/>
      <c r="I61" s="675"/>
      <c r="J61" s="675">
        <v>0</v>
      </c>
      <c r="K61" s="675">
        <v>0</v>
      </c>
      <c r="L61" s="675">
        <v>0</v>
      </c>
      <c r="M61" s="675">
        <v>0</v>
      </c>
      <c r="N61" s="675">
        <v>0</v>
      </c>
      <c r="O61" s="675">
        <v>0</v>
      </c>
      <c r="P61" s="675">
        <v>0</v>
      </c>
      <c r="Q61" s="675">
        <v>0</v>
      </c>
      <c r="R61" s="675">
        <v>0</v>
      </c>
      <c r="S61" s="675">
        <v>0</v>
      </c>
      <c r="T61" s="675">
        <v>0</v>
      </c>
      <c r="U61" s="675">
        <v>0</v>
      </c>
      <c r="V61" s="675">
        <v>0</v>
      </c>
      <c r="W61" s="675">
        <v>0.41</v>
      </c>
      <c r="X61" s="675">
        <v>0.26</v>
      </c>
      <c r="Y61" s="675">
        <v>0.71</v>
      </c>
      <c r="Z61" s="675">
        <v>1.0900000000000001</v>
      </c>
      <c r="AA61" s="675">
        <v>0</v>
      </c>
      <c r="AB61" s="675">
        <v>5.12</v>
      </c>
      <c r="AC61" s="675">
        <v>0.51</v>
      </c>
      <c r="AD61" s="675">
        <v>0.4</v>
      </c>
      <c r="AE61" s="675">
        <v>0.25</v>
      </c>
      <c r="AF61" s="675">
        <v>0.21</v>
      </c>
      <c r="AG61" s="675">
        <v>0</v>
      </c>
      <c r="AH61" s="675">
        <v>0</v>
      </c>
      <c r="AI61" s="675">
        <v>0</v>
      </c>
      <c r="AJ61" s="675">
        <v>0</v>
      </c>
      <c r="AK61" s="675">
        <v>0</v>
      </c>
      <c r="AL61" s="675">
        <v>0</v>
      </c>
      <c r="AM61" s="675">
        <v>0</v>
      </c>
      <c r="AN61" s="675">
        <v>0</v>
      </c>
      <c r="AO61" s="675">
        <v>0</v>
      </c>
      <c r="AP61" s="675">
        <v>0</v>
      </c>
      <c r="AQ61" s="675">
        <v>0</v>
      </c>
      <c r="AR61" s="675">
        <v>0</v>
      </c>
      <c r="AS61" s="675">
        <v>0</v>
      </c>
      <c r="AT61" s="675">
        <v>0</v>
      </c>
      <c r="AU61" s="675">
        <v>0</v>
      </c>
      <c r="AV61" s="675">
        <v>0</v>
      </c>
      <c r="AW61" s="675">
        <v>0</v>
      </c>
      <c r="AX61" s="672"/>
      <c r="AY61" s="672"/>
    </row>
    <row r="62" spans="1:51">
      <c r="A62" s="645" t="s">
        <v>542</v>
      </c>
      <c r="B62" s="644"/>
      <c r="C62" s="644"/>
      <c r="D62" s="644"/>
      <c r="E62" s="644"/>
      <c r="F62" s="644"/>
      <c r="G62" s="675">
        <v>0</v>
      </c>
      <c r="H62" s="675"/>
      <c r="I62" s="675"/>
      <c r="J62" s="675">
        <v>0</v>
      </c>
      <c r="K62" s="675">
        <v>0</v>
      </c>
      <c r="L62" s="675">
        <v>0</v>
      </c>
      <c r="M62" s="675">
        <v>1.62</v>
      </c>
      <c r="N62" s="675">
        <v>5.4</v>
      </c>
      <c r="O62" s="675">
        <v>7.56</v>
      </c>
      <c r="P62" s="675">
        <v>7.56</v>
      </c>
      <c r="Q62" s="675">
        <v>8.1</v>
      </c>
      <c r="R62" s="675">
        <v>8.1</v>
      </c>
      <c r="S62" s="675">
        <v>8.1</v>
      </c>
      <c r="T62" s="675">
        <v>8.64</v>
      </c>
      <c r="U62" s="675">
        <v>9.18</v>
      </c>
      <c r="V62" s="675">
        <v>9.18</v>
      </c>
      <c r="W62" s="675">
        <v>9.18</v>
      </c>
      <c r="X62" s="675">
        <v>11.33</v>
      </c>
      <c r="Y62" s="675">
        <v>14.07</v>
      </c>
      <c r="Z62" s="675">
        <v>17.04</v>
      </c>
      <c r="AA62" s="675">
        <v>19.97</v>
      </c>
      <c r="AB62" s="675">
        <v>23.15</v>
      </c>
      <c r="AC62" s="675">
        <v>26.86</v>
      </c>
      <c r="AD62" s="675">
        <v>30.89</v>
      </c>
      <c r="AE62" s="675">
        <v>37.29</v>
      </c>
      <c r="AF62" s="675">
        <v>39.200000000000003</v>
      </c>
      <c r="AG62" s="675">
        <v>42.56</v>
      </c>
      <c r="AH62" s="675">
        <v>44.16</v>
      </c>
      <c r="AI62" s="675">
        <v>45.96</v>
      </c>
      <c r="AJ62" s="675">
        <v>47.07</v>
      </c>
      <c r="AK62" s="675">
        <v>47.94</v>
      </c>
      <c r="AL62" s="675">
        <v>48.8</v>
      </c>
      <c r="AM62" s="675">
        <v>50.53</v>
      </c>
      <c r="AN62" s="675">
        <v>53.78</v>
      </c>
      <c r="AO62" s="675">
        <v>57.22</v>
      </c>
      <c r="AP62" s="675">
        <v>61.54</v>
      </c>
      <c r="AQ62" s="675">
        <v>66.3</v>
      </c>
      <c r="AR62" s="675">
        <v>70.83</v>
      </c>
      <c r="AS62" s="675">
        <v>73.86</v>
      </c>
      <c r="AT62" s="675">
        <v>77.739999999999995</v>
      </c>
      <c r="AU62" s="675">
        <v>80.150000000000006</v>
      </c>
      <c r="AV62" s="675">
        <v>82.74</v>
      </c>
      <c r="AW62" s="675">
        <v>84.68</v>
      </c>
      <c r="AX62" s="672"/>
      <c r="AY62" s="672"/>
    </row>
    <row r="63" spans="1:51">
      <c r="A63" s="645" t="s">
        <v>562</v>
      </c>
      <c r="B63" s="644"/>
      <c r="C63" s="644"/>
      <c r="D63" s="644"/>
      <c r="E63" s="644"/>
      <c r="F63" s="644"/>
      <c r="G63" s="675">
        <v>0</v>
      </c>
      <c r="H63" s="675"/>
      <c r="I63" s="675"/>
      <c r="J63" s="675">
        <v>0</v>
      </c>
      <c r="K63" s="675">
        <v>0</v>
      </c>
      <c r="L63" s="675">
        <v>0</v>
      </c>
      <c r="M63" s="675">
        <v>0</v>
      </c>
      <c r="N63" s="675">
        <v>0</v>
      </c>
      <c r="O63" s="675">
        <v>0</v>
      </c>
      <c r="P63" s="675">
        <v>0</v>
      </c>
      <c r="Q63" s="675">
        <v>0</v>
      </c>
      <c r="R63" s="675">
        <v>0</v>
      </c>
      <c r="S63" s="675">
        <v>0</v>
      </c>
      <c r="T63" s="675">
        <v>0</v>
      </c>
      <c r="U63" s="675">
        <v>110.1</v>
      </c>
      <c r="V63" s="675">
        <v>107.49</v>
      </c>
      <c r="W63" s="675">
        <v>122.53</v>
      </c>
      <c r="X63" s="675">
        <v>115.47</v>
      </c>
      <c r="Y63" s="675">
        <v>116.99</v>
      </c>
      <c r="Z63" s="675">
        <v>107.81</v>
      </c>
      <c r="AA63" s="675">
        <v>113.84</v>
      </c>
      <c r="AB63" s="675">
        <v>105.58</v>
      </c>
      <c r="AC63" s="675">
        <v>112.3</v>
      </c>
      <c r="AD63" s="675">
        <v>109.86</v>
      </c>
      <c r="AE63" s="675">
        <v>100.27</v>
      </c>
      <c r="AF63" s="675">
        <v>112.64</v>
      </c>
      <c r="AG63" s="675">
        <v>113.37</v>
      </c>
      <c r="AH63" s="675">
        <v>116.93</v>
      </c>
      <c r="AI63" s="675">
        <v>120.62</v>
      </c>
      <c r="AJ63" s="675">
        <v>111.9</v>
      </c>
      <c r="AK63" s="675">
        <v>118.42</v>
      </c>
      <c r="AL63" s="675">
        <v>115.62</v>
      </c>
      <c r="AM63" s="675">
        <v>116.87</v>
      </c>
      <c r="AN63" s="675">
        <v>117.71</v>
      </c>
      <c r="AO63" s="675">
        <v>121.53</v>
      </c>
      <c r="AP63" s="675">
        <v>123.6</v>
      </c>
      <c r="AQ63" s="675">
        <v>122.58</v>
      </c>
      <c r="AR63" s="675">
        <v>117.96</v>
      </c>
      <c r="AS63" s="675">
        <v>104.68</v>
      </c>
      <c r="AT63" s="675">
        <v>121.57</v>
      </c>
      <c r="AU63" s="675">
        <v>115.32</v>
      </c>
      <c r="AV63" s="675">
        <v>121.46</v>
      </c>
      <c r="AW63" s="675">
        <v>122.75</v>
      </c>
      <c r="AX63" s="672"/>
      <c r="AY63" s="672"/>
    </row>
    <row r="64" spans="1:51">
      <c r="A64" s="645" t="s">
        <v>561</v>
      </c>
      <c r="B64" s="644"/>
      <c r="C64" s="644"/>
      <c r="D64" s="644"/>
      <c r="E64" s="644"/>
      <c r="F64" s="644"/>
      <c r="G64" s="675">
        <v>0</v>
      </c>
      <c r="H64" s="675"/>
      <c r="I64" s="675"/>
      <c r="J64" s="675">
        <v>0</v>
      </c>
      <c r="K64" s="675">
        <v>0</v>
      </c>
      <c r="L64" s="675">
        <v>0</v>
      </c>
      <c r="M64" s="675">
        <v>0</v>
      </c>
      <c r="N64" s="675">
        <v>0</v>
      </c>
      <c r="O64" s="675">
        <v>0</v>
      </c>
      <c r="P64" s="675">
        <v>0</v>
      </c>
      <c r="Q64" s="675">
        <v>0</v>
      </c>
      <c r="R64" s="675">
        <v>0</v>
      </c>
      <c r="S64" s="675">
        <v>0</v>
      </c>
      <c r="T64" s="675">
        <v>0</v>
      </c>
      <c r="U64" s="675">
        <v>1.23</v>
      </c>
      <c r="V64" s="675">
        <v>1.2</v>
      </c>
      <c r="W64" s="675">
        <v>1.37</v>
      </c>
      <c r="X64" s="675">
        <v>13.83</v>
      </c>
      <c r="Y64" s="675">
        <v>46.69</v>
      </c>
      <c r="Z64" s="675">
        <v>43.02</v>
      </c>
      <c r="AA64" s="675">
        <v>45.43</v>
      </c>
      <c r="AB64" s="675">
        <v>42.13</v>
      </c>
      <c r="AC64" s="675">
        <v>53.79</v>
      </c>
      <c r="AD64" s="675">
        <v>95.37</v>
      </c>
      <c r="AE64" s="675">
        <v>208.05</v>
      </c>
      <c r="AF64" s="675">
        <v>250.66</v>
      </c>
      <c r="AG64" s="675">
        <v>268.38</v>
      </c>
      <c r="AH64" s="675">
        <v>392.61</v>
      </c>
      <c r="AI64" s="675">
        <v>516.42999999999995</v>
      </c>
      <c r="AJ64" s="675">
        <v>392.99</v>
      </c>
      <c r="AK64" s="675">
        <v>421.69</v>
      </c>
      <c r="AL64" s="675">
        <v>417.4</v>
      </c>
      <c r="AM64" s="675">
        <v>427.61</v>
      </c>
      <c r="AN64" s="675">
        <v>539.69000000000005</v>
      </c>
      <c r="AO64" s="675">
        <v>669.71</v>
      </c>
      <c r="AP64" s="675">
        <v>728.96</v>
      </c>
      <c r="AQ64" s="675">
        <v>770.33</v>
      </c>
      <c r="AR64" s="675">
        <v>706.49</v>
      </c>
      <c r="AS64" s="675">
        <v>596.04</v>
      </c>
      <c r="AT64" s="675">
        <v>645.73</v>
      </c>
      <c r="AU64" s="675">
        <v>568.41</v>
      </c>
      <c r="AV64" s="675">
        <v>667.02</v>
      </c>
      <c r="AW64" s="675">
        <v>854.9</v>
      </c>
      <c r="AX64" s="672"/>
      <c r="AY64" s="672"/>
    </row>
    <row r="65" spans="1:51">
      <c r="A65" s="645" t="s">
        <v>541</v>
      </c>
      <c r="B65" s="644"/>
      <c r="C65" s="644"/>
      <c r="D65" s="644"/>
      <c r="E65" s="644"/>
      <c r="F65" s="644"/>
      <c r="G65" s="675">
        <v>117.71</v>
      </c>
      <c r="H65" s="675"/>
      <c r="I65" s="675"/>
      <c r="J65" s="675">
        <v>135.63999999999999</v>
      </c>
      <c r="K65" s="675">
        <v>157.99</v>
      </c>
      <c r="L65" s="675">
        <v>175.83</v>
      </c>
      <c r="M65" s="675">
        <v>200.29</v>
      </c>
      <c r="N65" s="675">
        <v>218.66</v>
      </c>
      <c r="O65" s="675">
        <v>233.2</v>
      </c>
      <c r="P65" s="675">
        <v>244.14</v>
      </c>
      <c r="Q65" s="675">
        <v>257.68</v>
      </c>
      <c r="R65" s="675">
        <v>263.16000000000003</v>
      </c>
      <c r="S65" s="675">
        <v>270.70999999999998</v>
      </c>
      <c r="T65" s="675">
        <v>281.33</v>
      </c>
      <c r="U65" s="675">
        <v>289.37</v>
      </c>
      <c r="V65" s="675">
        <v>303.36</v>
      </c>
      <c r="W65" s="675">
        <v>307.27</v>
      </c>
      <c r="X65" s="675">
        <v>296.79000000000002</v>
      </c>
      <c r="Y65" s="675">
        <v>301.8</v>
      </c>
      <c r="Z65" s="675">
        <v>318.01</v>
      </c>
      <c r="AA65" s="675">
        <v>340.84</v>
      </c>
      <c r="AB65" s="675">
        <v>344.45</v>
      </c>
      <c r="AC65" s="675">
        <v>350.32</v>
      </c>
      <c r="AD65" s="675">
        <v>349.81</v>
      </c>
      <c r="AE65" s="675">
        <v>355.79</v>
      </c>
      <c r="AF65" s="675">
        <v>360.66</v>
      </c>
      <c r="AG65" s="675">
        <v>348.21</v>
      </c>
      <c r="AH65" s="675">
        <v>349.67</v>
      </c>
      <c r="AI65" s="675">
        <v>354.41</v>
      </c>
      <c r="AJ65" s="675">
        <v>359.27</v>
      </c>
      <c r="AK65" s="675">
        <v>343.15</v>
      </c>
      <c r="AL65" s="675">
        <v>349.19</v>
      </c>
      <c r="AM65" s="675">
        <v>361.9</v>
      </c>
      <c r="AN65" s="675">
        <v>363.95</v>
      </c>
      <c r="AO65" s="675">
        <v>364.87</v>
      </c>
      <c r="AP65" s="675">
        <v>368.26</v>
      </c>
      <c r="AQ65" s="675">
        <v>358.42</v>
      </c>
      <c r="AR65" s="675">
        <v>356.43</v>
      </c>
      <c r="AS65" s="675">
        <v>359.53</v>
      </c>
      <c r="AT65" s="675">
        <v>348.14</v>
      </c>
      <c r="AU65" s="675">
        <v>342.27</v>
      </c>
      <c r="AV65" s="675">
        <v>336.18</v>
      </c>
      <c r="AW65" s="675">
        <v>331.33</v>
      </c>
      <c r="AX65" s="672"/>
      <c r="AY65" s="672"/>
    </row>
    <row r="66" spans="1:51">
      <c r="A66" s="645" t="s">
        <v>540</v>
      </c>
      <c r="B66" s="644"/>
      <c r="C66" s="644"/>
      <c r="D66" s="644"/>
      <c r="E66" s="644"/>
      <c r="F66" s="644"/>
      <c r="G66" s="675">
        <v>5784.43</v>
      </c>
      <c r="H66" s="675"/>
      <c r="I66" s="675"/>
      <c r="J66" s="675">
        <v>5551.4</v>
      </c>
      <c r="K66" s="675">
        <v>5811.99</v>
      </c>
      <c r="L66" s="675">
        <v>6268.68</v>
      </c>
      <c r="M66" s="675">
        <v>6611.81</v>
      </c>
      <c r="N66" s="675">
        <v>6824.66</v>
      </c>
      <c r="O66" s="675">
        <v>6734.56</v>
      </c>
      <c r="P66" s="675">
        <v>6530.05</v>
      </c>
      <c r="Q66" s="675">
        <v>6856.89</v>
      </c>
      <c r="R66" s="675">
        <v>7065.03</v>
      </c>
      <c r="S66" s="675">
        <v>6993.86</v>
      </c>
      <c r="T66" s="675">
        <v>7709.29</v>
      </c>
      <c r="U66" s="675">
        <v>7944.54</v>
      </c>
      <c r="V66" s="675">
        <v>8066.36</v>
      </c>
      <c r="W66" s="675">
        <v>8784.9699999999993</v>
      </c>
      <c r="X66" s="675">
        <v>8686.9</v>
      </c>
      <c r="Y66" s="675">
        <v>8733.7999999999993</v>
      </c>
      <c r="Z66" s="675">
        <v>8973.5</v>
      </c>
      <c r="AA66" s="675">
        <v>9203.2199999999993</v>
      </c>
      <c r="AB66" s="675">
        <v>9002.7199999999993</v>
      </c>
      <c r="AC66" s="675">
        <v>9484.02</v>
      </c>
      <c r="AD66" s="675">
        <v>9033.35</v>
      </c>
      <c r="AE66" s="675">
        <v>8967.7099999999991</v>
      </c>
      <c r="AF66" s="675">
        <v>9435.32</v>
      </c>
      <c r="AG66" s="675">
        <v>9398.07</v>
      </c>
      <c r="AH66" s="675">
        <v>9275.85</v>
      </c>
      <c r="AI66" s="675">
        <v>9254.17</v>
      </c>
      <c r="AJ66" s="675">
        <v>9328.0499999999993</v>
      </c>
      <c r="AK66" s="675">
        <v>9867.2099999999991</v>
      </c>
      <c r="AL66" s="675">
        <v>9940.68</v>
      </c>
      <c r="AM66" s="675">
        <v>9862.44</v>
      </c>
      <c r="AN66" s="675">
        <v>9787.5400000000009</v>
      </c>
      <c r="AO66" s="675">
        <v>9866.5300000000007</v>
      </c>
      <c r="AP66" s="675">
        <v>9612.49</v>
      </c>
      <c r="AQ66" s="675">
        <v>9420.17</v>
      </c>
      <c r="AR66" s="675">
        <v>9487.1299999999992</v>
      </c>
      <c r="AS66" s="675">
        <v>9970.4500000000007</v>
      </c>
      <c r="AT66" s="675">
        <v>10094.15</v>
      </c>
      <c r="AU66" s="675">
        <v>9796.99</v>
      </c>
      <c r="AV66" s="675">
        <v>9822.25</v>
      </c>
      <c r="AW66" s="675">
        <v>9883.68</v>
      </c>
      <c r="AX66" s="672"/>
      <c r="AY66" s="672"/>
    </row>
    <row r="67" spans="1:51">
      <c r="A67" s="645" t="s">
        <v>539</v>
      </c>
      <c r="B67" s="644"/>
      <c r="C67" s="644"/>
      <c r="D67" s="644"/>
      <c r="E67" s="644"/>
      <c r="F67" s="644"/>
      <c r="G67" s="675">
        <v>152.47999999999999</v>
      </c>
      <c r="H67" s="675"/>
      <c r="I67" s="675"/>
      <c r="J67" s="675">
        <v>144</v>
      </c>
      <c r="K67" s="675">
        <v>138.78</v>
      </c>
      <c r="L67" s="675">
        <v>138.86000000000001</v>
      </c>
      <c r="M67" s="675">
        <v>134.6</v>
      </c>
      <c r="N67" s="675">
        <v>139.76</v>
      </c>
      <c r="O67" s="675">
        <v>138.03</v>
      </c>
      <c r="P67" s="675">
        <v>129.88</v>
      </c>
      <c r="Q67" s="675">
        <v>127.27</v>
      </c>
      <c r="R67" s="675">
        <v>124.11</v>
      </c>
      <c r="S67" s="675">
        <v>126.42</v>
      </c>
      <c r="T67" s="675">
        <v>113.2</v>
      </c>
      <c r="U67" s="675">
        <v>74.650000000000006</v>
      </c>
      <c r="V67" s="675">
        <v>64.56</v>
      </c>
      <c r="W67" s="675">
        <v>58.96</v>
      </c>
      <c r="X67" s="675">
        <v>51.63</v>
      </c>
      <c r="Y67" s="675">
        <v>50.57</v>
      </c>
      <c r="Z67" s="675">
        <v>49.31</v>
      </c>
      <c r="AA67" s="675">
        <v>47.62</v>
      </c>
      <c r="AB67" s="675">
        <v>44.56</v>
      </c>
      <c r="AC67" s="675">
        <v>40.76</v>
      </c>
      <c r="AD67" s="675">
        <v>38.21</v>
      </c>
      <c r="AE67" s="675">
        <v>33.46</v>
      </c>
      <c r="AF67" s="675">
        <v>30.81</v>
      </c>
      <c r="AG67" s="675">
        <v>25.41</v>
      </c>
      <c r="AH67" s="675">
        <v>24.34</v>
      </c>
      <c r="AI67" s="675">
        <v>22.98</v>
      </c>
      <c r="AJ67" s="675">
        <v>23.01</v>
      </c>
      <c r="AK67" s="675">
        <v>20.78</v>
      </c>
      <c r="AL67" s="675">
        <v>20.99</v>
      </c>
      <c r="AM67" s="675">
        <v>20.83</v>
      </c>
      <c r="AN67" s="675">
        <v>19.3</v>
      </c>
      <c r="AO67" s="675">
        <v>17.670000000000002</v>
      </c>
      <c r="AP67" s="675">
        <v>15.05</v>
      </c>
      <c r="AQ67" s="675">
        <v>15.02</v>
      </c>
      <c r="AR67" s="675">
        <v>16.09</v>
      </c>
      <c r="AS67" s="675">
        <v>16.09</v>
      </c>
      <c r="AT67" s="675">
        <v>18.350000000000001</v>
      </c>
      <c r="AU67" s="675">
        <v>13.65</v>
      </c>
      <c r="AV67" s="675">
        <v>15.58</v>
      </c>
      <c r="AW67" s="675">
        <v>17.36</v>
      </c>
      <c r="AX67" s="672"/>
      <c r="AY67" s="672"/>
    </row>
    <row r="68" spans="1:51">
      <c r="A68" s="644"/>
      <c r="B68" s="644"/>
      <c r="C68" s="644"/>
      <c r="D68" s="644"/>
      <c r="E68" s="644"/>
      <c r="F68" s="644"/>
      <c r="G68" s="675"/>
      <c r="H68" s="675"/>
      <c r="I68" s="675"/>
      <c r="J68" s="675"/>
      <c r="K68" s="675"/>
      <c r="L68" s="675"/>
      <c r="M68" s="675"/>
      <c r="N68" s="675"/>
      <c r="O68" s="675"/>
      <c r="P68" s="675"/>
      <c r="Q68" s="675"/>
      <c r="R68" s="675"/>
      <c r="S68" s="675"/>
      <c r="T68" s="675"/>
      <c r="U68" s="675"/>
      <c r="V68" s="675"/>
      <c r="W68" s="675"/>
      <c r="X68" s="675"/>
      <c r="Y68" s="675"/>
      <c r="Z68" s="675"/>
      <c r="AA68" s="675"/>
      <c r="AB68" s="675"/>
      <c r="AC68" s="675"/>
      <c r="AD68" s="675"/>
      <c r="AE68" s="675"/>
      <c r="AF68" s="675"/>
      <c r="AG68" s="675"/>
      <c r="AH68" s="675"/>
      <c r="AI68" s="675"/>
      <c r="AJ68" s="675"/>
      <c r="AK68" s="675"/>
      <c r="AL68" s="675"/>
      <c r="AM68" s="675"/>
      <c r="AN68" s="675"/>
      <c r="AO68" s="675"/>
      <c r="AP68" s="675"/>
      <c r="AQ68" s="675"/>
      <c r="AR68" s="675"/>
      <c r="AS68" s="675"/>
      <c r="AT68" s="675"/>
      <c r="AU68" s="675"/>
      <c r="AV68" s="675"/>
      <c r="AW68" s="649"/>
      <c r="AX68" s="672"/>
      <c r="AY68" s="672"/>
    </row>
    <row r="69" spans="1:51">
      <c r="A69" s="652" t="s">
        <v>569</v>
      </c>
      <c r="B69" s="652"/>
      <c r="C69" s="652"/>
      <c r="D69" s="652"/>
      <c r="E69" s="652"/>
      <c r="F69" s="652"/>
      <c r="G69" s="678">
        <v>138628.34</v>
      </c>
      <c r="H69" s="678"/>
      <c r="I69" s="678"/>
      <c r="J69" s="678">
        <v>131486.21</v>
      </c>
      <c r="K69" s="678">
        <v>136120.6</v>
      </c>
      <c r="L69" s="678">
        <v>139872.74</v>
      </c>
      <c r="M69" s="678">
        <v>142375.73000000001</v>
      </c>
      <c r="N69" s="678">
        <v>147057.97</v>
      </c>
      <c r="O69" s="678">
        <v>128075.89</v>
      </c>
      <c r="P69" s="678">
        <v>119350.18</v>
      </c>
      <c r="Q69" s="678">
        <v>122463.7</v>
      </c>
      <c r="R69" s="678">
        <v>121076.98</v>
      </c>
      <c r="S69" s="678">
        <v>114973.47</v>
      </c>
      <c r="T69" s="678">
        <v>126570.65</v>
      </c>
      <c r="U69" s="678">
        <v>129320.12</v>
      </c>
      <c r="V69" s="678">
        <v>129613.29</v>
      </c>
      <c r="W69" s="678">
        <v>133343.64000000001</v>
      </c>
      <c r="X69" s="678">
        <v>127014.26</v>
      </c>
      <c r="Y69" s="678">
        <v>125512.88</v>
      </c>
      <c r="Z69" s="678">
        <v>128046.16</v>
      </c>
      <c r="AA69" s="678">
        <v>128637.22</v>
      </c>
      <c r="AB69" s="678">
        <v>131246.54999999999</v>
      </c>
      <c r="AC69" s="678">
        <v>133088.25</v>
      </c>
      <c r="AD69" s="678">
        <v>134419.95000000001</v>
      </c>
      <c r="AE69" s="678">
        <v>132884.96</v>
      </c>
      <c r="AF69" s="678">
        <v>136946.51</v>
      </c>
      <c r="AG69" s="678">
        <v>137583.25</v>
      </c>
      <c r="AH69" s="678">
        <v>136682.34</v>
      </c>
      <c r="AI69" s="678">
        <v>132730.48000000001</v>
      </c>
      <c r="AJ69" s="678">
        <v>132070.68</v>
      </c>
      <c r="AK69" s="678">
        <v>134660.93</v>
      </c>
      <c r="AL69" s="678">
        <v>135114.95000000001</v>
      </c>
      <c r="AM69" s="678">
        <v>135062.04</v>
      </c>
      <c r="AN69" s="678">
        <v>136453.06</v>
      </c>
      <c r="AO69" s="678">
        <v>139541.62</v>
      </c>
      <c r="AP69" s="678">
        <v>140088.51</v>
      </c>
      <c r="AQ69" s="678">
        <v>139039.60999999999</v>
      </c>
      <c r="AR69" s="678">
        <v>135181.82999999999</v>
      </c>
      <c r="AS69" s="678">
        <v>136457.44</v>
      </c>
      <c r="AT69" s="678">
        <v>139762.16</v>
      </c>
      <c r="AU69" s="678">
        <v>131939.1</v>
      </c>
      <c r="AV69" s="678">
        <v>132637.51</v>
      </c>
      <c r="AW69" s="678">
        <v>132826.17000000001</v>
      </c>
      <c r="AX69" s="672"/>
      <c r="AY69" s="672"/>
    </row>
    <row r="70" spans="1:51">
      <c r="A70" s="674" t="s">
        <v>589</v>
      </c>
      <c r="B70" s="641"/>
      <c r="C70" s="641"/>
      <c r="D70" s="641"/>
      <c r="E70" s="641"/>
      <c r="F70" s="641"/>
      <c r="G70" s="675">
        <v>97117.89</v>
      </c>
      <c r="H70" s="675"/>
      <c r="I70" s="675"/>
      <c r="J70" s="675">
        <v>91295.5</v>
      </c>
      <c r="K70" s="675">
        <v>95432.26</v>
      </c>
      <c r="L70" s="675">
        <v>97298.35</v>
      </c>
      <c r="M70" s="675">
        <v>96995.56</v>
      </c>
      <c r="N70" s="675">
        <v>98992.99</v>
      </c>
      <c r="O70" s="675">
        <v>78018.84</v>
      </c>
      <c r="P70" s="675">
        <v>67372.009999999995</v>
      </c>
      <c r="Q70" s="675">
        <v>66922.55</v>
      </c>
      <c r="R70" s="675">
        <v>63164.83</v>
      </c>
      <c r="S70" s="675">
        <v>55781.67</v>
      </c>
      <c r="T70" s="675">
        <v>61573.66</v>
      </c>
      <c r="U70" s="675">
        <v>59080.55</v>
      </c>
      <c r="V70" s="675">
        <v>55772.06</v>
      </c>
      <c r="W70" s="675">
        <v>53467.54</v>
      </c>
      <c r="X70" s="675">
        <v>45629.56</v>
      </c>
      <c r="Y70" s="675">
        <v>41477.910000000003</v>
      </c>
      <c r="Z70" s="675">
        <v>38945.61</v>
      </c>
      <c r="AA70" s="675">
        <v>34855.019999999997</v>
      </c>
      <c r="AB70" s="675">
        <v>37571.69</v>
      </c>
      <c r="AC70" s="675">
        <v>34920.120000000003</v>
      </c>
      <c r="AD70" s="675">
        <v>33667.35</v>
      </c>
      <c r="AE70" s="675">
        <v>32225.49</v>
      </c>
      <c r="AF70" s="675">
        <v>31566.61</v>
      </c>
      <c r="AG70" s="675">
        <v>30334.85</v>
      </c>
      <c r="AH70" s="675">
        <v>29431.81</v>
      </c>
      <c r="AI70" s="675">
        <v>25778.1</v>
      </c>
      <c r="AJ70" s="675">
        <v>24891.759999999998</v>
      </c>
      <c r="AK70" s="675">
        <v>24289.63</v>
      </c>
      <c r="AL70" s="675">
        <v>22265.74</v>
      </c>
      <c r="AM70" s="675">
        <v>21160.16</v>
      </c>
      <c r="AN70" s="675">
        <v>20350.650000000001</v>
      </c>
      <c r="AO70" s="675">
        <v>18904.89</v>
      </c>
      <c r="AP70" s="675">
        <v>17535.060000000001</v>
      </c>
      <c r="AQ70" s="675">
        <v>16330.7</v>
      </c>
      <c r="AR70" s="675">
        <v>14878.89</v>
      </c>
      <c r="AS70" s="675">
        <v>13850.65</v>
      </c>
      <c r="AT70" s="675">
        <v>13446.62</v>
      </c>
      <c r="AU70" s="675">
        <v>10879.02</v>
      </c>
      <c r="AV70" s="675">
        <v>10238.58</v>
      </c>
      <c r="AW70" s="675">
        <v>8249.9</v>
      </c>
      <c r="AX70" s="672"/>
      <c r="AY70" s="672"/>
    </row>
    <row r="71" spans="1:51">
      <c r="A71" s="674" t="s">
        <v>546</v>
      </c>
      <c r="B71" s="641"/>
      <c r="C71" s="641"/>
      <c r="D71" s="641"/>
      <c r="E71" s="641"/>
      <c r="F71" s="641"/>
      <c r="G71" s="675">
        <v>0</v>
      </c>
      <c r="H71" s="675"/>
      <c r="I71" s="675"/>
      <c r="J71" s="675">
        <v>0</v>
      </c>
      <c r="K71" s="675">
        <v>0</v>
      </c>
      <c r="L71" s="675">
        <v>0</v>
      </c>
      <c r="M71" s="675">
        <v>0</v>
      </c>
      <c r="N71" s="675">
        <v>0</v>
      </c>
      <c r="O71" s="675">
        <v>0</v>
      </c>
      <c r="P71" s="675">
        <v>0</v>
      </c>
      <c r="Q71" s="675">
        <v>12.87</v>
      </c>
      <c r="R71" s="675">
        <v>193.98</v>
      </c>
      <c r="S71" s="675">
        <v>943.12</v>
      </c>
      <c r="T71" s="675">
        <v>3462.64</v>
      </c>
      <c r="U71" s="675">
        <v>7065.66</v>
      </c>
      <c r="V71" s="675">
        <v>9187.41</v>
      </c>
      <c r="W71" s="675">
        <v>10582.26</v>
      </c>
      <c r="X71" s="675">
        <v>12149.51</v>
      </c>
      <c r="Y71" s="675">
        <v>13901.6</v>
      </c>
      <c r="Z71" s="675">
        <v>15212</v>
      </c>
      <c r="AA71" s="675">
        <v>16981.82</v>
      </c>
      <c r="AB71" s="675">
        <v>18457</v>
      </c>
      <c r="AC71" s="675">
        <v>19617.55</v>
      </c>
      <c r="AD71" s="675">
        <v>21007.91</v>
      </c>
      <c r="AE71" s="675">
        <v>21764.95</v>
      </c>
      <c r="AF71" s="675">
        <v>22885.69</v>
      </c>
      <c r="AG71" s="675">
        <v>23788.85</v>
      </c>
      <c r="AH71" s="675">
        <v>24429.19</v>
      </c>
      <c r="AI71" s="675">
        <v>23977.79</v>
      </c>
      <c r="AJ71" s="675">
        <v>23607.55</v>
      </c>
      <c r="AK71" s="675">
        <v>24017.05</v>
      </c>
      <c r="AL71" s="675">
        <v>25072.3</v>
      </c>
      <c r="AM71" s="675">
        <v>25193.49</v>
      </c>
      <c r="AN71" s="675">
        <v>25120.34</v>
      </c>
      <c r="AO71" s="675">
        <v>25138.37</v>
      </c>
      <c r="AP71" s="675">
        <v>23810.26</v>
      </c>
      <c r="AQ71" s="675">
        <v>23557.25</v>
      </c>
      <c r="AR71" s="675">
        <v>22752.58</v>
      </c>
      <c r="AS71" s="675">
        <v>23807.11</v>
      </c>
      <c r="AT71" s="675">
        <v>23979.65</v>
      </c>
      <c r="AU71" s="675">
        <v>22850.99</v>
      </c>
      <c r="AV71" s="675">
        <v>22939.360000000001</v>
      </c>
      <c r="AW71" s="675">
        <v>22397.58</v>
      </c>
      <c r="AX71" s="672"/>
      <c r="AY71" s="672"/>
    </row>
    <row r="72" spans="1:51">
      <c r="A72" s="674" t="s">
        <v>590</v>
      </c>
      <c r="B72" s="641"/>
      <c r="C72" s="641"/>
      <c r="D72" s="641"/>
      <c r="E72" s="641"/>
      <c r="F72" s="641"/>
      <c r="G72" s="675">
        <v>838.95</v>
      </c>
      <c r="H72" s="675"/>
      <c r="I72" s="675"/>
      <c r="J72" s="675">
        <v>570.12</v>
      </c>
      <c r="K72" s="675">
        <v>614.54</v>
      </c>
      <c r="L72" s="675">
        <v>801.73</v>
      </c>
      <c r="M72" s="675">
        <v>717.97</v>
      </c>
      <c r="N72" s="675">
        <v>940.93</v>
      </c>
      <c r="O72" s="675">
        <v>1494.47</v>
      </c>
      <c r="P72" s="675">
        <v>1934.62</v>
      </c>
      <c r="Q72" s="675">
        <v>2048.08</v>
      </c>
      <c r="R72" s="675">
        <v>1736.61</v>
      </c>
      <c r="S72" s="675">
        <v>1638.01</v>
      </c>
      <c r="T72" s="675">
        <v>1334.94</v>
      </c>
      <c r="U72" s="675">
        <v>1046.48</v>
      </c>
      <c r="V72" s="675">
        <v>580.25</v>
      </c>
      <c r="W72" s="675">
        <v>443.51</v>
      </c>
      <c r="X72" s="675">
        <v>499.37</v>
      </c>
      <c r="Y72" s="675">
        <v>599.85</v>
      </c>
      <c r="Z72" s="675">
        <v>960.02</v>
      </c>
      <c r="AA72" s="675">
        <v>797.98</v>
      </c>
      <c r="AB72" s="675">
        <v>678.12</v>
      </c>
      <c r="AC72" s="675">
        <v>564.91999999999996</v>
      </c>
      <c r="AD72" s="675">
        <v>351.2</v>
      </c>
      <c r="AE72" s="675">
        <v>109.56</v>
      </c>
      <c r="AF72" s="675">
        <v>117.56</v>
      </c>
      <c r="AG72" s="675">
        <v>144.56</v>
      </c>
      <c r="AH72" s="675">
        <v>99.16</v>
      </c>
      <c r="AI72" s="675">
        <v>34.24</v>
      </c>
      <c r="AJ72" s="675">
        <v>33.46</v>
      </c>
      <c r="AK72" s="675">
        <v>27.67</v>
      </c>
      <c r="AL72" s="675">
        <v>20</v>
      </c>
      <c r="AM72" s="675">
        <v>18.73</v>
      </c>
      <c r="AN72" s="675">
        <v>6.52</v>
      </c>
      <c r="AO72" s="675">
        <v>3.43</v>
      </c>
      <c r="AP72" s="675">
        <v>6.93</v>
      </c>
      <c r="AQ72" s="675">
        <v>13.93</v>
      </c>
      <c r="AR72" s="675">
        <v>15.78</v>
      </c>
      <c r="AS72" s="675">
        <v>19.809999999999999</v>
      </c>
      <c r="AT72" s="675">
        <v>22.05</v>
      </c>
      <c r="AU72" s="675">
        <v>17.34</v>
      </c>
      <c r="AV72" s="675">
        <v>12.73</v>
      </c>
      <c r="AW72" s="675">
        <v>0.32</v>
      </c>
      <c r="AX72" s="672"/>
      <c r="AY72" s="672"/>
    </row>
    <row r="73" spans="1:51">
      <c r="A73" s="674" t="s">
        <v>592</v>
      </c>
      <c r="B73" s="641"/>
      <c r="C73" s="641"/>
      <c r="D73" s="641"/>
      <c r="E73" s="641"/>
      <c r="F73" s="641"/>
      <c r="G73" s="675">
        <v>1391.82</v>
      </c>
      <c r="H73" s="675"/>
      <c r="I73" s="675"/>
      <c r="J73" s="675">
        <v>1204.17</v>
      </c>
      <c r="K73" s="675">
        <v>1038.76</v>
      </c>
      <c r="L73" s="675">
        <v>923.8</v>
      </c>
      <c r="M73" s="675">
        <v>1520.83</v>
      </c>
      <c r="N73" s="675">
        <v>2808.95</v>
      </c>
      <c r="O73" s="675">
        <v>4881.58</v>
      </c>
      <c r="P73" s="675">
        <v>7039.34</v>
      </c>
      <c r="Q73" s="675">
        <v>8349.67</v>
      </c>
      <c r="R73" s="675">
        <v>8892.16</v>
      </c>
      <c r="S73" s="675">
        <v>8890.6</v>
      </c>
      <c r="T73" s="675">
        <v>8209.33</v>
      </c>
      <c r="U73" s="675">
        <v>8807.08</v>
      </c>
      <c r="V73" s="675">
        <v>8998.0499999999993</v>
      </c>
      <c r="W73" s="675">
        <v>9914.93</v>
      </c>
      <c r="X73" s="675">
        <v>9925.82</v>
      </c>
      <c r="Y73" s="675">
        <v>10128.15</v>
      </c>
      <c r="Z73" s="675">
        <v>10154.6</v>
      </c>
      <c r="AA73" s="675">
        <v>11040.85</v>
      </c>
      <c r="AB73" s="675">
        <v>10869.74</v>
      </c>
      <c r="AC73" s="675">
        <v>11320.58</v>
      </c>
      <c r="AD73" s="675">
        <v>11148.45</v>
      </c>
      <c r="AE73" s="675">
        <v>10600.58</v>
      </c>
      <c r="AF73" s="675">
        <v>12150.17</v>
      </c>
      <c r="AG73" s="675">
        <v>11471.77</v>
      </c>
      <c r="AH73" s="675">
        <v>12135.85</v>
      </c>
      <c r="AI73" s="675">
        <v>14441.77</v>
      </c>
      <c r="AJ73" s="675">
        <v>15296.95</v>
      </c>
      <c r="AK73" s="675">
        <v>16665.36</v>
      </c>
      <c r="AL73" s="675">
        <v>18137.97</v>
      </c>
      <c r="AM73" s="675">
        <v>19359.63</v>
      </c>
      <c r="AN73" s="675">
        <v>22551.82</v>
      </c>
      <c r="AO73" s="675">
        <v>25852.14</v>
      </c>
      <c r="AP73" s="675">
        <v>30473.81</v>
      </c>
      <c r="AQ73" s="675">
        <v>29940.3</v>
      </c>
      <c r="AR73" s="675">
        <v>29210.03</v>
      </c>
      <c r="AS73" s="675">
        <v>27876.42</v>
      </c>
      <c r="AT73" s="675">
        <v>30135.43</v>
      </c>
      <c r="AU73" s="675">
        <v>28152.47</v>
      </c>
      <c r="AV73" s="675">
        <v>28986.18</v>
      </c>
      <c r="AW73" s="675">
        <v>31310.32</v>
      </c>
      <c r="AX73" s="672"/>
      <c r="AY73" s="672"/>
    </row>
    <row r="74" spans="1:51">
      <c r="A74" s="674" t="s">
        <v>541</v>
      </c>
      <c r="B74" s="641"/>
      <c r="C74" s="641"/>
      <c r="D74" s="641"/>
      <c r="E74" s="641"/>
      <c r="F74" s="641"/>
      <c r="G74" s="675">
        <v>1470.49</v>
      </c>
      <c r="H74" s="675"/>
      <c r="I74" s="675"/>
      <c r="J74" s="675">
        <v>3832.27</v>
      </c>
      <c r="K74" s="675">
        <v>4156.57</v>
      </c>
      <c r="L74" s="675">
        <v>4659.8599999999997</v>
      </c>
      <c r="M74" s="675">
        <v>6275.44</v>
      </c>
      <c r="N74" s="675">
        <v>6906.02</v>
      </c>
      <c r="O74" s="675">
        <v>6759.74</v>
      </c>
      <c r="P74" s="675">
        <v>6633.61</v>
      </c>
      <c r="Q74" s="675">
        <v>6438.8</v>
      </c>
      <c r="R74" s="675">
        <v>6605.71</v>
      </c>
      <c r="S74" s="675">
        <v>7117.49</v>
      </c>
      <c r="T74" s="675">
        <v>8890.5400000000009</v>
      </c>
      <c r="U74" s="675">
        <v>8675.75</v>
      </c>
      <c r="V74" s="675">
        <v>9348.44</v>
      </c>
      <c r="W74" s="675">
        <v>9139.15</v>
      </c>
      <c r="X74" s="675">
        <v>8819.26</v>
      </c>
      <c r="Y74" s="675">
        <v>8540.91</v>
      </c>
      <c r="Z74" s="675">
        <v>9206.94</v>
      </c>
      <c r="AA74" s="675">
        <v>8935.84</v>
      </c>
      <c r="AB74" s="675">
        <v>9169.5</v>
      </c>
      <c r="AC74" s="675">
        <v>8783.56</v>
      </c>
      <c r="AD74" s="675">
        <v>8739.06</v>
      </c>
      <c r="AE74" s="675">
        <v>9154.35</v>
      </c>
      <c r="AF74" s="675">
        <v>8391.2000000000007</v>
      </c>
      <c r="AG74" s="675">
        <v>8085.23</v>
      </c>
      <c r="AH74" s="675">
        <v>7831.29</v>
      </c>
      <c r="AI74" s="675">
        <v>6943.81</v>
      </c>
      <c r="AJ74" s="675">
        <v>6639.94</v>
      </c>
      <c r="AK74" s="675">
        <v>6311.81</v>
      </c>
      <c r="AL74" s="675">
        <v>6556.73</v>
      </c>
      <c r="AM74" s="675">
        <v>6112.4</v>
      </c>
      <c r="AN74" s="675">
        <v>5902.74</v>
      </c>
      <c r="AO74" s="675">
        <v>5767.24</v>
      </c>
      <c r="AP74" s="675">
        <v>4912.93</v>
      </c>
      <c r="AQ74" s="675">
        <v>4940.4399999999996</v>
      </c>
      <c r="AR74" s="675">
        <v>5033.6899999999996</v>
      </c>
      <c r="AS74" s="675">
        <v>5496.22</v>
      </c>
      <c r="AT74" s="675">
        <v>5262.52</v>
      </c>
      <c r="AU74" s="675">
        <v>5151.3500000000004</v>
      </c>
      <c r="AV74" s="675">
        <v>5378.85</v>
      </c>
      <c r="AW74" s="675">
        <v>5356.45</v>
      </c>
      <c r="AX74" s="672"/>
      <c r="AY74" s="672"/>
    </row>
    <row r="75" spans="1:51">
      <c r="A75" s="674" t="s">
        <v>540</v>
      </c>
      <c r="B75" s="641"/>
      <c r="C75" s="641"/>
      <c r="D75" s="641"/>
      <c r="E75" s="641"/>
      <c r="F75" s="641"/>
      <c r="G75" s="675">
        <v>35736.559999999998</v>
      </c>
      <c r="H75" s="675"/>
      <c r="I75" s="675"/>
      <c r="J75" s="675">
        <v>32630.48</v>
      </c>
      <c r="K75" s="675">
        <v>32990.76</v>
      </c>
      <c r="L75" s="675">
        <v>34301.550000000003</v>
      </c>
      <c r="M75" s="675">
        <v>35034.74</v>
      </c>
      <c r="N75" s="675">
        <v>35505.11</v>
      </c>
      <c r="O75" s="675">
        <v>35042.86</v>
      </c>
      <c r="P75" s="675">
        <v>34603.57</v>
      </c>
      <c r="Q75" s="675">
        <v>36962.269999999997</v>
      </c>
      <c r="R75" s="675">
        <v>38798.44</v>
      </c>
      <c r="S75" s="675">
        <v>38884.54</v>
      </c>
      <c r="T75" s="675">
        <v>41557.17</v>
      </c>
      <c r="U75" s="675">
        <v>43628.38</v>
      </c>
      <c r="V75" s="675">
        <v>44847.46</v>
      </c>
      <c r="W75" s="675">
        <v>48995.83</v>
      </c>
      <c r="X75" s="675">
        <v>49290.73</v>
      </c>
      <c r="Y75" s="675">
        <v>50179.02</v>
      </c>
      <c r="Z75" s="675">
        <v>52896.83</v>
      </c>
      <c r="AA75" s="675">
        <v>55379.54</v>
      </c>
      <c r="AB75" s="675">
        <v>53894.38</v>
      </c>
      <c r="AC75" s="675">
        <v>57327.99</v>
      </c>
      <c r="AD75" s="675">
        <v>58986.61</v>
      </c>
      <c r="AE75" s="675">
        <v>58573.93</v>
      </c>
      <c r="AF75" s="675">
        <v>61416.76</v>
      </c>
      <c r="AG75" s="675">
        <v>63412.83</v>
      </c>
      <c r="AH75" s="675">
        <v>62424.66</v>
      </c>
      <c r="AI75" s="675">
        <v>61243.13</v>
      </c>
      <c r="AJ75" s="675">
        <v>61288.1</v>
      </c>
      <c r="AK75" s="675">
        <v>63067.34</v>
      </c>
      <c r="AL75" s="675">
        <v>62776.95</v>
      </c>
      <c r="AM75" s="675">
        <v>62932.41</v>
      </c>
      <c r="AN75" s="675">
        <v>62258.8</v>
      </c>
      <c r="AO75" s="675">
        <v>63635.7</v>
      </c>
      <c r="AP75" s="675">
        <v>63145.26</v>
      </c>
      <c r="AQ75" s="675">
        <v>64053.17</v>
      </c>
      <c r="AR75" s="675">
        <v>63065.440000000002</v>
      </c>
      <c r="AS75" s="675">
        <v>65180.93</v>
      </c>
      <c r="AT75" s="675">
        <v>66658.89</v>
      </c>
      <c r="AU75" s="675">
        <v>64696.53</v>
      </c>
      <c r="AV75" s="675">
        <v>64863.35</v>
      </c>
      <c r="AW75" s="675">
        <v>65268.98</v>
      </c>
      <c r="AX75" s="672"/>
      <c r="AY75" s="672"/>
    </row>
    <row r="76" spans="1:51">
      <c r="A76" s="674" t="s">
        <v>539</v>
      </c>
      <c r="B76" s="641"/>
      <c r="C76" s="641"/>
      <c r="D76" s="641"/>
      <c r="E76" s="641"/>
      <c r="F76" s="641"/>
      <c r="G76" s="675">
        <v>2072.63</v>
      </c>
      <c r="H76" s="675"/>
      <c r="I76" s="675"/>
      <c r="J76" s="675">
        <v>1953.68</v>
      </c>
      <c r="K76" s="675">
        <v>1887.71</v>
      </c>
      <c r="L76" s="675">
        <v>1887.45</v>
      </c>
      <c r="M76" s="675">
        <v>1831.18</v>
      </c>
      <c r="N76" s="675">
        <v>1903.97</v>
      </c>
      <c r="O76" s="675">
        <v>1878.4</v>
      </c>
      <c r="P76" s="675">
        <v>1767.02</v>
      </c>
      <c r="Q76" s="675">
        <v>1729.45</v>
      </c>
      <c r="R76" s="675">
        <v>1685.24</v>
      </c>
      <c r="S76" s="675">
        <v>1718.05</v>
      </c>
      <c r="T76" s="675">
        <v>1542.36</v>
      </c>
      <c r="U76" s="675">
        <v>1016.22</v>
      </c>
      <c r="V76" s="675">
        <v>879.62</v>
      </c>
      <c r="W76" s="675">
        <v>800.41</v>
      </c>
      <c r="X76" s="675">
        <v>700</v>
      </c>
      <c r="Y76" s="675">
        <v>685.44</v>
      </c>
      <c r="Z76" s="675">
        <v>670.16</v>
      </c>
      <c r="AA76" s="675">
        <v>646.16</v>
      </c>
      <c r="AB76" s="675">
        <v>606.13</v>
      </c>
      <c r="AC76" s="675">
        <v>553.53</v>
      </c>
      <c r="AD76" s="675">
        <v>519.39</v>
      </c>
      <c r="AE76" s="675">
        <v>456.09</v>
      </c>
      <c r="AF76" s="675">
        <v>418.52</v>
      </c>
      <c r="AG76" s="675">
        <v>345.17</v>
      </c>
      <c r="AH76" s="675">
        <v>330.36</v>
      </c>
      <c r="AI76" s="675">
        <v>311.64999999999998</v>
      </c>
      <c r="AJ76" s="675">
        <v>312.93</v>
      </c>
      <c r="AK76" s="675">
        <v>282.06</v>
      </c>
      <c r="AL76" s="675">
        <v>285.26</v>
      </c>
      <c r="AM76" s="675">
        <v>285.20999999999998</v>
      </c>
      <c r="AN76" s="675">
        <v>262.19</v>
      </c>
      <c r="AO76" s="675">
        <v>239.87</v>
      </c>
      <c r="AP76" s="675">
        <v>204.26</v>
      </c>
      <c r="AQ76" s="675">
        <v>203.83</v>
      </c>
      <c r="AR76" s="675">
        <v>225.42</v>
      </c>
      <c r="AS76" s="675">
        <v>226.3</v>
      </c>
      <c r="AT76" s="675">
        <v>256.99</v>
      </c>
      <c r="AU76" s="675">
        <v>191.4</v>
      </c>
      <c r="AV76" s="675">
        <v>218.46</v>
      </c>
      <c r="AW76" s="675">
        <v>242.62</v>
      </c>
      <c r="AX76" s="672"/>
      <c r="AY76" s="672"/>
    </row>
    <row r="77" spans="1:51">
      <c r="A77" s="644"/>
      <c r="B77" s="644"/>
      <c r="C77" s="644"/>
      <c r="D77" s="644"/>
      <c r="E77" s="644"/>
      <c r="F77" s="644"/>
      <c r="G77" s="675"/>
      <c r="H77" s="675"/>
      <c r="I77" s="675"/>
      <c r="J77" s="675"/>
      <c r="K77" s="675"/>
      <c r="L77" s="675"/>
      <c r="M77" s="675"/>
      <c r="N77" s="675"/>
      <c r="O77" s="675"/>
      <c r="P77" s="675"/>
      <c r="Q77" s="675"/>
      <c r="R77" s="675"/>
      <c r="S77" s="675"/>
      <c r="T77" s="675"/>
      <c r="U77" s="675"/>
      <c r="V77" s="675"/>
      <c r="W77" s="675"/>
      <c r="X77" s="675"/>
      <c r="Y77" s="675"/>
      <c r="Z77" s="675"/>
      <c r="AA77" s="675"/>
      <c r="AB77" s="675"/>
      <c r="AC77" s="675"/>
      <c r="AD77" s="675"/>
      <c r="AE77" s="675"/>
      <c r="AF77" s="675"/>
      <c r="AG77" s="675"/>
      <c r="AH77" s="675"/>
      <c r="AI77" s="675"/>
      <c r="AJ77" s="675"/>
      <c r="AK77" s="675"/>
      <c r="AL77" s="675"/>
      <c r="AM77" s="675"/>
      <c r="AN77" s="675"/>
      <c r="AO77" s="675"/>
      <c r="AP77" s="675"/>
      <c r="AQ77" s="675"/>
      <c r="AR77" s="675"/>
      <c r="AS77" s="675"/>
      <c r="AT77" s="675"/>
      <c r="AU77" s="675"/>
      <c r="AV77" s="675"/>
      <c r="AW77" s="675"/>
      <c r="AX77" s="672"/>
      <c r="AY77" s="672"/>
    </row>
    <row r="78" spans="1:51">
      <c r="A78" s="646" t="s">
        <v>567</v>
      </c>
      <c r="B78" s="644"/>
      <c r="C78" s="644"/>
      <c r="D78" s="644"/>
      <c r="E78" s="644"/>
      <c r="F78" s="644"/>
      <c r="G78" s="679"/>
      <c r="H78" s="679"/>
      <c r="I78" s="679"/>
      <c r="J78" s="679"/>
      <c r="K78" s="679"/>
      <c r="L78" s="679"/>
      <c r="M78" s="679"/>
      <c r="N78" s="679"/>
      <c r="O78" s="679"/>
      <c r="P78" s="679"/>
      <c r="Q78" s="679"/>
      <c r="R78" s="679"/>
      <c r="S78" s="679"/>
      <c r="T78" s="679"/>
      <c r="U78" s="679"/>
      <c r="V78" s="679"/>
      <c r="W78" s="679"/>
      <c r="X78" s="679"/>
      <c r="Y78" s="679"/>
      <c r="Z78" s="679"/>
      <c r="AA78" s="679"/>
      <c r="AB78" s="679"/>
      <c r="AC78" s="679"/>
      <c r="AD78" s="679"/>
      <c r="AE78" s="679"/>
      <c r="AF78" s="679"/>
      <c r="AG78" s="679"/>
      <c r="AH78" s="679"/>
      <c r="AI78" s="679"/>
      <c r="AJ78" s="679"/>
      <c r="AK78" s="679"/>
      <c r="AL78" s="679"/>
      <c r="AM78" s="679"/>
      <c r="AN78" s="679"/>
      <c r="AO78" s="679"/>
      <c r="AP78" s="679"/>
      <c r="AQ78" s="679"/>
      <c r="AR78" s="679"/>
      <c r="AS78" s="679"/>
      <c r="AT78" s="679"/>
      <c r="AU78" s="679"/>
      <c r="AV78" s="679"/>
      <c r="AW78" s="679"/>
      <c r="AX78" s="672"/>
      <c r="AY78" s="672"/>
    </row>
    <row r="79" spans="1:51">
      <c r="A79" s="644" t="s">
        <v>551</v>
      </c>
      <c r="B79" s="644"/>
      <c r="C79" s="644"/>
      <c r="D79" s="644"/>
      <c r="E79" s="644"/>
      <c r="F79" s="644"/>
      <c r="G79" s="675">
        <v>662.37</v>
      </c>
      <c r="H79" s="675"/>
      <c r="I79" s="675"/>
      <c r="J79" s="675">
        <v>612.04</v>
      </c>
      <c r="K79" s="675">
        <v>321.99</v>
      </c>
      <c r="L79" s="675">
        <v>665.97</v>
      </c>
      <c r="M79" s="675">
        <v>813.35</v>
      </c>
      <c r="N79" s="675">
        <v>828.29</v>
      </c>
      <c r="O79" s="675">
        <v>1039.43</v>
      </c>
      <c r="P79" s="675">
        <v>1095.57</v>
      </c>
      <c r="Q79" s="675">
        <v>1520.64</v>
      </c>
      <c r="R79" s="675">
        <v>1565.5</v>
      </c>
      <c r="S79" s="675">
        <v>1360.45</v>
      </c>
      <c r="T79" s="675">
        <v>1259.67</v>
      </c>
      <c r="U79" s="675">
        <v>883.59</v>
      </c>
      <c r="V79" s="675">
        <v>1101.73</v>
      </c>
      <c r="W79" s="675">
        <v>1012.54</v>
      </c>
      <c r="X79" s="675">
        <v>667.74</v>
      </c>
      <c r="Y79" s="675">
        <v>359.72</v>
      </c>
      <c r="Z79" s="675">
        <v>369.21</v>
      </c>
      <c r="AA79" s="675">
        <v>320.07</v>
      </c>
      <c r="AB79" s="675">
        <v>445.73</v>
      </c>
      <c r="AC79" s="675">
        <v>422.64</v>
      </c>
      <c r="AD79" s="675">
        <v>378.57</v>
      </c>
      <c r="AE79" s="675">
        <v>370.14</v>
      </c>
      <c r="AF79" s="675">
        <v>334.51</v>
      </c>
      <c r="AG79" s="675">
        <v>363.09</v>
      </c>
      <c r="AH79" s="675">
        <v>359.21</v>
      </c>
      <c r="AI79" s="675">
        <v>422.9</v>
      </c>
      <c r="AJ79" s="675">
        <v>396.13</v>
      </c>
      <c r="AK79" s="675">
        <v>336.89</v>
      </c>
      <c r="AL79" s="675">
        <v>372.31</v>
      </c>
      <c r="AM79" s="675">
        <v>382.49</v>
      </c>
      <c r="AN79" s="675">
        <v>382.46</v>
      </c>
      <c r="AO79" s="675">
        <v>427.05</v>
      </c>
      <c r="AP79" s="675">
        <v>432.27</v>
      </c>
      <c r="AQ79" s="675">
        <v>367.37</v>
      </c>
      <c r="AR79" s="675">
        <v>302.73</v>
      </c>
      <c r="AS79" s="675">
        <v>295.04000000000002</v>
      </c>
      <c r="AT79" s="675">
        <v>331.77</v>
      </c>
      <c r="AU79" s="675">
        <v>319.54000000000002</v>
      </c>
      <c r="AV79" s="675">
        <v>270.36</v>
      </c>
      <c r="AW79" s="675">
        <v>279.98</v>
      </c>
      <c r="AX79" s="672"/>
      <c r="AY79" s="672"/>
    </row>
    <row r="80" spans="1:51">
      <c r="A80" s="645" t="s">
        <v>566</v>
      </c>
      <c r="B80" s="644"/>
      <c r="C80" s="644"/>
      <c r="D80" s="644"/>
      <c r="E80" s="644"/>
      <c r="F80" s="644"/>
      <c r="G80" s="675">
        <v>0</v>
      </c>
      <c r="H80" s="675"/>
      <c r="I80" s="675"/>
      <c r="J80" s="675">
        <v>0</v>
      </c>
      <c r="K80" s="675">
        <v>0</v>
      </c>
      <c r="L80" s="675">
        <v>0</v>
      </c>
      <c r="M80" s="675">
        <v>0</v>
      </c>
      <c r="N80" s="675">
        <v>0</v>
      </c>
      <c r="O80" s="675">
        <v>0</v>
      </c>
      <c r="P80" s="675">
        <v>0</v>
      </c>
      <c r="Q80" s="675">
        <v>0</v>
      </c>
      <c r="R80" s="675">
        <v>0</v>
      </c>
      <c r="S80" s="675">
        <v>0</v>
      </c>
      <c r="T80" s="675">
        <v>0</v>
      </c>
      <c r="U80" s="675">
        <v>0</v>
      </c>
      <c r="V80" s="675">
        <v>0</v>
      </c>
      <c r="W80" s="675">
        <v>0</v>
      </c>
      <c r="X80" s="675">
        <v>0</v>
      </c>
      <c r="Y80" s="675">
        <v>0</v>
      </c>
      <c r="Z80" s="675">
        <v>0</v>
      </c>
      <c r="AA80" s="675">
        <v>0</v>
      </c>
      <c r="AB80" s="675">
        <v>0</v>
      </c>
      <c r="AC80" s="675">
        <v>0</v>
      </c>
      <c r="AD80" s="675">
        <v>0</v>
      </c>
      <c r="AE80" s="675">
        <v>0</v>
      </c>
      <c r="AF80" s="675">
        <v>0</v>
      </c>
      <c r="AG80" s="675">
        <v>0</v>
      </c>
      <c r="AH80" s="675">
        <v>0</v>
      </c>
      <c r="AI80" s="675">
        <v>0</v>
      </c>
      <c r="AJ80" s="675">
        <v>0</v>
      </c>
      <c r="AK80" s="675">
        <v>0</v>
      </c>
      <c r="AL80" s="675">
        <v>0</v>
      </c>
      <c r="AM80" s="675">
        <v>0</v>
      </c>
      <c r="AN80" s="675">
        <v>0</v>
      </c>
      <c r="AO80" s="675">
        <v>0</v>
      </c>
      <c r="AP80" s="675">
        <v>0</v>
      </c>
      <c r="AQ80" s="675">
        <v>0</v>
      </c>
      <c r="AR80" s="675">
        <v>0</v>
      </c>
      <c r="AS80" s="675">
        <v>0</v>
      </c>
      <c r="AT80" s="675">
        <v>0</v>
      </c>
      <c r="AU80" s="675">
        <v>0</v>
      </c>
      <c r="AV80" s="675">
        <v>0</v>
      </c>
      <c r="AW80" s="675">
        <v>0</v>
      </c>
      <c r="AX80" s="672"/>
      <c r="AY80" s="672"/>
    </row>
    <row r="81" spans="1:51">
      <c r="A81" s="645" t="s">
        <v>550</v>
      </c>
      <c r="B81" s="644"/>
      <c r="C81" s="644"/>
      <c r="D81" s="644"/>
      <c r="E81" s="644"/>
      <c r="F81" s="644"/>
      <c r="G81" s="675">
        <v>698.51</v>
      </c>
      <c r="H81" s="675"/>
      <c r="I81" s="675"/>
      <c r="J81" s="675">
        <v>458.59</v>
      </c>
      <c r="K81" s="675">
        <v>428.3</v>
      </c>
      <c r="L81" s="675">
        <v>296.83999999999997</v>
      </c>
      <c r="M81" s="675">
        <v>307.02999999999997</v>
      </c>
      <c r="N81" s="675">
        <v>780.06</v>
      </c>
      <c r="O81" s="675">
        <v>611.15</v>
      </c>
      <c r="P81" s="675">
        <v>531.64</v>
      </c>
      <c r="Q81" s="675">
        <v>526.66999999999996</v>
      </c>
      <c r="R81" s="675">
        <v>614.85</v>
      </c>
      <c r="S81" s="675">
        <v>540.07000000000005</v>
      </c>
      <c r="T81" s="675">
        <v>361.34</v>
      </c>
      <c r="U81" s="675">
        <v>645.34</v>
      </c>
      <c r="V81" s="675">
        <v>396.25</v>
      </c>
      <c r="W81" s="675">
        <v>224.02</v>
      </c>
      <c r="X81" s="675">
        <v>427.95</v>
      </c>
      <c r="Y81" s="675">
        <v>2603.63</v>
      </c>
      <c r="Z81" s="675">
        <v>268.22000000000003</v>
      </c>
      <c r="AA81" s="675">
        <v>188.81</v>
      </c>
      <c r="AB81" s="675">
        <v>175.94</v>
      </c>
      <c r="AC81" s="675">
        <v>179.22</v>
      </c>
      <c r="AD81" s="675">
        <v>177.42</v>
      </c>
      <c r="AE81" s="675">
        <v>152.16</v>
      </c>
      <c r="AF81" s="675">
        <v>114.92</v>
      </c>
      <c r="AG81" s="675">
        <v>110.49</v>
      </c>
      <c r="AH81" s="675">
        <v>47.47</v>
      </c>
      <c r="AI81" s="675">
        <v>38.47</v>
      </c>
      <c r="AJ81" s="675">
        <v>75.84</v>
      </c>
      <c r="AK81" s="675">
        <v>51.74</v>
      </c>
      <c r="AL81" s="675">
        <v>107.9</v>
      </c>
      <c r="AM81" s="675">
        <v>40.299999999999997</v>
      </c>
      <c r="AN81" s="675">
        <v>51.02</v>
      </c>
      <c r="AO81" s="675">
        <v>69.569999999999993</v>
      </c>
      <c r="AP81" s="675">
        <v>43.41</v>
      </c>
      <c r="AQ81" s="675">
        <v>60.15</v>
      </c>
      <c r="AR81" s="675">
        <v>50.96</v>
      </c>
      <c r="AS81" s="675">
        <v>19.84</v>
      </c>
      <c r="AT81" s="675">
        <v>13.65</v>
      </c>
      <c r="AU81" s="675">
        <v>9.01</v>
      </c>
      <c r="AV81" s="675">
        <v>6.84</v>
      </c>
      <c r="AW81" s="675">
        <v>1.07</v>
      </c>
      <c r="AX81" s="672"/>
      <c r="AY81" s="672"/>
    </row>
    <row r="82" spans="1:51">
      <c r="A82" s="645" t="s">
        <v>549</v>
      </c>
      <c r="B82" s="644"/>
      <c r="C82" s="644"/>
      <c r="D82" s="644"/>
      <c r="E82" s="644"/>
      <c r="F82" s="644"/>
      <c r="G82" s="675">
        <v>74144.649999999994</v>
      </c>
      <c r="H82" s="675"/>
      <c r="I82" s="675"/>
      <c r="J82" s="675">
        <v>70881.23</v>
      </c>
      <c r="K82" s="675">
        <v>76038.83</v>
      </c>
      <c r="L82" s="675">
        <v>77632.12</v>
      </c>
      <c r="M82" s="675">
        <v>82268.990000000005</v>
      </c>
      <c r="N82" s="675">
        <v>84964.2</v>
      </c>
      <c r="O82" s="675">
        <v>63027.44</v>
      </c>
      <c r="P82" s="675">
        <v>53836.88</v>
      </c>
      <c r="Q82" s="675">
        <v>53017.09</v>
      </c>
      <c r="R82" s="675">
        <v>50419.81</v>
      </c>
      <c r="S82" s="675">
        <v>42768.95</v>
      </c>
      <c r="T82" s="675">
        <v>48499</v>
      </c>
      <c r="U82" s="675">
        <v>46965.93</v>
      </c>
      <c r="V82" s="675">
        <v>45159.34</v>
      </c>
      <c r="W82" s="675">
        <v>45067.05</v>
      </c>
      <c r="X82" s="675">
        <v>37081.379999999997</v>
      </c>
      <c r="Y82" s="675">
        <v>32938.769999999997</v>
      </c>
      <c r="Z82" s="675">
        <v>33354.620000000003</v>
      </c>
      <c r="AA82" s="675">
        <v>29912.41</v>
      </c>
      <c r="AB82" s="675">
        <v>32527.83</v>
      </c>
      <c r="AC82" s="675">
        <v>30557.68</v>
      </c>
      <c r="AD82" s="675">
        <v>30069.599999999999</v>
      </c>
      <c r="AE82" s="675">
        <v>28699.61</v>
      </c>
      <c r="AF82" s="675">
        <v>28122.17</v>
      </c>
      <c r="AG82" s="675">
        <v>27071.040000000001</v>
      </c>
      <c r="AH82" s="675">
        <v>26349.119999999999</v>
      </c>
      <c r="AI82" s="675">
        <v>23049.07</v>
      </c>
      <c r="AJ82" s="675">
        <v>22197.97</v>
      </c>
      <c r="AK82" s="675">
        <v>21847.93</v>
      </c>
      <c r="AL82" s="675">
        <v>19722.8</v>
      </c>
      <c r="AM82" s="675">
        <v>18280.89</v>
      </c>
      <c r="AN82" s="675">
        <v>17486.09</v>
      </c>
      <c r="AO82" s="675">
        <v>16273.09</v>
      </c>
      <c r="AP82" s="675">
        <v>15232.36</v>
      </c>
      <c r="AQ82" s="675">
        <v>13908.95</v>
      </c>
      <c r="AR82" s="675">
        <v>12610.36</v>
      </c>
      <c r="AS82" s="675">
        <v>11843.35</v>
      </c>
      <c r="AT82" s="675">
        <v>11394.14</v>
      </c>
      <c r="AU82" s="675">
        <v>8806.91</v>
      </c>
      <c r="AV82" s="675">
        <v>8289.6</v>
      </c>
      <c r="AW82" s="675">
        <v>6133.59</v>
      </c>
      <c r="AX82" s="672"/>
      <c r="AY82" s="672"/>
    </row>
    <row r="83" spans="1:51">
      <c r="A83" s="645" t="s">
        <v>548</v>
      </c>
      <c r="B83" s="644"/>
      <c r="C83" s="644"/>
      <c r="D83" s="644"/>
      <c r="E83" s="644"/>
      <c r="F83" s="644"/>
      <c r="G83" s="675">
        <v>0</v>
      </c>
      <c r="H83" s="675"/>
      <c r="I83" s="675"/>
      <c r="J83" s="675">
        <v>0</v>
      </c>
      <c r="K83" s="675">
        <v>0</v>
      </c>
      <c r="L83" s="675">
        <v>0</v>
      </c>
      <c r="M83" s="675">
        <v>0</v>
      </c>
      <c r="N83" s="675">
        <v>0</v>
      </c>
      <c r="O83" s="675">
        <v>0</v>
      </c>
      <c r="P83" s="675">
        <v>0</v>
      </c>
      <c r="Q83" s="675">
        <v>0</v>
      </c>
      <c r="R83" s="675">
        <v>0</v>
      </c>
      <c r="S83" s="675">
        <v>0</v>
      </c>
      <c r="T83" s="675">
        <v>0</v>
      </c>
      <c r="U83" s="675">
        <v>0</v>
      </c>
      <c r="V83" s="675">
        <v>0</v>
      </c>
      <c r="W83" s="675">
        <v>0</v>
      </c>
      <c r="X83" s="675">
        <v>0</v>
      </c>
      <c r="Y83" s="675">
        <v>0</v>
      </c>
      <c r="Z83" s="675">
        <v>0</v>
      </c>
      <c r="AA83" s="675">
        <v>0</v>
      </c>
      <c r="AB83" s="675">
        <v>0</v>
      </c>
      <c r="AC83" s="675">
        <v>0</v>
      </c>
      <c r="AD83" s="675">
        <v>0</v>
      </c>
      <c r="AE83" s="675">
        <v>0</v>
      </c>
      <c r="AF83" s="675">
        <v>0</v>
      </c>
      <c r="AG83" s="675">
        <v>0</v>
      </c>
      <c r="AH83" s="675">
        <v>0</v>
      </c>
      <c r="AI83" s="675">
        <v>0</v>
      </c>
      <c r="AJ83" s="675">
        <v>0</v>
      </c>
      <c r="AK83" s="675">
        <v>0</v>
      </c>
      <c r="AL83" s="675">
        <v>0</v>
      </c>
      <c r="AM83" s="675">
        <v>0</v>
      </c>
      <c r="AN83" s="675">
        <v>0</v>
      </c>
      <c r="AO83" s="675">
        <v>0</v>
      </c>
      <c r="AP83" s="675">
        <v>0</v>
      </c>
      <c r="AQ83" s="675">
        <v>0</v>
      </c>
      <c r="AR83" s="675">
        <v>0</v>
      </c>
      <c r="AS83" s="675">
        <v>0</v>
      </c>
      <c r="AT83" s="675">
        <v>0</v>
      </c>
      <c r="AU83" s="675">
        <v>0</v>
      </c>
      <c r="AV83" s="675">
        <v>0</v>
      </c>
      <c r="AW83" s="675">
        <v>0</v>
      </c>
      <c r="AX83" s="672"/>
      <c r="AY83" s="672"/>
    </row>
    <row r="84" spans="1:51">
      <c r="A84" s="645" t="s">
        <v>547</v>
      </c>
      <c r="B84" s="644"/>
      <c r="C84" s="644"/>
      <c r="D84" s="644"/>
      <c r="E84" s="644"/>
      <c r="F84" s="644"/>
      <c r="G84" s="675">
        <v>0</v>
      </c>
      <c r="H84" s="675"/>
      <c r="I84" s="675"/>
      <c r="J84" s="675">
        <v>0</v>
      </c>
      <c r="K84" s="675">
        <v>0</v>
      </c>
      <c r="L84" s="675">
        <v>0</v>
      </c>
      <c r="M84" s="675">
        <v>0</v>
      </c>
      <c r="N84" s="675">
        <v>0</v>
      </c>
      <c r="O84" s="675">
        <v>0</v>
      </c>
      <c r="P84" s="675">
        <v>0</v>
      </c>
      <c r="Q84" s="675">
        <v>129.72</v>
      </c>
      <c r="R84" s="675">
        <v>71.56</v>
      </c>
      <c r="S84" s="675">
        <v>103.41</v>
      </c>
      <c r="T84" s="675">
        <v>353.38</v>
      </c>
      <c r="U84" s="675">
        <v>382.79</v>
      </c>
      <c r="V84" s="675">
        <v>448.76</v>
      </c>
      <c r="W84" s="675">
        <v>381.71</v>
      </c>
      <c r="X84" s="675">
        <v>613.25</v>
      </c>
      <c r="Y84" s="675">
        <v>502.08</v>
      </c>
      <c r="Z84" s="675">
        <v>394.92</v>
      </c>
      <c r="AA84" s="675">
        <v>443.17</v>
      </c>
      <c r="AB84" s="675">
        <v>428.77</v>
      </c>
      <c r="AC84" s="675">
        <v>385.68</v>
      </c>
      <c r="AD84" s="675">
        <v>278.24</v>
      </c>
      <c r="AE84" s="675">
        <v>359.93</v>
      </c>
      <c r="AF84" s="675">
        <v>340.95</v>
      </c>
      <c r="AG84" s="675">
        <v>276.75</v>
      </c>
      <c r="AH84" s="675">
        <v>284.39</v>
      </c>
      <c r="AI84" s="675">
        <v>180.03</v>
      </c>
      <c r="AJ84" s="675">
        <v>167.26</v>
      </c>
      <c r="AK84" s="675">
        <v>178.3</v>
      </c>
      <c r="AL84" s="675">
        <v>260.02999999999997</v>
      </c>
      <c r="AM84" s="675">
        <v>349.94</v>
      </c>
      <c r="AN84" s="675">
        <v>440.94</v>
      </c>
      <c r="AO84" s="675">
        <v>455.56</v>
      </c>
      <c r="AP84" s="675">
        <v>463.68</v>
      </c>
      <c r="AQ84" s="675">
        <v>460.33</v>
      </c>
      <c r="AR84" s="675">
        <v>443.21</v>
      </c>
      <c r="AS84" s="675">
        <v>393.66</v>
      </c>
      <c r="AT84" s="675">
        <v>457.18</v>
      </c>
      <c r="AU84" s="675">
        <v>433.56</v>
      </c>
      <c r="AV84" s="675">
        <v>434.91</v>
      </c>
      <c r="AW84" s="675">
        <v>486.74</v>
      </c>
      <c r="AX84" s="672"/>
      <c r="AY84" s="672"/>
    </row>
    <row r="85" spans="1:51">
      <c r="A85" s="645" t="s">
        <v>546</v>
      </c>
      <c r="B85" s="644"/>
      <c r="C85" s="644"/>
      <c r="D85" s="644"/>
      <c r="E85" s="644"/>
      <c r="F85" s="644"/>
      <c r="G85" s="675">
        <v>0</v>
      </c>
      <c r="H85" s="675"/>
      <c r="I85" s="675"/>
      <c r="J85" s="675">
        <v>0</v>
      </c>
      <c r="K85" s="675">
        <v>0</v>
      </c>
      <c r="L85" s="675">
        <v>0</v>
      </c>
      <c r="M85" s="675">
        <v>0</v>
      </c>
      <c r="N85" s="675">
        <v>0</v>
      </c>
      <c r="O85" s="675">
        <v>0</v>
      </c>
      <c r="P85" s="675">
        <v>0</v>
      </c>
      <c r="Q85" s="675">
        <v>12.36</v>
      </c>
      <c r="R85" s="675">
        <v>180.7</v>
      </c>
      <c r="S85" s="675">
        <v>842.18</v>
      </c>
      <c r="T85" s="675">
        <v>2831.73</v>
      </c>
      <c r="U85" s="675">
        <v>5867.21</v>
      </c>
      <c r="V85" s="675">
        <v>7657.93</v>
      </c>
      <c r="W85" s="675">
        <v>8633.08</v>
      </c>
      <c r="X85" s="675">
        <v>9684.59</v>
      </c>
      <c r="Y85" s="675">
        <v>11660.45</v>
      </c>
      <c r="Z85" s="675">
        <v>12808.02</v>
      </c>
      <c r="AA85" s="675">
        <v>14359.74</v>
      </c>
      <c r="AB85" s="675">
        <v>15539.98</v>
      </c>
      <c r="AC85" s="675">
        <v>16478.47</v>
      </c>
      <c r="AD85" s="675">
        <v>17781.66</v>
      </c>
      <c r="AE85" s="675">
        <v>18528.46</v>
      </c>
      <c r="AF85" s="675">
        <v>19158.32</v>
      </c>
      <c r="AG85" s="675">
        <v>19978.55</v>
      </c>
      <c r="AH85" s="675">
        <v>20521.09</v>
      </c>
      <c r="AI85" s="675">
        <v>20174.560000000001</v>
      </c>
      <c r="AJ85" s="675">
        <v>19766.66</v>
      </c>
      <c r="AK85" s="675">
        <v>20096.150000000001</v>
      </c>
      <c r="AL85" s="675">
        <v>21132.06</v>
      </c>
      <c r="AM85" s="675">
        <v>21261.7</v>
      </c>
      <c r="AN85" s="675">
        <v>21141.38</v>
      </c>
      <c r="AO85" s="675">
        <v>21096.25</v>
      </c>
      <c r="AP85" s="675">
        <v>19678.48</v>
      </c>
      <c r="AQ85" s="675">
        <v>19455.09</v>
      </c>
      <c r="AR85" s="675">
        <v>19136.36</v>
      </c>
      <c r="AS85" s="675">
        <v>20020.93</v>
      </c>
      <c r="AT85" s="675">
        <v>20139.63</v>
      </c>
      <c r="AU85" s="675">
        <v>19198.64</v>
      </c>
      <c r="AV85" s="675">
        <v>19194.330000000002</v>
      </c>
      <c r="AW85" s="675">
        <v>18732.16</v>
      </c>
      <c r="AX85" s="672"/>
      <c r="AY85" s="672"/>
    </row>
    <row r="86" spans="1:51">
      <c r="A86" s="645" t="s">
        <v>545</v>
      </c>
      <c r="B86" s="644"/>
      <c r="C86" s="644"/>
      <c r="D86" s="644"/>
      <c r="E86" s="644"/>
      <c r="F86" s="644"/>
      <c r="G86" s="675">
        <v>32.880000000000003</v>
      </c>
      <c r="H86" s="675"/>
      <c r="I86" s="675"/>
      <c r="J86" s="675">
        <v>21.97</v>
      </c>
      <c r="K86" s="675">
        <v>20.47</v>
      </c>
      <c r="L86" s="675">
        <v>21.96</v>
      </c>
      <c r="M86" s="675">
        <v>90.72</v>
      </c>
      <c r="N86" s="675">
        <v>70.5</v>
      </c>
      <c r="O86" s="675">
        <v>304.83999999999997</v>
      </c>
      <c r="P86" s="675">
        <v>414.38</v>
      </c>
      <c r="Q86" s="675">
        <v>273.68</v>
      </c>
      <c r="R86" s="675">
        <v>303.42</v>
      </c>
      <c r="S86" s="675">
        <v>393.87</v>
      </c>
      <c r="T86" s="675">
        <v>280.44</v>
      </c>
      <c r="U86" s="675">
        <v>145.31</v>
      </c>
      <c r="V86" s="675">
        <v>86.99</v>
      </c>
      <c r="W86" s="675">
        <v>97.62</v>
      </c>
      <c r="X86" s="675">
        <v>53.46</v>
      </c>
      <c r="Y86" s="675">
        <v>27.33</v>
      </c>
      <c r="Z86" s="675">
        <v>84.52</v>
      </c>
      <c r="AA86" s="675">
        <v>26.92</v>
      </c>
      <c r="AB86" s="675">
        <v>77.63</v>
      </c>
      <c r="AC86" s="675">
        <v>112.71</v>
      </c>
      <c r="AD86" s="675">
        <v>77.14</v>
      </c>
      <c r="AE86" s="675">
        <v>6.45</v>
      </c>
      <c r="AF86" s="675">
        <v>8.17</v>
      </c>
      <c r="AG86" s="675">
        <v>2.0499999999999998</v>
      </c>
      <c r="AH86" s="675">
        <v>0.92</v>
      </c>
      <c r="AI86" s="675">
        <v>0.21</v>
      </c>
      <c r="AJ86" s="675">
        <v>2.56</v>
      </c>
      <c r="AK86" s="675">
        <v>2.0499999999999998</v>
      </c>
      <c r="AL86" s="675">
        <v>0.22</v>
      </c>
      <c r="AM86" s="675">
        <v>0.2</v>
      </c>
      <c r="AN86" s="675">
        <v>0</v>
      </c>
      <c r="AO86" s="675">
        <v>0.12</v>
      </c>
      <c r="AP86" s="675">
        <v>0.22</v>
      </c>
      <c r="AQ86" s="675">
        <v>0.04</v>
      </c>
      <c r="AR86" s="675">
        <v>0.11</v>
      </c>
      <c r="AS86" s="675">
        <v>0.15</v>
      </c>
      <c r="AT86" s="675">
        <v>0</v>
      </c>
      <c r="AU86" s="675">
        <v>0</v>
      </c>
      <c r="AV86" s="675">
        <v>0</v>
      </c>
      <c r="AW86" s="675">
        <v>0</v>
      </c>
      <c r="AX86" s="672"/>
      <c r="AY86" s="672"/>
    </row>
    <row r="87" spans="1:51">
      <c r="A87" s="645" t="s">
        <v>544</v>
      </c>
      <c r="B87" s="644"/>
      <c r="C87" s="644"/>
      <c r="D87" s="644"/>
      <c r="E87" s="644"/>
      <c r="F87" s="644"/>
      <c r="G87" s="675">
        <v>233.89</v>
      </c>
      <c r="H87" s="675"/>
      <c r="I87" s="675"/>
      <c r="J87" s="675">
        <v>162.80000000000001</v>
      </c>
      <c r="K87" s="675">
        <v>212.38</v>
      </c>
      <c r="L87" s="675">
        <v>326.36</v>
      </c>
      <c r="M87" s="675">
        <v>187.87</v>
      </c>
      <c r="N87" s="675">
        <v>302.05</v>
      </c>
      <c r="O87" s="675">
        <v>292.14</v>
      </c>
      <c r="P87" s="675">
        <v>359.44</v>
      </c>
      <c r="Q87" s="675">
        <v>473.33</v>
      </c>
      <c r="R87" s="675">
        <v>324.29000000000002</v>
      </c>
      <c r="S87" s="675">
        <v>194.11</v>
      </c>
      <c r="T87" s="675">
        <v>240.02</v>
      </c>
      <c r="U87" s="675">
        <v>174</v>
      </c>
      <c r="V87" s="675">
        <v>152.82</v>
      </c>
      <c r="W87" s="675">
        <v>83.43</v>
      </c>
      <c r="X87" s="675">
        <v>55.26</v>
      </c>
      <c r="Y87" s="675">
        <v>39.85</v>
      </c>
      <c r="Z87" s="675">
        <v>36.659999999999997</v>
      </c>
      <c r="AA87" s="675">
        <v>40.590000000000003</v>
      </c>
      <c r="AB87" s="675">
        <v>27.04</v>
      </c>
      <c r="AC87" s="675">
        <v>21.92</v>
      </c>
      <c r="AD87" s="675">
        <v>16.899999999999999</v>
      </c>
      <c r="AE87" s="675">
        <v>11.6</v>
      </c>
      <c r="AF87" s="675">
        <v>9.7100000000000009</v>
      </c>
      <c r="AG87" s="675">
        <v>7.14</v>
      </c>
      <c r="AH87" s="675">
        <v>3.99</v>
      </c>
      <c r="AI87" s="675">
        <v>1.8</v>
      </c>
      <c r="AJ87" s="675">
        <v>0.96</v>
      </c>
      <c r="AK87" s="675">
        <v>0.99</v>
      </c>
      <c r="AL87" s="675">
        <v>8.84</v>
      </c>
      <c r="AM87" s="675">
        <v>9.27</v>
      </c>
      <c r="AN87" s="675">
        <v>0.1</v>
      </c>
      <c r="AO87" s="675">
        <v>0.05</v>
      </c>
      <c r="AP87" s="675">
        <v>0.68</v>
      </c>
      <c r="AQ87" s="675">
        <v>0.21</v>
      </c>
      <c r="AR87" s="675">
        <v>0.17</v>
      </c>
      <c r="AS87" s="675">
        <v>0.06</v>
      </c>
      <c r="AT87" s="675">
        <v>0.03</v>
      </c>
      <c r="AU87" s="675">
        <v>0.02</v>
      </c>
      <c r="AV87" s="675">
        <v>0</v>
      </c>
      <c r="AW87" s="675">
        <v>0.01</v>
      </c>
      <c r="AX87" s="672"/>
      <c r="AY87" s="672"/>
    </row>
    <row r="88" spans="1:51">
      <c r="A88" s="645" t="s">
        <v>565</v>
      </c>
      <c r="B88" s="644"/>
      <c r="C88" s="644"/>
      <c r="D88" s="644"/>
      <c r="E88" s="644"/>
      <c r="F88" s="644"/>
      <c r="G88" s="675">
        <v>146.13</v>
      </c>
      <c r="H88" s="675"/>
      <c r="I88" s="675"/>
      <c r="J88" s="675">
        <v>96.33</v>
      </c>
      <c r="K88" s="675">
        <v>70.86</v>
      </c>
      <c r="L88" s="675">
        <v>75.64</v>
      </c>
      <c r="M88" s="675">
        <v>65.7</v>
      </c>
      <c r="N88" s="675">
        <v>86.91</v>
      </c>
      <c r="O88" s="675">
        <v>104.33</v>
      </c>
      <c r="P88" s="675">
        <v>133.69999999999999</v>
      </c>
      <c r="Q88" s="675">
        <v>238.73</v>
      </c>
      <c r="R88" s="675">
        <v>203.54</v>
      </c>
      <c r="S88" s="675">
        <v>179.88</v>
      </c>
      <c r="T88" s="675">
        <v>169.13</v>
      </c>
      <c r="U88" s="675">
        <v>80.27</v>
      </c>
      <c r="V88" s="675">
        <v>69.930000000000007</v>
      </c>
      <c r="W88" s="675">
        <v>48.36</v>
      </c>
      <c r="X88" s="675">
        <v>31.72</v>
      </c>
      <c r="Y88" s="675">
        <v>17.43</v>
      </c>
      <c r="Z88" s="675">
        <v>21.2</v>
      </c>
      <c r="AA88" s="675">
        <v>13.14</v>
      </c>
      <c r="AB88" s="675">
        <v>25.01</v>
      </c>
      <c r="AC88" s="675">
        <v>25.22</v>
      </c>
      <c r="AD88" s="675">
        <v>20.28</v>
      </c>
      <c r="AE88" s="675">
        <v>14.05</v>
      </c>
      <c r="AF88" s="675">
        <v>16.21</v>
      </c>
      <c r="AG88" s="675">
        <v>14.74</v>
      </c>
      <c r="AH88" s="675">
        <v>13.05</v>
      </c>
      <c r="AI88" s="675">
        <v>9.23</v>
      </c>
      <c r="AJ88" s="675">
        <v>10.95</v>
      </c>
      <c r="AK88" s="675">
        <v>6.67</v>
      </c>
      <c r="AL88" s="675">
        <v>1.05</v>
      </c>
      <c r="AM88" s="675">
        <v>0</v>
      </c>
      <c r="AN88" s="675">
        <v>0</v>
      </c>
      <c r="AO88" s="675">
        <v>0</v>
      </c>
      <c r="AP88" s="675">
        <v>0</v>
      </c>
      <c r="AQ88" s="675">
        <v>4.57</v>
      </c>
      <c r="AR88" s="675">
        <v>4.13</v>
      </c>
      <c r="AS88" s="675">
        <v>8.5399999999999991</v>
      </c>
      <c r="AT88" s="675">
        <v>7.29</v>
      </c>
      <c r="AU88" s="675">
        <v>5.14</v>
      </c>
      <c r="AV88" s="675">
        <v>6.36</v>
      </c>
      <c r="AW88" s="675">
        <v>0.15</v>
      </c>
      <c r="AX88" s="672"/>
      <c r="AY88" s="672"/>
    </row>
    <row r="89" spans="1:51">
      <c r="A89" s="645" t="s">
        <v>542</v>
      </c>
      <c r="B89" s="644"/>
      <c r="C89" s="644"/>
      <c r="D89" s="644"/>
      <c r="E89" s="644"/>
      <c r="F89" s="644"/>
      <c r="G89" s="675">
        <v>0</v>
      </c>
      <c r="H89" s="675"/>
      <c r="I89" s="675"/>
      <c r="J89" s="675">
        <v>0</v>
      </c>
      <c r="K89" s="675">
        <v>0</v>
      </c>
      <c r="L89" s="675">
        <v>0</v>
      </c>
      <c r="M89" s="675">
        <v>7.56</v>
      </c>
      <c r="N89" s="675">
        <v>25.2</v>
      </c>
      <c r="O89" s="675">
        <v>35.28</v>
      </c>
      <c r="P89" s="675">
        <v>35.28</v>
      </c>
      <c r="Q89" s="675">
        <v>37.799999999999997</v>
      </c>
      <c r="R89" s="675">
        <v>37.799999999999997</v>
      </c>
      <c r="S89" s="675">
        <v>37.799999999999997</v>
      </c>
      <c r="T89" s="675">
        <v>40.32</v>
      </c>
      <c r="U89" s="675">
        <v>42.84</v>
      </c>
      <c r="V89" s="675">
        <v>42.84</v>
      </c>
      <c r="W89" s="675">
        <v>42.84</v>
      </c>
      <c r="X89" s="675">
        <v>52.85</v>
      </c>
      <c r="Y89" s="675">
        <v>65.66</v>
      </c>
      <c r="Z89" s="675">
        <v>79.52</v>
      </c>
      <c r="AA89" s="675">
        <v>93.17</v>
      </c>
      <c r="AB89" s="675">
        <v>108.01</v>
      </c>
      <c r="AC89" s="675">
        <v>125.34</v>
      </c>
      <c r="AD89" s="675">
        <v>144.16</v>
      </c>
      <c r="AE89" s="675">
        <v>174.02</v>
      </c>
      <c r="AF89" s="675">
        <v>182.95</v>
      </c>
      <c r="AG89" s="675">
        <v>198.63</v>
      </c>
      <c r="AH89" s="675">
        <v>206.1</v>
      </c>
      <c r="AI89" s="675">
        <v>214.49</v>
      </c>
      <c r="AJ89" s="675">
        <v>219.67</v>
      </c>
      <c r="AK89" s="675">
        <v>223.7</v>
      </c>
      <c r="AL89" s="675">
        <v>227.73</v>
      </c>
      <c r="AM89" s="675">
        <v>235.8</v>
      </c>
      <c r="AN89" s="675">
        <v>250.95</v>
      </c>
      <c r="AO89" s="675">
        <v>267.04000000000002</v>
      </c>
      <c r="AP89" s="675">
        <v>287.2</v>
      </c>
      <c r="AQ89" s="675">
        <v>309.38</v>
      </c>
      <c r="AR89" s="675">
        <v>330.55</v>
      </c>
      <c r="AS89" s="675">
        <v>344.66</v>
      </c>
      <c r="AT89" s="675">
        <v>362.8</v>
      </c>
      <c r="AU89" s="675">
        <v>374.01</v>
      </c>
      <c r="AV89" s="675">
        <v>386.11</v>
      </c>
      <c r="AW89" s="675">
        <v>395.18</v>
      </c>
      <c r="AX89" s="672"/>
      <c r="AY89" s="672"/>
    </row>
    <row r="90" spans="1:51">
      <c r="A90" s="645" t="s">
        <v>564</v>
      </c>
      <c r="B90" s="644"/>
      <c r="C90" s="644"/>
      <c r="D90" s="644"/>
      <c r="E90" s="644"/>
      <c r="F90" s="644"/>
      <c r="G90" s="675">
        <v>176.02</v>
      </c>
      <c r="H90" s="675"/>
      <c r="I90" s="675"/>
      <c r="J90" s="675">
        <v>198.2</v>
      </c>
      <c r="K90" s="675">
        <v>185.32</v>
      </c>
      <c r="L90" s="675">
        <v>289.56</v>
      </c>
      <c r="M90" s="675">
        <v>381.51</v>
      </c>
      <c r="N90" s="675">
        <v>555.36</v>
      </c>
      <c r="O90" s="675">
        <v>1226.0999999999999</v>
      </c>
      <c r="P90" s="675">
        <v>1755.8</v>
      </c>
      <c r="Q90" s="675">
        <v>2083.0500000000002</v>
      </c>
      <c r="R90" s="675">
        <v>2365.35</v>
      </c>
      <c r="S90" s="675">
        <v>2533.39</v>
      </c>
      <c r="T90" s="675">
        <v>2346.5300000000002</v>
      </c>
      <c r="U90" s="675">
        <v>2465.48</v>
      </c>
      <c r="V90" s="675">
        <v>2439.92</v>
      </c>
      <c r="W90" s="675">
        <v>2819.51</v>
      </c>
      <c r="X90" s="675">
        <v>2958.07</v>
      </c>
      <c r="Y90" s="675">
        <v>2997.15</v>
      </c>
      <c r="Z90" s="675">
        <v>2777.91</v>
      </c>
      <c r="AA90" s="675">
        <v>2949.66</v>
      </c>
      <c r="AB90" s="675">
        <v>2568.9</v>
      </c>
      <c r="AC90" s="675">
        <v>2552.59</v>
      </c>
      <c r="AD90" s="675">
        <v>2318.9899999999998</v>
      </c>
      <c r="AE90" s="675">
        <v>1896.06</v>
      </c>
      <c r="AF90" s="675">
        <v>2293.65</v>
      </c>
      <c r="AG90" s="675">
        <v>2249.46</v>
      </c>
      <c r="AH90" s="675">
        <v>2127.5100000000002</v>
      </c>
      <c r="AI90" s="675">
        <v>1993.47</v>
      </c>
      <c r="AJ90" s="675">
        <v>1732.81</v>
      </c>
      <c r="AK90" s="675">
        <v>1842.6</v>
      </c>
      <c r="AL90" s="675">
        <v>1807.65</v>
      </c>
      <c r="AM90" s="675">
        <v>1835.61</v>
      </c>
      <c r="AN90" s="675">
        <v>1857.37</v>
      </c>
      <c r="AO90" s="675">
        <v>1928.59</v>
      </c>
      <c r="AP90" s="675">
        <v>1970.27</v>
      </c>
      <c r="AQ90" s="675">
        <v>1962.51</v>
      </c>
      <c r="AR90" s="675">
        <v>1896.8</v>
      </c>
      <c r="AS90" s="675">
        <v>1690.45</v>
      </c>
      <c r="AT90" s="675">
        <v>1983.56</v>
      </c>
      <c r="AU90" s="675">
        <v>1882.17</v>
      </c>
      <c r="AV90" s="675">
        <v>1889.09</v>
      </c>
      <c r="AW90" s="675">
        <v>2114.06</v>
      </c>
      <c r="AX90" s="672"/>
      <c r="AY90" s="672"/>
    </row>
    <row r="91" spans="1:51">
      <c r="A91" s="645" t="s">
        <v>563</v>
      </c>
      <c r="B91" s="644"/>
      <c r="C91" s="644"/>
      <c r="D91" s="644"/>
      <c r="E91" s="644"/>
      <c r="F91" s="644"/>
      <c r="G91" s="675">
        <v>1213.48</v>
      </c>
      <c r="H91" s="675"/>
      <c r="I91" s="675"/>
      <c r="J91" s="675">
        <v>998.56</v>
      </c>
      <c r="K91" s="675">
        <v>844.37</v>
      </c>
      <c r="L91" s="675">
        <v>622.63</v>
      </c>
      <c r="M91" s="675">
        <v>1094.06</v>
      </c>
      <c r="N91" s="675">
        <v>2121.87</v>
      </c>
      <c r="O91" s="675">
        <v>3422.86</v>
      </c>
      <c r="P91" s="675">
        <v>4486.6099999999997</v>
      </c>
      <c r="Q91" s="675">
        <v>5148.05</v>
      </c>
      <c r="R91" s="675">
        <v>5185.7299999999996</v>
      </c>
      <c r="S91" s="675">
        <v>4955.67</v>
      </c>
      <c r="T91" s="675">
        <v>4490.8100000000004</v>
      </c>
      <c r="U91" s="675">
        <v>4809.66</v>
      </c>
      <c r="V91" s="675">
        <v>5024.46</v>
      </c>
      <c r="W91" s="675">
        <v>5341.8</v>
      </c>
      <c r="X91" s="675">
        <v>5071.6499999999996</v>
      </c>
      <c r="Y91" s="675">
        <v>5159.6099999999997</v>
      </c>
      <c r="Z91" s="675">
        <v>5578.39</v>
      </c>
      <c r="AA91" s="675">
        <v>6101.9</v>
      </c>
      <c r="AB91" s="675">
        <v>6306.95</v>
      </c>
      <c r="AC91" s="675">
        <v>6560.66</v>
      </c>
      <c r="AD91" s="675">
        <v>6529.29</v>
      </c>
      <c r="AE91" s="675">
        <v>6365.03</v>
      </c>
      <c r="AF91" s="675">
        <v>7052.67</v>
      </c>
      <c r="AG91" s="675">
        <v>6206.33</v>
      </c>
      <c r="AH91" s="675">
        <v>6323.22</v>
      </c>
      <c r="AI91" s="675">
        <v>7964.54</v>
      </c>
      <c r="AJ91" s="675">
        <v>8066.49</v>
      </c>
      <c r="AK91" s="675">
        <v>8611.09</v>
      </c>
      <c r="AL91" s="675">
        <v>9854.1299999999992</v>
      </c>
      <c r="AM91" s="675">
        <v>10772.98</v>
      </c>
      <c r="AN91" s="675">
        <v>12566.01</v>
      </c>
      <c r="AO91" s="675">
        <v>14028.04</v>
      </c>
      <c r="AP91" s="675">
        <v>18446.82</v>
      </c>
      <c r="AQ91" s="675">
        <v>17651.62</v>
      </c>
      <c r="AR91" s="675">
        <v>16362.24</v>
      </c>
      <c r="AS91" s="675">
        <v>15547.57</v>
      </c>
      <c r="AT91" s="675">
        <v>16332.68</v>
      </c>
      <c r="AU91" s="675">
        <v>14880.44</v>
      </c>
      <c r="AV91" s="675">
        <v>14312.5</v>
      </c>
      <c r="AW91" s="675">
        <v>13455.3</v>
      </c>
      <c r="AX91" s="672"/>
      <c r="AY91" s="672"/>
    </row>
    <row r="92" spans="1:51">
      <c r="A92" s="645" t="s">
        <v>562</v>
      </c>
      <c r="B92" s="644"/>
      <c r="C92" s="644"/>
      <c r="D92" s="644"/>
      <c r="E92" s="644"/>
      <c r="F92" s="644"/>
      <c r="G92" s="675">
        <v>0</v>
      </c>
      <c r="H92" s="675"/>
      <c r="I92" s="675"/>
      <c r="J92" s="675">
        <v>0</v>
      </c>
      <c r="K92" s="675">
        <v>0</v>
      </c>
      <c r="L92" s="675">
        <v>0</v>
      </c>
      <c r="M92" s="675">
        <v>0</v>
      </c>
      <c r="N92" s="675">
        <v>0</v>
      </c>
      <c r="O92" s="675">
        <v>0</v>
      </c>
      <c r="P92" s="675">
        <v>0</v>
      </c>
      <c r="Q92" s="675">
        <v>0</v>
      </c>
      <c r="R92" s="675">
        <v>0</v>
      </c>
      <c r="S92" s="675">
        <v>0</v>
      </c>
      <c r="T92" s="675">
        <v>0</v>
      </c>
      <c r="U92" s="675">
        <v>19.54</v>
      </c>
      <c r="V92" s="675">
        <v>19.079999999999998</v>
      </c>
      <c r="W92" s="675">
        <v>21.77</v>
      </c>
      <c r="X92" s="675">
        <v>59.26</v>
      </c>
      <c r="Y92" s="675">
        <v>60.06</v>
      </c>
      <c r="Z92" s="675">
        <v>55.37</v>
      </c>
      <c r="AA92" s="675">
        <v>58.49</v>
      </c>
      <c r="AB92" s="675">
        <v>54.27</v>
      </c>
      <c r="AC92" s="675">
        <v>57.75</v>
      </c>
      <c r="AD92" s="675">
        <v>56.52</v>
      </c>
      <c r="AE92" s="675">
        <v>51.6</v>
      </c>
      <c r="AF92" s="675">
        <v>57.99</v>
      </c>
      <c r="AG92" s="675">
        <v>58.39</v>
      </c>
      <c r="AH92" s="675">
        <v>60.25</v>
      </c>
      <c r="AI92" s="675">
        <v>62.17</v>
      </c>
      <c r="AJ92" s="675">
        <v>57.69</v>
      </c>
      <c r="AK92" s="675">
        <v>61.08</v>
      </c>
      <c r="AL92" s="675">
        <v>59.66</v>
      </c>
      <c r="AM92" s="675">
        <v>60.32</v>
      </c>
      <c r="AN92" s="675">
        <v>60.78</v>
      </c>
      <c r="AO92" s="675">
        <v>62.77</v>
      </c>
      <c r="AP92" s="675">
        <v>63.87</v>
      </c>
      <c r="AQ92" s="675">
        <v>63.36</v>
      </c>
      <c r="AR92" s="675">
        <v>60.99</v>
      </c>
      <c r="AS92" s="675">
        <v>54.15</v>
      </c>
      <c r="AT92" s="675">
        <v>62.88</v>
      </c>
      <c r="AU92" s="675">
        <v>59.65</v>
      </c>
      <c r="AV92" s="675">
        <v>62.83</v>
      </c>
      <c r="AW92" s="675">
        <v>63.49</v>
      </c>
      <c r="AX92" s="672"/>
      <c r="AY92" s="672"/>
    </row>
    <row r="93" spans="1:51">
      <c r="A93" s="645" t="s">
        <v>561</v>
      </c>
      <c r="B93" s="644"/>
      <c r="C93" s="644"/>
      <c r="D93" s="644"/>
      <c r="E93" s="644"/>
      <c r="F93" s="644"/>
      <c r="G93" s="675">
        <v>0</v>
      </c>
      <c r="H93" s="675"/>
      <c r="I93" s="675"/>
      <c r="J93" s="675">
        <v>0</v>
      </c>
      <c r="K93" s="675">
        <v>0</v>
      </c>
      <c r="L93" s="675">
        <v>0</v>
      </c>
      <c r="M93" s="675">
        <v>0</v>
      </c>
      <c r="N93" s="675">
        <v>0</v>
      </c>
      <c r="O93" s="675">
        <v>0</v>
      </c>
      <c r="P93" s="675">
        <v>0</v>
      </c>
      <c r="Q93" s="675">
        <v>0</v>
      </c>
      <c r="R93" s="675">
        <v>0</v>
      </c>
      <c r="S93" s="675">
        <v>0</v>
      </c>
      <c r="T93" s="675">
        <v>0</v>
      </c>
      <c r="U93" s="675">
        <v>2.29</v>
      </c>
      <c r="V93" s="675">
        <v>2.2400000000000002</v>
      </c>
      <c r="W93" s="675">
        <v>2.5499999999999998</v>
      </c>
      <c r="X93" s="675">
        <v>25.72</v>
      </c>
      <c r="Y93" s="675">
        <v>86.9</v>
      </c>
      <c r="Z93" s="675">
        <v>80.12</v>
      </c>
      <c r="AA93" s="675">
        <v>84.63</v>
      </c>
      <c r="AB93" s="675">
        <v>78.52</v>
      </c>
      <c r="AC93" s="675">
        <v>100.26</v>
      </c>
      <c r="AD93" s="675">
        <v>141.16999999999999</v>
      </c>
      <c r="AE93" s="675">
        <v>250.8</v>
      </c>
      <c r="AF93" s="675">
        <v>374.82</v>
      </c>
      <c r="AG93" s="675">
        <v>465.77</v>
      </c>
      <c r="AH93" s="675">
        <v>973.28</v>
      </c>
      <c r="AI93" s="675">
        <v>1628.5</v>
      </c>
      <c r="AJ93" s="675">
        <v>2787.81</v>
      </c>
      <c r="AK93" s="675">
        <v>3353.18</v>
      </c>
      <c r="AL93" s="675">
        <v>3667.77</v>
      </c>
      <c r="AM93" s="675">
        <v>3864.09</v>
      </c>
      <c r="AN93" s="675">
        <v>5042.07</v>
      </c>
      <c r="AO93" s="675">
        <v>6393.72</v>
      </c>
      <c r="AP93" s="675">
        <v>6517.5</v>
      </c>
      <c r="AQ93" s="675">
        <v>6477.86</v>
      </c>
      <c r="AR93" s="675">
        <v>6939.79</v>
      </c>
      <c r="AS93" s="675">
        <v>6785.3</v>
      </c>
      <c r="AT93" s="675">
        <v>7092.23</v>
      </c>
      <c r="AU93" s="675">
        <v>6470.69</v>
      </c>
      <c r="AV93" s="675">
        <v>7593.26</v>
      </c>
      <c r="AW93" s="675">
        <v>9732.08</v>
      </c>
      <c r="AX93" s="672"/>
      <c r="AY93" s="672"/>
    </row>
    <row r="94" spans="1:51">
      <c r="A94" s="645" t="s">
        <v>560</v>
      </c>
      <c r="B94" s="644"/>
      <c r="C94" s="644"/>
      <c r="D94" s="644"/>
      <c r="E94" s="644"/>
      <c r="F94" s="644"/>
      <c r="G94" s="675">
        <v>0</v>
      </c>
      <c r="H94" s="675"/>
      <c r="I94" s="675"/>
      <c r="J94" s="675">
        <v>0</v>
      </c>
      <c r="K94" s="675">
        <v>0</v>
      </c>
      <c r="L94" s="675">
        <v>0</v>
      </c>
      <c r="M94" s="675">
        <v>0</v>
      </c>
      <c r="N94" s="675">
        <v>0</v>
      </c>
      <c r="O94" s="675">
        <v>0</v>
      </c>
      <c r="P94" s="675">
        <v>0</v>
      </c>
      <c r="Q94" s="675">
        <v>0</v>
      </c>
      <c r="R94" s="675">
        <v>0</v>
      </c>
      <c r="S94" s="675">
        <v>0</v>
      </c>
      <c r="T94" s="675">
        <v>0</v>
      </c>
      <c r="U94" s="675">
        <v>0</v>
      </c>
      <c r="V94" s="675">
        <v>0</v>
      </c>
      <c r="W94" s="675">
        <v>0</v>
      </c>
      <c r="X94" s="675">
        <v>0</v>
      </c>
      <c r="Y94" s="675">
        <v>0</v>
      </c>
      <c r="Z94" s="675">
        <v>0</v>
      </c>
      <c r="AA94" s="675">
        <v>0</v>
      </c>
      <c r="AB94" s="675">
        <v>0</v>
      </c>
      <c r="AC94" s="675">
        <v>0</v>
      </c>
      <c r="AD94" s="675">
        <v>0</v>
      </c>
      <c r="AE94" s="675">
        <v>0</v>
      </c>
      <c r="AF94" s="675">
        <v>0</v>
      </c>
      <c r="AG94" s="675">
        <v>0</v>
      </c>
      <c r="AH94" s="675">
        <v>0</v>
      </c>
      <c r="AI94" s="675">
        <v>0</v>
      </c>
      <c r="AJ94" s="675">
        <v>0</v>
      </c>
      <c r="AK94" s="675">
        <v>0</v>
      </c>
      <c r="AL94" s="675">
        <v>0</v>
      </c>
      <c r="AM94" s="675">
        <v>0</v>
      </c>
      <c r="AN94" s="675">
        <v>0</v>
      </c>
      <c r="AO94" s="675">
        <v>0</v>
      </c>
      <c r="AP94" s="675">
        <v>3.78</v>
      </c>
      <c r="AQ94" s="675">
        <v>32.68</v>
      </c>
      <c r="AR94" s="675">
        <v>31.46</v>
      </c>
      <c r="AS94" s="675">
        <v>16.14</v>
      </c>
      <c r="AT94" s="675">
        <v>7.08</v>
      </c>
      <c r="AU94" s="675">
        <v>97.31</v>
      </c>
      <c r="AV94" s="675">
        <v>35.31</v>
      </c>
      <c r="AW94" s="675">
        <v>7.33</v>
      </c>
      <c r="AX94" s="672"/>
      <c r="AY94" s="672"/>
    </row>
    <row r="95" spans="1:51">
      <c r="A95" s="645" t="s">
        <v>559</v>
      </c>
      <c r="B95" s="644"/>
      <c r="C95" s="644"/>
      <c r="D95" s="644"/>
      <c r="E95" s="644"/>
      <c r="F95" s="644"/>
      <c r="G95" s="675">
        <v>2.3199999999999998</v>
      </c>
      <c r="H95" s="675"/>
      <c r="I95" s="675"/>
      <c r="J95" s="675">
        <v>7.41</v>
      </c>
      <c r="K95" s="675">
        <v>9.08</v>
      </c>
      <c r="L95" s="675">
        <v>11.61</v>
      </c>
      <c r="M95" s="675">
        <v>36.08</v>
      </c>
      <c r="N95" s="675">
        <v>101.12</v>
      </c>
      <c r="O95" s="675">
        <v>189.78</v>
      </c>
      <c r="P95" s="675">
        <v>754.1</v>
      </c>
      <c r="Q95" s="675">
        <v>1072.68</v>
      </c>
      <c r="R95" s="675">
        <v>1295.18</v>
      </c>
      <c r="S95" s="675">
        <v>1355.64</v>
      </c>
      <c r="T95" s="675">
        <v>1323.03</v>
      </c>
      <c r="U95" s="675">
        <v>1458.08</v>
      </c>
      <c r="V95" s="675">
        <v>1460.34</v>
      </c>
      <c r="W95" s="675">
        <v>1677.28</v>
      </c>
      <c r="X95" s="675">
        <v>1746.93</v>
      </c>
      <c r="Y95" s="675">
        <v>1744.69</v>
      </c>
      <c r="Z95" s="675">
        <v>1566.24</v>
      </c>
      <c r="AA95" s="675">
        <v>1733.04</v>
      </c>
      <c r="AB95" s="675">
        <v>1729.94</v>
      </c>
      <c r="AC95" s="675">
        <v>1897.12</v>
      </c>
      <c r="AD95" s="675">
        <v>1927.43</v>
      </c>
      <c r="AE95" s="675">
        <v>1825.78</v>
      </c>
      <c r="AF95" s="675">
        <v>2148.87</v>
      </c>
      <c r="AG95" s="675">
        <v>2250.64</v>
      </c>
      <c r="AH95" s="675">
        <v>2401.34</v>
      </c>
      <c r="AI95" s="675">
        <v>2532.63</v>
      </c>
      <c r="AJ95" s="675">
        <v>2385.4</v>
      </c>
      <c r="AK95" s="675">
        <v>2525.77</v>
      </c>
      <c r="AL95" s="675">
        <v>2472.23</v>
      </c>
      <c r="AM95" s="675">
        <v>2540.3000000000002</v>
      </c>
      <c r="AN95" s="675">
        <v>2720.86</v>
      </c>
      <c r="AO95" s="675">
        <v>3114.75</v>
      </c>
      <c r="AP95" s="675">
        <v>3122.83</v>
      </c>
      <c r="AQ95" s="675">
        <v>3376.6</v>
      </c>
      <c r="AR95" s="675">
        <v>3517.37</v>
      </c>
      <c r="AS95" s="675">
        <v>3364.31</v>
      </c>
      <c r="AT95" s="675">
        <v>4216.4399999999996</v>
      </c>
      <c r="AU95" s="675">
        <v>4308.0600000000004</v>
      </c>
      <c r="AV95" s="675">
        <v>4624.3500000000004</v>
      </c>
      <c r="AW95" s="675">
        <v>5458.19</v>
      </c>
      <c r="AX95" s="672"/>
      <c r="AY95" s="672"/>
    </row>
    <row r="96" spans="1:51">
      <c r="A96" s="645" t="s">
        <v>541</v>
      </c>
      <c r="B96" s="644"/>
      <c r="C96" s="644"/>
      <c r="D96" s="644"/>
      <c r="E96" s="644"/>
      <c r="F96" s="644"/>
      <c r="G96" s="675">
        <v>1265.21</v>
      </c>
      <c r="H96" s="675"/>
      <c r="I96" s="675"/>
      <c r="J96" s="675">
        <v>3278.9</v>
      </c>
      <c r="K96" s="675">
        <v>3537.63</v>
      </c>
      <c r="L96" s="675">
        <v>3969.5</v>
      </c>
      <c r="M96" s="675">
        <v>5408.48</v>
      </c>
      <c r="N96" s="675">
        <v>5926.46</v>
      </c>
      <c r="O96" s="675">
        <v>5819.98</v>
      </c>
      <c r="P96" s="675">
        <v>5687.04</v>
      </c>
      <c r="Q96" s="675">
        <v>5517.14</v>
      </c>
      <c r="R96" s="675">
        <v>5661.4</v>
      </c>
      <c r="S96" s="675">
        <v>6120.91</v>
      </c>
      <c r="T96" s="675">
        <v>7773.77</v>
      </c>
      <c r="U96" s="675">
        <v>7548.86</v>
      </c>
      <c r="V96" s="675">
        <v>8194.84</v>
      </c>
      <c r="W96" s="675">
        <v>7978.51</v>
      </c>
      <c r="X96" s="675">
        <v>7711.55</v>
      </c>
      <c r="Y96" s="675">
        <v>7403.51</v>
      </c>
      <c r="Z96" s="675">
        <v>7942.81</v>
      </c>
      <c r="AA96" s="675">
        <v>7702.22</v>
      </c>
      <c r="AB96" s="675">
        <v>7899.04</v>
      </c>
      <c r="AC96" s="675">
        <v>7530.71</v>
      </c>
      <c r="AD96" s="675">
        <v>7537.51</v>
      </c>
      <c r="AE96" s="675">
        <v>7904.81</v>
      </c>
      <c r="AF96" s="675">
        <v>7265.99</v>
      </c>
      <c r="AG96" s="675">
        <v>7017.84</v>
      </c>
      <c r="AH96" s="675">
        <v>6812</v>
      </c>
      <c r="AI96" s="675">
        <v>6034.53</v>
      </c>
      <c r="AJ96" s="675">
        <v>5816.48</v>
      </c>
      <c r="AK96" s="675">
        <v>5509.3</v>
      </c>
      <c r="AL96" s="675">
        <v>5727.19</v>
      </c>
      <c r="AM96" s="675">
        <v>5331.29</v>
      </c>
      <c r="AN96" s="675">
        <v>5181.49</v>
      </c>
      <c r="AO96" s="675">
        <v>5053.13</v>
      </c>
      <c r="AP96" s="675">
        <v>4363.05</v>
      </c>
      <c r="AQ96" s="675">
        <v>4393.53</v>
      </c>
      <c r="AR96" s="675">
        <v>4479.8900000000003</v>
      </c>
      <c r="AS96" s="675">
        <v>4912.51</v>
      </c>
      <c r="AT96" s="675">
        <v>4755.13</v>
      </c>
      <c r="AU96" s="675">
        <v>4650.45</v>
      </c>
      <c r="AV96" s="675">
        <v>4889.18</v>
      </c>
      <c r="AW96" s="675">
        <v>4867.51</v>
      </c>
      <c r="AX96" s="672"/>
      <c r="AY96" s="672"/>
    </row>
    <row r="97" spans="1:51">
      <c r="A97" s="645" t="s">
        <v>540</v>
      </c>
      <c r="B97" s="644"/>
      <c r="C97" s="644"/>
      <c r="D97" s="644"/>
      <c r="E97" s="644"/>
      <c r="F97" s="644"/>
      <c r="G97" s="675">
        <v>17265.87</v>
      </c>
      <c r="H97" s="675"/>
      <c r="I97" s="675"/>
      <c r="J97" s="675">
        <v>15765.19</v>
      </c>
      <c r="K97" s="675">
        <v>15939.26</v>
      </c>
      <c r="L97" s="675">
        <v>16572.55</v>
      </c>
      <c r="M97" s="675">
        <v>16926.79</v>
      </c>
      <c r="N97" s="675">
        <v>17154.05</v>
      </c>
      <c r="O97" s="675">
        <v>16930.71</v>
      </c>
      <c r="P97" s="675">
        <v>16718.47</v>
      </c>
      <c r="Q97" s="675">
        <v>17858.060000000001</v>
      </c>
      <c r="R97" s="675">
        <v>18745.2</v>
      </c>
      <c r="S97" s="675">
        <v>18786.79</v>
      </c>
      <c r="T97" s="675">
        <v>20078.060000000001</v>
      </c>
      <c r="U97" s="675">
        <v>21078.75</v>
      </c>
      <c r="V97" s="675">
        <v>21667.74</v>
      </c>
      <c r="W97" s="675">
        <v>23671.99</v>
      </c>
      <c r="X97" s="675">
        <v>23005.41</v>
      </c>
      <c r="Y97" s="675">
        <v>23451.19</v>
      </c>
      <c r="Z97" s="675">
        <v>24759.24</v>
      </c>
      <c r="AA97" s="675">
        <v>25963.54</v>
      </c>
      <c r="AB97" s="675">
        <v>25304.92</v>
      </c>
      <c r="AC97" s="675">
        <v>26958.63</v>
      </c>
      <c r="AD97" s="675">
        <v>27785.29</v>
      </c>
      <c r="AE97" s="675">
        <v>27626.98</v>
      </c>
      <c r="AF97" s="675">
        <v>29198.18</v>
      </c>
      <c r="AG97" s="675">
        <v>30394.65</v>
      </c>
      <c r="AH97" s="675">
        <v>30172.91</v>
      </c>
      <c r="AI97" s="675">
        <v>29795.37</v>
      </c>
      <c r="AJ97" s="675">
        <v>29878.66</v>
      </c>
      <c r="AK97" s="675">
        <v>30482.61</v>
      </c>
      <c r="AL97" s="675">
        <v>30519.91</v>
      </c>
      <c r="AM97" s="675">
        <v>30672.5</v>
      </c>
      <c r="AN97" s="675">
        <v>30385.93</v>
      </c>
      <c r="AO97" s="675">
        <v>31057.94</v>
      </c>
      <c r="AP97" s="675">
        <v>30818.58</v>
      </c>
      <c r="AQ97" s="675">
        <v>31261.69</v>
      </c>
      <c r="AR97" s="675">
        <v>30779.62</v>
      </c>
      <c r="AS97" s="675">
        <v>31812.11</v>
      </c>
      <c r="AT97" s="675">
        <v>32533.439999999999</v>
      </c>
      <c r="AU97" s="675">
        <v>31575.69</v>
      </c>
      <c r="AV97" s="675">
        <v>31657.11</v>
      </c>
      <c r="AW97" s="675">
        <v>31855.08</v>
      </c>
      <c r="AX97" s="672"/>
      <c r="AY97" s="672"/>
    </row>
    <row r="98" spans="1:51">
      <c r="A98" s="645" t="s">
        <v>539</v>
      </c>
      <c r="B98" s="644"/>
      <c r="C98" s="644"/>
      <c r="D98" s="644"/>
      <c r="E98" s="644"/>
      <c r="F98" s="644"/>
      <c r="G98" s="675">
        <v>1158.71</v>
      </c>
      <c r="H98" s="675"/>
      <c r="I98" s="675"/>
      <c r="J98" s="675">
        <v>1093.6199999999999</v>
      </c>
      <c r="K98" s="675">
        <v>1054.8399999999999</v>
      </c>
      <c r="L98" s="675">
        <v>1055.19</v>
      </c>
      <c r="M98" s="675">
        <v>1023.13</v>
      </c>
      <c r="N98" s="675">
        <v>1062.8</v>
      </c>
      <c r="O98" s="675">
        <v>1049.3</v>
      </c>
      <c r="P98" s="675">
        <v>987.25</v>
      </c>
      <c r="Q98" s="675">
        <v>967.08</v>
      </c>
      <c r="R98" s="675">
        <v>942.81</v>
      </c>
      <c r="S98" s="675">
        <v>960.62</v>
      </c>
      <c r="T98" s="675">
        <v>860.87</v>
      </c>
      <c r="U98" s="675">
        <v>567.54</v>
      </c>
      <c r="V98" s="675">
        <v>490.96</v>
      </c>
      <c r="W98" s="675">
        <v>447.89</v>
      </c>
      <c r="X98" s="675">
        <v>392.05</v>
      </c>
      <c r="Y98" s="675">
        <v>383.95</v>
      </c>
      <c r="Z98" s="675">
        <v>374.71</v>
      </c>
      <c r="AA98" s="675">
        <v>361.65</v>
      </c>
      <c r="AB98" s="675">
        <v>338.69</v>
      </c>
      <c r="AC98" s="675">
        <v>309.64999999999998</v>
      </c>
      <c r="AD98" s="675">
        <v>290.39</v>
      </c>
      <c r="AE98" s="675">
        <v>254.51</v>
      </c>
      <c r="AF98" s="675">
        <v>234.07</v>
      </c>
      <c r="AG98" s="675">
        <v>193.04</v>
      </c>
      <c r="AH98" s="675">
        <v>184.86</v>
      </c>
      <c r="AI98" s="675">
        <v>174.48</v>
      </c>
      <c r="AJ98" s="675">
        <v>174.91</v>
      </c>
      <c r="AK98" s="675">
        <v>157.82</v>
      </c>
      <c r="AL98" s="675">
        <v>159.52000000000001</v>
      </c>
      <c r="AM98" s="675">
        <v>159.51</v>
      </c>
      <c r="AN98" s="675">
        <v>146.63999999999999</v>
      </c>
      <c r="AO98" s="675">
        <v>134.22999999999999</v>
      </c>
      <c r="AP98" s="675">
        <v>114.33</v>
      </c>
      <c r="AQ98" s="675">
        <v>114.06</v>
      </c>
      <c r="AR98" s="675">
        <v>126.03</v>
      </c>
      <c r="AS98" s="675">
        <v>126.21</v>
      </c>
      <c r="AT98" s="675">
        <v>143.75</v>
      </c>
      <c r="AU98" s="675">
        <v>106.95</v>
      </c>
      <c r="AV98" s="675">
        <v>122.08</v>
      </c>
      <c r="AW98" s="675">
        <v>135.88999999999999</v>
      </c>
      <c r="AX98" s="672"/>
      <c r="AY98" s="672"/>
    </row>
    <row r="99" spans="1:51">
      <c r="A99" s="646" t="s">
        <v>480</v>
      </c>
      <c r="B99" s="644"/>
      <c r="C99" s="644"/>
      <c r="D99" s="644"/>
      <c r="E99" s="644"/>
      <c r="F99" s="644"/>
      <c r="G99" s="675"/>
      <c r="H99" s="675"/>
      <c r="I99" s="675"/>
      <c r="J99" s="675"/>
      <c r="K99" s="675"/>
      <c r="L99" s="675"/>
      <c r="M99" s="675"/>
      <c r="N99" s="675"/>
      <c r="O99" s="675"/>
      <c r="P99" s="675"/>
      <c r="Q99" s="675"/>
      <c r="R99" s="675"/>
      <c r="S99" s="675"/>
      <c r="T99" s="675"/>
      <c r="U99" s="675"/>
      <c r="V99" s="675"/>
      <c r="W99" s="675"/>
      <c r="X99" s="675"/>
      <c r="Y99" s="675"/>
      <c r="Z99" s="675"/>
      <c r="AA99" s="675"/>
      <c r="AB99" s="675"/>
      <c r="AC99" s="675"/>
      <c r="AD99" s="675"/>
      <c r="AE99" s="675"/>
      <c r="AF99" s="675"/>
      <c r="AG99" s="675"/>
      <c r="AH99" s="675"/>
      <c r="AI99" s="675"/>
      <c r="AJ99" s="675"/>
      <c r="AK99" s="675"/>
      <c r="AL99" s="675"/>
      <c r="AM99" s="675"/>
      <c r="AN99" s="675"/>
      <c r="AO99" s="675"/>
      <c r="AP99" s="675"/>
      <c r="AQ99" s="675"/>
      <c r="AR99" s="675"/>
      <c r="AS99" s="675"/>
      <c r="AT99" s="675"/>
      <c r="AU99" s="675"/>
      <c r="AV99" s="675"/>
      <c r="AW99" s="675"/>
      <c r="AX99" s="672"/>
      <c r="AY99" s="672"/>
    </row>
    <row r="100" spans="1:51">
      <c r="A100" s="644" t="s">
        <v>551</v>
      </c>
      <c r="B100" s="644"/>
      <c r="C100" s="644"/>
      <c r="D100" s="644"/>
      <c r="E100" s="644"/>
      <c r="F100" s="644"/>
      <c r="G100" s="675">
        <v>825.71</v>
      </c>
      <c r="H100" s="675"/>
      <c r="I100" s="675"/>
      <c r="J100" s="675">
        <v>775.44</v>
      </c>
      <c r="K100" s="675">
        <v>788.69</v>
      </c>
      <c r="L100" s="675">
        <v>610.76</v>
      </c>
      <c r="M100" s="675">
        <v>333.62</v>
      </c>
      <c r="N100" s="675">
        <v>378.45</v>
      </c>
      <c r="O100" s="675">
        <v>364.41</v>
      </c>
      <c r="P100" s="675">
        <v>362.04</v>
      </c>
      <c r="Q100" s="675">
        <v>407.24</v>
      </c>
      <c r="R100" s="675">
        <v>401.43</v>
      </c>
      <c r="S100" s="675">
        <v>685.91</v>
      </c>
      <c r="T100" s="675">
        <v>592.15</v>
      </c>
      <c r="U100" s="675">
        <v>531.80999999999995</v>
      </c>
      <c r="V100" s="675">
        <v>95.43</v>
      </c>
      <c r="W100" s="675">
        <v>81.27</v>
      </c>
      <c r="X100" s="675">
        <v>64.39</v>
      </c>
      <c r="Y100" s="675">
        <v>34.590000000000003</v>
      </c>
      <c r="Z100" s="675">
        <v>23.98</v>
      </c>
      <c r="AA100" s="675">
        <v>24.29</v>
      </c>
      <c r="AB100" s="675">
        <v>28.52</v>
      </c>
      <c r="AC100" s="675">
        <v>34.18</v>
      </c>
      <c r="AD100" s="675">
        <v>35.57</v>
      </c>
      <c r="AE100" s="675">
        <v>34.479999999999997</v>
      </c>
      <c r="AF100" s="675">
        <v>33.28</v>
      </c>
      <c r="AG100" s="675">
        <v>31.73</v>
      </c>
      <c r="AH100" s="675">
        <v>32.9</v>
      </c>
      <c r="AI100" s="675">
        <v>38.549999999999997</v>
      </c>
      <c r="AJ100" s="675">
        <v>32.81</v>
      </c>
      <c r="AK100" s="675">
        <v>42.4</v>
      </c>
      <c r="AL100" s="675">
        <v>41.89</v>
      </c>
      <c r="AM100" s="675">
        <v>63.99</v>
      </c>
      <c r="AN100" s="675">
        <v>96.92</v>
      </c>
      <c r="AO100" s="675">
        <v>112.49</v>
      </c>
      <c r="AP100" s="675">
        <v>113.67</v>
      </c>
      <c r="AQ100" s="675">
        <v>116.2</v>
      </c>
      <c r="AR100" s="675">
        <v>115.51</v>
      </c>
      <c r="AS100" s="675">
        <v>122.3</v>
      </c>
      <c r="AT100" s="675">
        <v>137.88999999999999</v>
      </c>
      <c r="AU100" s="675">
        <v>110.89</v>
      </c>
      <c r="AV100" s="675">
        <v>128.93</v>
      </c>
      <c r="AW100" s="675">
        <v>72.56</v>
      </c>
      <c r="AX100" s="672"/>
      <c r="AY100" s="672"/>
    </row>
    <row r="101" spans="1:51">
      <c r="A101" s="645" t="s">
        <v>550</v>
      </c>
      <c r="B101" s="644"/>
      <c r="C101" s="644"/>
      <c r="D101" s="644"/>
      <c r="E101" s="644"/>
      <c r="F101" s="644"/>
      <c r="G101" s="675">
        <v>1604.71</v>
      </c>
      <c r="H101" s="675"/>
      <c r="I101" s="675"/>
      <c r="J101" s="675">
        <v>1058.8699999999999</v>
      </c>
      <c r="K101" s="675">
        <v>1066.2</v>
      </c>
      <c r="L101" s="675">
        <v>1084.4100000000001</v>
      </c>
      <c r="M101" s="675">
        <v>1099.45</v>
      </c>
      <c r="N101" s="675">
        <v>857.92</v>
      </c>
      <c r="O101" s="675">
        <v>706.98</v>
      </c>
      <c r="P101" s="675">
        <v>624.42999999999995</v>
      </c>
      <c r="Q101" s="675">
        <v>625.05999999999995</v>
      </c>
      <c r="R101" s="675">
        <v>657.65</v>
      </c>
      <c r="S101" s="675">
        <v>643.91999999999996</v>
      </c>
      <c r="T101" s="675">
        <v>920.68</v>
      </c>
      <c r="U101" s="675">
        <v>603.94000000000005</v>
      </c>
      <c r="V101" s="675">
        <v>360.59</v>
      </c>
      <c r="W101" s="675">
        <v>327.04000000000002</v>
      </c>
      <c r="X101" s="675">
        <v>295.66000000000003</v>
      </c>
      <c r="Y101" s="675">
        <v>346.47</v>
      </c>
      <c r="Z101" s="675">
        <v>108.75</v>
      </c>
      <c r="AA101" s="675">
        <v>111.13</v>
      </c>
      <c r="AB101" s="675">
        <v>101.45</v>
      </c>
      <c r="AC101" s="675">
        <v>81.87</v>
      </c>
      <c r="AD101" s="675">
        <v>74.88</v>
      </c>
      <c r="AE101" s="675">
        <v>56.79</v>
      </c>
      <c r="AF101" s="675">
        <v>56.66</v>
      </c>
      <c r="AG101" s="675">
        <v>45.08</v>
      </c>
      <c r="AH101" s="675">
        <v>30.58</v>
      </c>
      <c r="AI101" s="675">
        <v>23.78</v>
      </c>
      <c r="AJ101" s="675">
        <v>26.05</v>
      </c>
      <c r="AK101" s="675">
        <v>26.2</v>
      </c>
      <c r="AL101" s="675">
        <v>29.6</v>
      </c>
      <c r="AM101" s="675">
        <v>35.770000000000003</v>
      </c>
      <c r="AN101" s="675">
        <v>57.95</v>
      </c>
      <c r="AO101" s="675">
        <v>32.32</v>
      </c>
      <c r="AP101" s="675">
        <v>9.67</v>
      </c>
      <c r="AQ101" s="675">
        <v>7.38</v>
      </c>
      <c r="AR101" s="675">
        <v>3.65</v>
      </c>
      <c r="AS101" s="675">
        <v>5.17</v>
      </c>
      <c r="AT101" s="675">
        <v>3.3</v>
      </c>
      <c r="AU101" s="675">
        <v>0.22</v>
      </c>
      <c r="AV101" s="675">
        <v>6.25</v>
      </c>
      <c r="AW101" s="675">
        <v>2.65</v>
      </c>
      <c r="AX101" s="672"/>
      <c r="AY101" s="672"/>
    </row>
    <row r="102" spans="1:51">
      <c r="A102" s="645" t="s">
        <v>549</v>
      </c>
      <c r="B102" s="644"/>
      <c r="C102" s="644"/>
      <c r="D102" s="644"/>
      <c r="E102" s="644"/>
      <c r="F102" s="644"/>
      <c r="G102" s="675">
        <v>12834.88</v>
      </c>
      <c r="H102" s="675"/>
      <c r="I102" s="675"/>
      <c r="J102" s="675">
        <v>12498.21</v>
      </c>
      <c r="K102" s="675">
        <v>12171.09</v>
      </c>
      <c r="L102" s="675">
        <v>11785.33</v>
      </c>
      <c r="M102" s="675">
        <v>8002.63</v>
      </c>
      <c r="N102" s="675">
        <v>7382.66</v>
      </c>
      <c r="O102" s="675">
        <v>8822.68</v>
      </c>
      <c r="P102" s="675">
        <v>7551.77</v>
      </c>
      <c r="Q102" s="675">
        <v>6934.99</v>
      </c>
      <c r="R102" s="675">
        <v>6654.19</v>
      </c>
      <c r="S102" s="675">
        <v>6402.06</v>
      </c>
      <c r="T102" s="675">
        <v>7406.19</v>
      </c>
      <c r="U102" s="675">
        <v>7206.42</v>
      </c>
      <c r="V102" s="675">
        <v>7115.2</v>
      </c>
      <c r="W102" s="675">
        <v>5810.81</v>
      </c>
      <c r="X102" s="675">
        <v>6147.43</v>
      </c>
      <c r="Y102" s="675">
        <v>4487.01</v>
      </c>
      <c r="Z102" s="675">
        <v>4207.6899999999996</v>
      </c>
      <c r="AA102" s="675">
        <v>3684.24</v>
      </c>
      <c r="AB102" s="675">
        <v>3733.04</v>
      </c>
      <c r="AC102" s="675">
        <v>3133.79</v>
      </c>
      <c r="AD102" s="675">
        <v>2568.16</v>
      </c>
      <c r="AE102" s="675">
        <v>2462.75</v>
      </c>
      <c r="AF102" s="675">
        <v>2475.81</v>
      </c>
      <c r="AG102" s="675">
        <v>2359.64</v>
      </c>
      <c r="AH102" s="675">
        <v>2255.37</v>
      </c>
      <c r="AI102" s="675">
        <v>1987.4</v>
      </c>
      <c r="AJ102" s="675">
        <v>1967.44</v>
      </c>
      <c r="AK102" s="675">
        <v>1679.67</v>
      </c>
      <c r="AL102" s="675">
        <v>1687.47</v>
      </c>
      <c r="AM102" s="675">
        <v>1970.73</v>
      </c>
      <c r="AN102" s="675">
        <v>1754.62</v>
      </c>
      <c r="AO102" s="675">
        <v>1365.32</v>
      </c>
      <c r="AP102" s="675">
        <v>1202.3399999999999</v>
      </c>
      <c r="AQ102" s="675">
        <v>1356.93</v>
      </c>
      <c r="AR102" s="675">
        <v>1341.24</v>
      </c>
      <c r="AS102" s="675">
        <v>1167.26</v>
      </c>
      <c r="AT102" s="675">
        <v>1085.24</v>
      </c>
      <c r="AU102" s="675">
        <v>1095.3599999999999</v>
      </c>
      <c r="AV102" s="675">
        <v>1067.25</v>
      </c>
      <c r="AW102" s="675">
        <v>1142.33</v>
      </c>
      <c r="AX102" s="672"/>
      <c r="AY102" s="672"/>
    </row>
    <row r="103" spans="1:51">
      <c r="A103" s="645" t="s">
        <v>548</v>
      </c>
      <c r="B103" s="644"/>
      <c r="C103" s="644"/>
      <c r="D103" s="644"/>
      <c r="E103" s="644"/>
      <c r="F103" s="644"/>
      <c r="G103" s="675">
        <v>6347.06</v>
      </c>
      <c r="H103" s="675"/>
      <c r="I103" s="675"/>
      <c r="J103" s="675">
        <v>5011.13</v>
      </c>
      <c r="K103" s="675">
        <v>4617.1400000000003</v>
      </c>
      <c r="L103" s="675">
        <v>5222.93</v>
      </c>
      <c r="M103" s="675">
        <v>4170.5</v>
      </c>
      <c r="N103" s="675">
        <v>3801.41</v>
      </c>
      <c r="O103" s="675">
        <v>3446.76</v>
      </c>
      <c r="P103" s="675">
        <v>3369.69</v>
      </c>
      <c r="Q103" s="675">
        <v>3692.9</v>
      </c>
      <c r="R103" s="675">
        <v>2742.19</v>
      </c>
      <c r="S103" s="675">
        <v>3222.49</v>
      </c>
      <c r="T103" s="675">
        <v>2071.7399999999998</v>
      </c>
      <c r="U103" s="675">
        <v>1837.64</v>
      </c>
      <c r="V103" s="675">
        <v>912.6</v>
      </c>
      <c r="W103" s="675">
        <v>368.7</v>
      </c>
      <c r="X103" s="675">
        <v>306.76</v>
      </c>
      <c r="Y103" s="675">
        <v>183.28</v>
      </c>
      <c r="Z103" s="675">
        <v>169.71</v>
      </c>
      <c r="AA103" s="675">
        <v>137.11000000000001</v>
      </c>
      <c r="AB103" s="675">
        <v>98.18</v>
      </c>
      <c r="AC103" s="675">
        <v>76.37</v>
      </c>
      <c r="AD103" s="675">
        <v>49.11</v>
      </c>
      <c r="AE103" s="675">
        <v>47.16</v>
      </c>
      <c r="AF103" s="675">
        <v>36.630000000000003</v>
      </c>
      <c r="AG103" s="675">
        <v>34.630000000000003</v>
      </c>
      <c r="AH103" s="675">
        <v>41.47</v>
      </c>
      <c r="AI103" s="675">
        <v>30.16</v>
      </c>
      <c r="AJ103" s="675">
        <v>21.06</v>
      </c>
      <c r="AK103" s="675">
        <v>123.12</v>
      </c>
      <c r="AL103" s="675">
        <v>38.200000000000003</v>
      </c>
      <c r="AM103" s="675">
        <v>36.06</v>
      </c>
      <c r="AN103" s="675">
        <v>39.56</v>
      </c>
      <c r="AO103" s="675">
        <v>163.80000000000001</v>
      </c>
      <c r="AP103" s="675">
        <v>10.82</v>
      </c>
      <c r="AQ103" s="675">
        <v>10.85</v>
      </c>
      <c r="AR103" s="675">
        <v>11.18</v>
      </c>
      <c r="AS103" s="675">
        <v>3.74</v>
      </c>
      <c r="AT103" s="675">
        <v>23.09</v>
      </c>
      <c r="AU103" s="675">
        <v>103.55</v>
      </c>
      <c r="AV103" s="675">
        <v>34.44</v>
      </c>
      <c r="AW103" s="675">
        <v>127.77</v>
      </c>
      <c r="AX103" s="672"/>
      <c r="AY103" s="672"/>
    </row>
    <row r="104" spans="1:51">
      <c r="A104" s="645" t="s">
        <v>547</v>
      </c>
      <c r="B104" s="644"/>
      <c r="C104" s="644"/>
      <c r="D104" s="644"/>
      <c r="E104" s="644"/>
      <c r="F104" s="644"/>
      <c r="G104" s="675">
        <v>0</v>
      </c>
      <c r="H104" s="675"/>
      <c r="I104" s="675"/>
      <c r="J104" s="675">
        <v>0</v>
      </c>
      <c r="K104" s="675">
        <v>0</v>
      </c>
      <c r="L104" s="675">
        <v>0</v>
      </c>
      <c r="M104" s="675">
        <v>0</v>
      </c>
      <c r="N104" s="675">
        <v>0</v>
      </c>
      <c r="O104" s="675">
        <v>0</v>
      </c>
      <c r="P104" s="675">
        <v>0</v>
      </c>
      <c r="Q104" s="675">
        <v>68.23</v>
      </c>
      <c r="R104" s="675">
        <v>37.64</v>
      </c>
      <c r="S104" s="675">
        <v>54.4</v>
      </c>
      <c r="T104" s="675">
        <v>109.52</v>
      </c>
      <c r="U104" s="675">
        <v>23.09</v>
      </c>
      <c r="V104" s="675">
        <v>182.16</v>
      </c>
      <c r="W104" s="675">
        <v>194.41</v>
      </c>
      <c r="X104" s="675">
        <v>25</v>
      </c>
      <c r="Y104" s="675">
        <v>22.35</v>
      </c>
      <c r="Z104" s="675">
        <v>48.51</v>
      </c>
      <c r="AA104" s="675">
        <v>33.799999999999997</v>
      </c>
      <c r="AB104" s="675">
        <v>32.22</v>
      </c>
      <c r="AC104" s="675">
        <v>48.69</v>
      </c>
      <c r="AD104" s="675">
        <v>35.79</v>
      </c>
      <c r="AE104" s="675">
        <v>42.45</v>
      </c>
      <c r="AF104" s="675">
        <v>51.66</v>
      </c>
      <c r="AG104" s="675">
        <v>42.41</v>
      </c>
      <c r="AH104" s="675">
        <v>31.3</v>
      </c>
      <c r="AI104" s="675">
        <v>7.73</v>
      </c>
      <c r="AJ104" s="675">
        <v>7.19</v>
      </c>
      <c r="AK104" s="675">
        <v>3.37</v>
      </c>
      <c r="AL104" s="675">
        <v>5.54</v>
      </c>
      <c r="AM104" s="675">
        <v>0</v>
      </c>
      <c r="AN104" s="675">
        <v>41.08</v>
      </c>
      <c r="AO104" s="675">
        <v>5.69</v>
      </c>
      <c r="AP104" s="675">
        <v>26.83</v>
      </c>
      <c r="AQ104" s="675">
        <v>42.54</v>
      </c>
      <c r="AR104" s="675">
        <v>0.05</v>
      </c>
      <c r="AS104" s="675">
        <v>0.3</v>
      </c>
      <c r="AT104" s="675">
        <v>0.35</v>
      </c>
      <c r="AU104" s="675">
        <v>0</v>
      </c>
      <c r="AV104" s="675">
        <v>0</v>
      </c>
      <c r="AW104" s="675">
        <v>3.22</v>
      </c>
      <c r="AX104" s="672"/>
      <c r="AY104" s="672"/>
    </row>
    <row r="105" spans="1:51">
      <c r="A105" s="645" t="s">
        <v>546</v>
      </c>
      <c r="B105" s="644"/>
      <c r="C105" s="644"/>
      <c r="D105" s="644"/>
      <c r="E105" s="644"/>
      <c r="F105" s="644"/>
      <c r="G105" s="675">
        <v>0</v>
      </c>
      <c r="H105" s="675"/>
      <c r="I105" s="675"/>
      <c r="J105" s="675">
        <v>0</v>
      </c>
      <c r="K105" s="675">
        <v>0</v>
      </c>
      <c r="L105" s="675">
        <v>0</v>
      </c>
      <c r="M105" s="675">
        <v>0</v>
      </c>
      <c r="N105" s="675">
        <v>0</v>
      </c>
      <c r="O105" s="675">
        <v>0</v>
      </c>
      <c r="P105" s="675">
        <v>0</v>
      </c>
      <c r="Q105" s="675">
        <v>0.51</v>
      </c>
      <c r="R105" s="675">
        <v>13.28</v>
      </c>
      <c r="S105" s="675">
        <v>100.94</v>
      </c>
      <c r="T105" s="675">
        <v>630.91</v>
      </c>
      <c r="U105" s="675">
        <v>1198.46</v>
      </c>
      <c r="V105" s="675">
        <v>1529.47</v>
      </c>
      <c r="W105" s="675">
        <v>1949.18</v>
      </c>
      <c r="X105" s="675">
        <v>2464.92</v>
      </c>
      <c r="Y105" s="675">
        <v>2241.15</v>
      </c>
      <c r="Z105" s="675">
        <v>2403.98</v>
      </c>
      <c r="AA105" s="675">
        <v>2622.08</v>
      </c>
      <c r="AB105" s="675">
        <v>2917.01</v>
      </c>
      <c r="AC105" s="675">
        <v>3139.08</v>
      </c>
      <c r="AD105" s="675">
        <v>3226.25</v>
      </c>
      <c r="AE105" s="675">
        <v>3236.49</v>
      </c>
      <c r="AF105" s="675">
        <v>3727.37</v>
      </c>
      <c r="AG105" s="675">
        <v>3810.3</v>
      </c>
      <c r="AH105" s="675">
        <v>3908.11</v>
      </c>
      <c r="AI105" s="675">
        <v>3803.23</v>
      </c>
      <c r="AJ105" s="675">
        <v>3840.9</v>
      </c>
      <c r="AK105" s="675">
        <v>3920.91</v>
      </c>
      <c r="AL105" s="675">
        <v>3940.24</v>
      </c>
      <c r="AM105" s="675">
        <v>3931.8</v>
      </c>
      <c r="AN105" s="675">
        <v>3978.96</v>
      </c>
      <c r="AO105" s="675">
        <v>4042.12</v>
      </c>
      <c r="AP105" s="675">
        <v>4131.78</v>
      </c>
      <c r="AQ105" s="675">
        <v>4102.16</v>
      </c>
      <c r="AR105" s="675">
        <v>3616.21</v>
      </c>
      <c r="AS105" s="675">
        <v>3786.18</v>
      </c>
      <c r="AT105" s="675">
        <v>3840.02</v>
      </c>
      <c r="AU105" s="675">
        <v>3652.35</v>
      </c>
      <c r="AV105" s="675">
        <v>3745.02</v>
      </c>
      <c r="AW105" s="675">
        <v>3665.42</v>
      </c>
      <c r="AX105" s="672"/>
      <c r="AY105" s="672"/>
    </row>
    <row r="106" spans="1:51">
      <c r="A106" s="645" t="s">
        <v>545</v>
      </c>
      <c r="B106" s="644"/>
      <c r="C106" s="644"/>
      <c r="D106" s="644"/>
      <c r="E106" s="644"/>
      <c r="F106" s="644"/>
      <c r="G106" s="675">
        <v>46.03</v>
      </c>
      <c r="H106" s="675"/>
      <c r="I106" s="675"/>
      <c r="J106" s="675">
        <v>29.89</v>
      </c>
      <c r="K106" s="675">
        <v>27.59</v>
      </c>
      <c r="L106" s="675">
        <v>29.34</v>
      </c>
      <c r="M106" s="675">
        <v>120.11</v>
      </c>
      <c r="N106" s="675">
        <v>92.53</v>
      </c>
      <c r="O106" s="675">
        <v>396.7</v>
      </c>
      <c r="P106" s="675">
        <v>534.77</v>
      </c>
      <c r="Q106" s="675">
        <v>350.28</v>
      </c>
      <c r="R106" s="675">
        <v>385.24</v>
      </c>
      <c r="S106" s="675">
        <v>496.18</v>
      </c>
      <c r="T106" s="675">
        <v>350.55</v>
      </c>
      <c r="U106" s="675">
        <v>470.1</v>
      </c>
      <c r="V106" s="675">
        <v>107.9</v>
      </c>
      <c r="W106" s="675">
        <v>120.59</v>
      </c>
      <c r="X106" s="675">
        <v>298.58</v>
      </c>
      <c r="Y106" s="675">
        <v>464.18</v>
      </c>
      <c r="Z106" s="675">
        <v>770.36</v>
      </c>
      <c r="AA106" s="675">
        <v>675.32</v>
      </c>
      <c r="AB106" s="675">
        <v>499.8</v>
      </c>
      <c r="AC106" s="675">
        <v>359.94</v>
      </c>
      <c r="AD106" s="675">
        <v>201.77</v>
      </c>
      <c r="AE106" s="675">
        <v>53.19</v>
      </c>
      <c r="AF106" s="675">
        <v>59.19</v>
      </c>
      <c r="AG106" s="675">
        <v>99.33</v>
      </c>
      <c r="AH106" s="675">
        <v>64.16</v>
      </c>
      <c r="AI106" s="675">
        <v>11.99</v>
      </c>
      <c r="AJ106" s="675">
        <v>7.1</v>
      </c>
      <c r="AK106" s="675">
        <v>10.3</v>
      </c>
      <c r="AL106" s="675">
        <v>0</v>
      </c>
      <c r="AM106" s="675">
        <v>0</v>
      </c>
      <c r="AN106" s="675">
        <v>6.31</v>
      </c>
      <c r="AO106" s="675">
        <v>3.21</v>
      </c>
      <c r="AP106" s="675">
        <v>5.35</v>
      </c>
      <c r="AQ106" s="675">
        <v>4.33</v>
      </c>
      <c r="AR106" s="675">
        <v>7.08</v>
      </c>
      <c r="AS106" s="675">
        <v>2.4500000000000002</v>
      </c>
      <c r="AT106" s="675">
        <v>7.4</v>
      </c>
      <c r="AU106" s="675">
        <v>7.02</v>
      </c>
      <c r="AV106" s="675">
        <v>0</v>
      </c>
      <c r="AW106" s="675">
        <v>0</v>
      </c>
      <c r="AX106" s="672"/>
      <c r="AY106" s="672"/>
    </row>
    <row r="107" spans="1:51">
      <c r="A107" s="645" t="s">
        <v>544</v>
      </c>
      <c r="B107" s="644"/>
      <c r="C107" s="644"/>
      <c r="D107" s="644"/>
      <c r="E107" s="644"/>
      <c r="F107" s="644"/>
      <c r="G107" s="675">
        <v>233.89</v>
      </c>
      <c r="H107" s="675"/>
      <c r="I107" s="675"/>
      <c r="J107" s="675">
        <v>162.80000000000001</v>
      </c>
      <c r="K107" s="675">
        <v>212.38</v>
      </c>
      <c r="L107" s="675">
        <v>272.81</v>
      </c>
      <c r="M107" s="675">
        <v>187.87</v>
      </c>
      <c r="N107" s="675">
        <v>302.04000000000002</v>
      </c>
      <c r="O107" s="675">
        <v>292.14</v>
      </c>
      <c r="P107" s="675">
        <v>358.62</v>
      </c>
      <c r="Q107" s="675">
        <v>473.33</v>
      </c>
      <c r="R107" s="675">
        <v>316.58</v>
      </c>
      <c r="S107" s="675">
        <v>194.09</v>
      </c>
      <c r="T107" s="675">
        <v>125.67</v>
      </c>
      <c r="U107" s="675">
        <v>96.54</v>
      </c>
      <c r="V107" s="675">
        <v>92.65</v>
      </c>
      <c r="W107" s="675">
        <v>45.15</v>
      </c>
      <c r="X107" s="675">
        <v>28.62</v>
      </c>
      <c r="Y107" s="675">
        <v>33.619999999999997</v>
      </c>
      <c r="Z107" s="675">
        <v>26.08</v>
      </c>
      <c r="AA107" s="675">
        <v>28.88</v>
      </c>
      <c r="AB107" s="675">
        <v>23.62</v>
      </c>
      <c r="AC107" s="675">
        <v>19.91</v>
      </c>
      <c r="AD107" s="675">
        <v>14.82</v>
      </c>
      <c r="AE107" s="675">
        <v>10.220000000000001</v>
      </c>
      <c r="AF107" s="675">
        <v>8.07</v>
      </c>
      <c r="AG107" s="675">
        <v>6.55</v>
      </c>
      <c r="AH107" s="675">
        <v>3.99</v>
      </c>
      <c r="AI107" s="675">
        <v>1.8</v>
      </c>
      <c r="AJ107" s="675">
        <v>0.96</v>
      </c>
      <c r="AK107" s="675">
        <v>0.99</v>
      </c>
      <c r="AL107" s="675">
        <v>8.84</v>
      </c>
      <c r="AM107" s="675">
        <v>9.27</v>
      </c>
      <c r="AN107" s="675">
        <v>0.1</v>
      </c>
      <c r="AO107" s="675">
        <v>0.05</v>
      </c>
      <c r="AP107" s="675">
        <v>0.68</v>
      </c>
      <c r="AQ107" s="675">
        <v>0.21</v>
      </c>
      <c r="AR107" s="675">
        <v>0.17</v>
      </c>
      <c r="AS107" s="675">
        <v>0.06</v>
      </c>
      <c r="AT107" s="675">
        <v>0.03</v>
      </c>
      <c r="AU107" s="675">
        <v>0.02</v>
      </c>
      <c r="AV107" s="675">
        <v>0</v>
      </c>
      <c r="AW107" s="675">
        <v>0.01</v>
      </c>
      <c r="AX107" s="672"/>
      <c r="AY107" s="672"/>
    </row>
    <row r="108" spans="1:51">
      <c r="A108" s="645" t="s">
        <v>565</v>
      </c>
      <c r="B108" s="644"/>
      <c r="C108" s="644"/>
      <c r="D108" s="644"/>
      <c r="E108" s="644"/>
      <c r="F108" s="644"/>
      <c r="G108" s="675">
        <v>146.13</v>
      </c>
      <c r="H108" s="675"/>
      <c r="I108" s="675"/>
      <c r="J108" s="675">
        <v>96.33</v>
      </c>
      <c r="K108" s="675">
        <v>70.86</v>
      </c>
      <c r="L108" s="675">
        <v>75.63</v>
      </c>
      <c r="M108" s="675">
        <v>65.7</v>
      </c>
      <c r="N108" s="675">
        <v>86.91</v>
      </c>
      <c r="O108" s="675">
        <v>104.33</v>
      </c>
      <c r="P108" s="675">
        <v>133.69999999999999</v>
      </c>
      <c r="Q108" s="675">
        <v>238.73</v>
      </c>
      <c r="R108" s="675">
        <v>203.54</v>
      </c>
      <c r="S108" s="675">
        <v>179.87</v>
      </c>
      <c r="T108" s="675">
        <v>169.13</v>
      </c>
      <c r="U108" s="675">
        <v>80.27</v>
      </c>
      <c r="V108" s="675">
        <v>69.94</v>
      </c>
      <c r="W108" s="675">
        <v>48.36</v>
      </c>
      <c r="X108" s="675">
        <v>31.72</v>
      </c>
      <c r="Y108" s="675">
        <v>17.440000000000001</v>
      </c>
      <c r="Z108" s="675">
        <v>21.2</v>
      </c>
      <c r="AA108" s="675">
        <v>13.14</v>
      </c>
      <c r="AB108" s="675">
        <v>25.01</v>
      </c>
      <c r="AC108" s="675">
        <v>25.22</v>
      </c>
      <c r="AD108" s="675">
        <v>20.28</v>
      </c>
      <c r="AE108" s="675">
        <v>14.05</v>
      </c>
      <c r="AF108" s="675">
        <v>16.21</v>
      </c>
      <c r="AG108" s="675">
        <v>14.74</v>
      </c>
      <c r="AH108" s="675">
        <v>13.05</v>
      </c>
      <c r="AI108" s="675">
        <v>9.23</v>
      </c>
      <c r="AJ108" s="675">
        <v>10.95</v>
      </c>
      <c r="AK108" s="675">
        <v>6.67</v>
      </c>
      <c r="AL108" s="675">
        <v>1.05</v>
      </c>
      <c r="AM108" s="675">
        <v>0</v>
      </c>
      <c r="AN108" s="675">
        <v>0</v>
      </c>
      <c r="AO108" s="675">
        <v>0</v>
      </c>
      <c r="AP108" s="675">
        <v>0</v>
      </c>
      <c r="AQ108" s="675">
        <v>4.57</v>
      </c>
      <c r="AR108" s="675">
        <v>4.13</v>
      </c>
      <c r="AS108" s="675">
        <v>8.5399999999999991</v>
      </c>
      <c r="AT108" s="675">
        <v>7.29</v>
      </c>
      <c r="AU108" s="675">
        <v>5.14</v>
      </c>
      <c r="AV108" s="675">
        <v>6.36</v>
      </c>
      <c r="AW108" s="675">
        <v>0.15</v>
      </c>
      <c r="AX108" s="672"/>
      <c r="AY108" s="672"/>
    </row>
    <row r="109" spans="1:51">
      <c r="A109" s="645" t="s">
        <v>542</v>
      </c>
      <c r="B109" s="644"/>
      <c r="C109" s="644"/>
      <c r="D109" s="644"/>
      <c r="E109" s="644"/>
      <c r="F109" s="644"/>
      <c r="G109" s="675">
        <v>0</v>
      </c>
      <c r="H109" s="675"/>
      <c r="I109" s="675"/>
      <c r="J109" s="675">
        <v>0</v>
      </c>
      <c r="K109" s="675">
        <v>0</v>
      </c>
      <c r="L109" s="675">
        <v>0</v>
      </c>
      <c r="M109" s="675">
        <v>1.62</v>
      </c>
      <c r="N109" s="675">
        <v>5.4</v>
      </c>
      <c r="O109" s="675">
        <v>7.56</v>
      </c>
      <c r="P109" s="675">
        <v>7.56</v>
      </c>
      <c r="Q109" s="675">
        <v>8.1</v>
      </c>
      <c r="R109" s="675">
        <v>8.1</v>
      </c>
      <c r="S109" s="675">
        <v>8.1</v>
      </c>
      <c r="T109" s="675">
        <v>8.64</v>
      </c>
      <c r="U109" s="675">
        <v>9.18</v>
      </c>
      <c r="V109" s="675">
        <v>9.18</v>
      </c>
      <c r="W109" s="675">
        <v>9.18</v>
      </c>
      <c r="X109" s="675">
        <v>11.33</v>
      </c>
      <c r="Y109" s="675">
        <v>14.07</v>
      </c>
      <c r="Z109" s="675">
        <v>17.04</v>
      </c>
      <c r="AA109" s="675">
        <v>19.97</v>
      </c>
      <c r="AB109" s="675">
        <v>23.15</v>
      </c>
      <c r="AC109" s="675">
        <v>26.86</v>
      </c>
      <c r="AD109" s="675">
        <v>30.89</v>
      </c>
      <c r="AE109" s="675">
        <v>37.29</v>
      </c>
      <c r="AF109" s="675">
        <v>39.200000000000003</v>
      </c>
      <c r="AG109" s="675">
        <v>42.56</v>
      </c>
      <c r="AH109" s="675">
        <v>44.16</v>
      </c>
      <c r="AI109" s="675">
        <v>45.96</v>
      </c>
      <c r="AJ109" s="675">
        <v>47.07</v>
      </c>
      <c r="AK109" s="675">
        <v>47.94</v>
      </c>
      <c r="AL109" s="675">
        <v>48.8</v>
      </c>
      <c r="AM109" s="675">
        <v>50.53</v>
      </c>
      <c r="AN109" s="675">
        <v>53.78</v>
      </c>
      <c r="AO109" s="675">
        <v>57.22</v>
      </c>
      <c r="AP109" s="675">
        <v>61.54</v>
      </c>
      <c r="AQ109" s="675">
        <v>66.3</v>
      </c>
      <c r="AR109" s="675">
        <v>70.83</v>
      </c>
      <c r="AS109" s="675">
        <v>73.86</v>
      </c>
      <c r="AT109" s="675">
        <v>77.739999999999995</v>
      </c>
      <c r="AU109" s="675">
        <v>80.150000000000006</v>
      </c>
      <c r="AV109" s="675">
        <v>82.74</v>
      </c>
      <c r="AW109" s="675">
        <v>84.68</v>
      </c>
      <c r="AX109" s="672"/>
      <c r="AY109" s="672"/>
    </row>
    <row r="110" spans="1:51">
      <c r="A110" s="645" t="s">
        <v>541</v>
      </c>
      <c r="B110" s="644"/>
      <c r="C110" s="644"/>
      <c r="D110" s="644"/>
      <c r="E110" s="644"/>
      <c r="F110" s="644"/>
      <c r="G110" s="675">
        <v>205.29</v>
      </c>
      <c r="H110" s="675"/>
      <c r="I110" s="675"/>
      <c r="J110" s="675">
        <v>553.37</v>
      </c>
      <c r="K110" s="675">
        <v>618.94000000000005</v>
      </c>
      <c r="L110" s="675">
        <v>690.36</v>
      </c>
      <c r="M110" s="675">
        <v>866.97</v>
      </c>
      <c r="N110" s="675">
        <v>979.56</v>
      </c>
      <c r="O110" s="675">
        <v>939.76</v>
      </c>
      <c r="P110" s="675">
        <v>946.57</v>
      </c>
      <c r="Q110" s="675">
        <v>921.66</v>
      </c>
      <c r="R110" s="675">
        <v>944.32</v>
      </c>
      <c r="S110" s="675">
        <v>996.58</v>
      </c>
      <c r="T110" s="675">
        <v>1116.77</v>
      </c>
      <c r="U110" s="675">
        <v>1126.8900000000001</v>
      </c>
      <c r="V110" s="675">
        <v>1153.5999999999999</v>
      </c>
      <c r="W110" s="675">
        <v>1160.6500000000001</v>
      </c>
      <c r="X110" s="675">
        <v>1107.71</v>
      </c>
      <c r="Y110" s="675">
        <v>1137.4100000000001</v>
      </c>
      <c r="Z110" s="675">
        <v>1264.1400000000001</v>
      </c>
      <c r="AA110" s="675">
        <v>1233.6199999999999</v>
      </c>
      <c r="AB110" s="675">
        <v>1270.45</v>
      </c>
      <c r="AC110" s="675">
        <v>1252.8499999999999</v>
      </c>
      <c r="AD110" s="675">
        <v>1201.54</v>
      </c>
      <c r="AE110" s="675">
        <v>1249.54</v>
      </c>
      <c r="AF110" s="675">
        <v>1125.2</v>
      </c>
      <c r="AG110" s="675">
        <v>1067.3800000000001</v>
      </c>
      <c r="AH110" s="675">
        <v>1019.29</v>
      </c>
      <c r="AI110" s="675">
        <v>909.28</v>
      </c>
      <c r="AJ110" s="675">
        <v>823.46</v>
      </c>
      <c r="AK110" s="675">
        <v>802.51</v>
      </c>
      <c r="AL110" s="675">
        <v>829.55</v>
      </c>
      <c r="AM110" s="675">
        <v>781.11</v>
      </c>
      <c r="AN110" s="675">
        <v>721.25</v>
      </c>
      <c r="AO110" s="675">
        <v>714.11</v>
      </c>
      <c r="AP110" s="675">
        <v>549.88</v>
      </c>
      <c r="AQ110" s="675">
        <v>546.91</v>
      </c>
      <c r="AR110" s="675">
        <v>553.79999999999995</v>
      </c>
      <c r="AS110" s="675">
        <v>583.71</v>
      </c>
      <c r="AT110" s="675">
        <v>507.39</v>
      </c>
      <c r="AU110" s="675">
        <v>500.89</v>
      </c>
      <c r="AV110" s="675">
        <v>489.67</v>
      </c>
      <c r="AW110" s="675">
        <v>488.94</v>
      </c>
      <c r="AX110" s="672"/>
      <c r="AY110" s="672"/>
    </row>
    <row r="111" spans="1:51">
      <c r="A111" s="645" t="s">
        <v>540</v>
      </c>
      <c r="B111" s="644"/>
      <c r="C111" s="644"/>
      <c r="D111" s="644"/>
      <c r="E111" s="644"/>
      <c r="F111" s="644"/>
      <c r="G111" s="675">
        <v>18470.689999999999</v>
      </c>
      <c r="H111" s="675"/>
      <c r="I111" s="675"/>
      <c r="J111" s="675">
        <v>16865.29</v>
      </c>
      <c r="K111" s="675">
        <v>17051.509999999998</v>
      </c>
      <c r="L111" s="675">
        <v>17729</v>
      </c>
      <c r="M111" s="675">
        <v>18107.95</v>
      </c>
      <c r="N111" s="675">
        <v>18351.07</v>
      </c>
      <c r="O111" s="675">
        <v>18112.150000000001</v>
      </c>
      <c r="P111" s="675">
        <v>17885.099999999999</v>
      </c>
      <c r="Q111" s="675">
        <v>19104.21</v>
      </c>
      <c r="R111" s="675">
        <v>20053.25</v>
      </c>
      <c r="S111" s="675">
        <v>20097.75</v>
      </c>
      <c r="T111" s="675">
        <v>21479.119999999999</v>
      </c>
      <c r="U111" s="675">
        <v>22549.64</v>
      </c>
      <c r="V111" s="675">
        <v>23179.72</v>
      </c>
      <c r="W111" s="675">
        <v>25323.84</v>
      </c>
      <c r="X111" s="675">
        <v>26285.33</v>
      </c>
      <c r="Y111" s="675">
        <v>26727.83</v>
      </c>
      <c r="Z111" s="675">
        <v>28137.58</v>
      </c>
      <c r="AA111" s="675">
        <v>29416</v>
      </c>
      <c r="AB111" s="675">
        <v>28589.47</v>
      </c>
      <c r="AC111" s="675">
        <v>30369.360000000001</v>
      </c>
      <c r="AD111" s="675">
        <v>31201.31</v>
      </c>
      <c r="AE111" s="675">
        <v>30946.95</v>
      </c>
      <c r="AF111" s="675">
        <v>32218.58</v>
      </c>
      <c r="AG111" s="675">
        <v>33018.18</v>
      </c>
      <c r="AH111" s="675">
        <v>32251.759999999998</v>
      </c>
      <c r="AI111" s="675">
        <v>31447.759999999998</v>
      </c>
      <c r="AJ111" s="675">
        <v>31409.45</v>
      </c>
      <c r="AK111" s="675">
        <v>32584.73</v>
      </c>
      <c r="AL111" s="675">
        <v>32257.040000000001</v>
      </c>
      <c r="AM111" s="675">
        <v>32259.91</v>
      </c>
      <c r="AN111" s="675">
        <v>31872.86</v>
      </c>
      <c r="AO111" s="675">
        <v>32577.75</v>
      </c>
      <c r="AP111" s="675">
        <v>32326.68</v>
      </c>
      <c r="AQ111" s="675">
        <v>32791.47</v>
      </c>
      <c r="AR111" s="675">
        <v>32285.82</v>
      </c>
      <c r="AS111" s="675">
        <v>33368.83</v>
      </c>
      <c r="AT111" s="675">
        <v>34125.449999999997</v>
      </c>
      <c r="AU111" s="675">
        <v>33120.839999999997</v>
      </c>
      <c r="AV111" s="675">
        <v>33206.239999999998</v>
      </c>
      <c r="AW111" s="675">
        <v>33413.9</v>
      </c>
      <c r="AX111" s="672"/>
      <c r="AY111" s="672"/>
    </row>
    <row r="112" spans="1:51">
      <c r="A112" s="645" t="s">
        <v>539</v>
      </c>
      <c r="B112" s="644"/>
      <c r="C112" s="644"/>
      <c r="D112" s="644"/>
      <c r="E112" s="644"/>
      <c r="F112" s="644"/>
      <c r="G112" s="675">
        <v>913.92</v>
      </c>
      <c r="H112" s="675"/>
      <c r="I112" s="675"/>
      <c r="J112" s="675">
        <v>860.05</v>
      </c>
      <c r="K112" s="675">
        <v>832.86</v>
      </c>
      <c r="L112" s="675">
        <v>832.25</v>
      </c>
      <c r="M112" s="675">
        <v>808.05</v>
      </c>
      <c r="N112" s="675">
        <v>841.17</v>
      </c>
      <c r="O112" s="675">
        <v>829.1</v>
      </c>
      <c r="P112" s="675">
        <v>779.78</v>
      </c>
      <c r="Q112" s="675">
        <v>762.38</v>
      </c>
      <c r="R112" s="675">
        <v>742.43</v>
      </c>
      <c r="S112" s="675">
        <v>757.43</v>
      </c>
      <c r="T112" s="675">
        <v>681.49</v>
      </c>
      <c r="U112" s="675">
        <v>448.68</v>
      </c>
      <c r="V112" s="675">
        <v>388.66</v>
      </c>
      <c r="W112" s="675">
        <v>352.53</v>
      </c>
      <c r="X112" s="675">
        <v>307.95999999999998</v>
      </c>
      <c r="Y112" s="675">
        <v>301.49</v>
      </c>
      <c r="Z112" s="675">
        <v>295.45</v>
      </c>
      <c r="AA112" s="675">
        <v>284.5</v>
      </c>
      <c r="AB112" s="675">
        <v>267.44</v>
      </c>
      <c r="AC112" s="675">
        <v>243.88</v>
      </c>
      <c r="AD112" s="675">
        <v>229</v>
      </c>
      <c r="AE112" s="675">
        <v>201.58</v>
      </c>
      <c r="AF112" s="675">
        <v>184.46</v>
      </c>
      <c r="AG112" s="675">
        <v>152.12</v>
      </c>
      <c r="AH112" s="675">
        <v>145.5</v>
      </c>
      <c r="AI112" s="675">
        <v>137.16</v>
      </c>
      <c r="AJ112" s="675">
        <v>138.02000000000001</v>
      </c>
      <c r="AK112" s="675">
        <v>124.24</v>
      </c>
      <c r="AL112" s="675">
        <v>125.74</v>
      </c>
      <c r="AM112" s="675">
        <v>125.7</v>
      </c>
      <c r="AN112" s="675">
        <v>115.55</v>
      </c>
      <c r="AO112" s="675">
        <v>105.64</v>
      </c>
      <c r="AP112" s="675">
        <v>89.93</v>
      </c>
      <c r="AQ112" s="675">
        <v>89.77</v>
      </c>
      <c r="AR112" s="675">
        <v>99.39</v>
      </c>
      <c r="AS112" s="675">
        <v>100.09</v>
      </c>
      <c r="AT112" s="675">
        <v>113.24</v>
      </c>
      <c r="AU112" s="675">
        <v>84.45</v>
      </c>
      <c r="AV112" s="675">
        <v>96.39</v>
      </c>
      <c r="AW112" s="675">
        <v>106.73</v>
      </c>
      <c r="AX112" s="672"/>
      <c r="AY112" s="6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1" sqref="C21"/>
    </sheetView>
  </sheetViews>
  <sheetFormatPr defaultColWidth="9.140625" defaultRowHeight="15"/>
  <cols>
    <col min="1" max="1" width="9.140625" style="516"/>
    <col min="2" max="2" width="28.28515625" style="516" customWidth="1"/>
    <col min="3" max="3" width="138.42578125" style="516" customWidth="1"/>
    <col min="4" max="16384" width="9.140625" style="516"/>
  </cols>
  <sheetData>
    <row r="1" spans="2:3" ht="18.75">
      <c r="B1" s="515" t="s">
        <v>420</v>
      </c>
    </row>
    <row r="3" spans="2:3">
      <c r="B3" s="517" t="s">
        <v>421</v>
      </c>
      <c r="C3" s="516" t="s">
        <v>428</v>
      </c>
    </row>
    <row r="4" spans="2:3">
      <c r="B4" s="517" t="s">
        <v>422</v>
      </c>
      <c r="C4" s="516" t="s">
        <v>429</v>
      </c>
    </row>
    <row r="5" spans="2:3">
      <c r="B5" s="517"/>
    </row>
    <row r="6" spans="2:3">
      <c r="B6" s="517" t="s">
        <v>423</v>
      </c>
      <c r="C6" s="516" t="s">
        <v>445</v>
      </c>
    </row>
    <row r="7" spans="2:3">
      <c r="B7" s="517"/>
    </row>
    <row r="8" spans="2:3">
      <c r="B8" s="518" t="s">
        <v>424</v>
      </c>
    </row>
    <row r="9" spans="2:3">
      <c r="B9" s="517"/>
    </row>
    <row r="10" spans="2:3">
      <c r="B10" s="521" t="s">
        <v>430</v>
      </c>
      <c r="C10" s="516" t="s">
        <v>433</v>
      </c>
    </row>
    <row r="11" spans="2:3">
      <c r="B11" s="521" t="s">
        <v>431</v>
      </c>
      <c r="C11" s="516" t="s">
        <v>432</v>
      </c>
    </row>
    <row r="12" spans="2:3">
      <c r="B12" s="521" t="s">
        <v>307</v>
      </c>
      <c r="C12" s="516" t="s">
        <v>425</v>
      </c>
    </row>
    <row r="13" spans="2:3">
      <c r="B13" s="521" t="s">
        <v>434</v>
      </c>
      <c r="C13" s="516" t="s">
        <v>435</v>
      </c>
    </row>
    <row r="14" spans="2:3">
      <c r="B14" s="521" t="s">
        <v>311</v>
      </c>
      <c r="C14" s="516" t="s">
        <v>436</v>
      </c>
    </row>
    <row r="15" spans="2:3">
      <c r="B15" s="521" t="s">
        <v>437</v>
      </c>
      <c r="C15" s="516" t="s">
        <v>438</v>
      </c>
    </row>
    <row r="16" spans="2:3">
      <c r="B16" s="521" t="s">
        <v>439</v>
      </c>
      <c r="C16" s="516" t="s">
        <v>442</v>
      </c>
    </row>
    <row r="17" spans="2:3">
      <c r="B17" s="521" t="s">
        <v>440</v>
      </c>
      <c r="C17" s="516" t="s">
        <v>441</v>
      </c>
    </row>
    <row r="18" spans="2:3">
      <c r="B18" s="521" t="s">
        <v>426</v>
      </c>
      <c r="C18" s="516" t="s">
        <v>427</v>
      </c>
    </row>
    <row r="19" spans="2:3">
      <c r="B19" s="520" t="s">
        <v>443</v>
      </c>
      <c r="C19" s="516" t="s">
        <v>446</v>
      </c>
    </row>
    <row r="20" spans="2:3">
      <c r="B20" s="520" t="s">
        <v>444</v>
      </c>
      <c r="C20" s="516"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sheetPr>
  <dimension ref="A1:AU48"/>
  <sheetViews>
    <sheetView showGridLines="0" zoomScale="85" zoomScaleNormal="85" workbookViewId="0">
      <selection activeCell="AT7" sqref="AT7:AU7"/>
    </sheetView>
  </sheetViews>
  <sheetFormatPr defaultRowHeight="12.75"/>
  <cols>
    <col min="2" max="14" width="5.7109375" customWidth="1"/>
    <col min="15" max="15" width="6.140625" customWidth="1"/>
    <col min="16" max="16" width="5.7109375" customWidth="1"/>
    <col min="17" max="17" width="6.28515625" customWidth="1"/>
    <col min="19" max="19" width="14.5703125" bestFit="1" customWidth="1"/>
    <col min="20" max="20" width="8.28515625" customWidth="1"/>
    <col min="21" max="32" width="4.7109375" customWidth="1"/>
    <col min="34" max="34" width="10.7109375" bestFit="1" customWidth="1"/>
    <col min="35" max="35" width="11.5703125" customWidth="1"/>
    <col min="36" max="47" width="3.7109375" customWidth="1"/>
  </cols>
  <sheetData>
    <row r="1" spans="1:47">
      <c r="A1" s="17"/>
    </row>
    <row r="5" spans="1:47">
      <c r="AQ5" s="1"/>
      <c r="AR5" s="1"/>
    </row>
    <row r="6" spans="1:47">
      <c r="AQ6" s="1"/>
      <c r="AR6" s="1"/>
    </row>
    <row r="7" spans="1:47">
      <c r="B7" s="836" t="s">
        <v>189</v>
      </c>
      <c r="C7" s="836"/>
      <c r="D7" s="837" t="s">
        <v>190</v>
      </c>
      <c r="E7" s="837"/>
      <c r="F7" s="838" t="s">
        <v>191</v>
      </c>
      <c r="G7" s="838"/>
      <c r="H7" s="838" t="s">
        <v>192</v>
      </c>
      <c r="I7" s="838"/>
      <c r="J7" s="839" t="s">
        <v>193</v>
      </c>
      <c r="K7" s="839"/>
      <c r="L7" s="834" t="s">
        <v>194</v>
      </c>
      <c r="M7" s="834"/>
      <c r="N7" s="835" t="s">
        <v>195</v>
      </c>
      <c r="O7" s="835"/>
      <c r="P7" s="835" t="s">
        <v>196</v>
      </c>
      <c r="Q7" s="835"/>
      <c r="U7" s="833" t="s">
        <v>107</v>
      </c>
      <c r="V7" s="833"/>
      <c r="W7" s="833" t="s">
        <v>120</v>
      </c>
      <c r="X7" s="833"/>
      <c r="Y7" s="833" t="s">
        <v>122</v>
      </c>
      <c r="Z7" s="833"/>
      <c r="AA7" s="522" t="s">
        <v>108</v>
      </c>
      <c r="AB7" s="522"/>
      <c r="AC7" s="522" t="s">
        <v>121</v>
      </c>
      <c r="AD7" s="522"/>
      <c r="AE7" s="522" t="s">
        <v>123</v>
      </c>
      <c r="AF7" s="522"/>
      <c r="AJ7" s="833" t="str">
        <f>Commodities!$D$6</f>
        <v>RHDDB</v>
      </c>
      <c r="AK7" s="833"/>
      <c r="AL7" s="833" t="str">
        <f>Commodities!$D$7</f>
        <v>RHCDB</v>
      </c>
      <c r="AM7" s="833"/>
      <c r="AN7" s="833" t="str">
        <f>Commodities!$D$8</f>
        <v>RHIDB</v>
      </c>
      <c r="AO7" s="833"/>
      <c r="AP7" s="832" t="str">
        <f>Commodities!$D$9</f>
        <v>RHDMB</v>
      </c>
      <c r="AQ7" s="832"/>
      <c r="AR7" s="832" t="str">
        <f>Commodities!$D$10</f>
        <v>RHCMB</v>
      </c>
      <c r="AS7" s="832"/>
      <c r="AT7" s="832" t="str">
        <f>Commodities!$D$11</f>
        <v>RHIMB</v>
      </c>
      <c r="AU7" s="832"/>
    </row>
    <row r="8" spans="1:47">
      <c r="C8" s="28"/>
      <c r="E8" s="28"/>
      <c r="G8" s="28"/>
      <c r="I8" s="28"/>
      <c r="K8" s="28"/>
      <c r="M8" s="28"/>
      <c r="O8" s="28"/>
      <c r="Q8" s="28"/>
      <c r="V8" s="28"/>
      <c r="X8" s="28"/>
      <c r="Z8" s="28"/>
      <c r="AB8" s="28"/>
      <c r="AD8" s="28"/>
      <c r="AF8" s="28"/>
      <c r="AJ8" s="1"/>
      <c r="AK8" s="28"/>
      <c r="AL8" s="1"/>
      <c r="AM8" s="28"/>
      <c r="AN8" s="1"/>
      <c r="AO8" s="28"/>
      <c r="AP8" s="1"/>
      <c r="AQ8" s="28"/>
      <c r="AR8" s="1"/>
      <c r="AS8" s="28"/>
      <c r="AT8" s="1"/>
      <c r="AU8" s="28"/>
    </row>
    <row r="9" spans="1:47">
      <c r="C9" s="28"/>
      <c r="E9" s="28"/>
      <c r="G9" s="28"/>
      <c r="I9" s="28"/>
      <c r="K9" s="28"/>
      <c r="M9" s="28"/>
      <c r="O9" s="28"/>
      <c r="Q9" s="28"/>
      <c r="V9" s="28"/>
      <c r="X9" s="28"/>
      <c r="Z9" s="28"/>
      <c r="AB9" s="28"/>
      <c r="AD9" s="28"/>
      <c r="AF9" s="28"/>
      <c r="AJ9" s="1"/>
      <c r="AK9" s="28"/>
      <c r="AL9" s="1"/>
      <c r="AM9" s="28"/>
      <c r="AN9" s="1"/>
      <c r="AO9" s="28"/>
      <c r="AP9" s="1"/>
      <c r="AQ9" s="28"/>
      <c r="AR9" s="1"/>
      <c r="AS9" s="28"/>
      <c r="AT9" s="1"/>
      <c r="AU9" s="28"/>
    </row>
    <row r="10" spans="1:47" ht="13.5" thickBot="1">
      <c r="C10" s="28"/>
      <c r="E10" s="28"/>
      <c r="G10" s="28"/>
      <c r="I10" s="28"/>
      <c r="K10" s="28"/>
      <c r="M10" s="28"/>
      <c r="O10" s="28"/>
      <c r="Q10" s="28"/>
      <c r="T10" s="1"/>
      <c r="U10" s="1"/>
      <c r="V10" s="28"/>
      <c r="X10" s="28"/>
      <c r="Z10" s="28"/>
      <c r="AB10" s="28"/>
      <c r="AD10" s="28"/>
      <c r="AF10" s="28"/>
      <c r="AJ10" s="1"/>
      <c r="AK10" s="28"/>
      <c r="AL10" s="1"/>
      <c r="AM10" s="28"/>
      <c r="AN10" s="1"/>
      <c r="AO10" s="28"/>
      <c r="AP10" s="1"/>
      <c r="AQ10" s="28"/>
      <c r="AR10" s="1"/>
      <c r="AS10" s="28"/>
      <c r="AT10" s="1"/>
      <c r="AU10" s="28"/>
    </row>
    <row r="11" spans="1:47" ht="13.5" thickBot="1">
      <c r="C11" s="49"/>
      <c r="D11" s="29"/>
      <c r="E11" s="49"/>
      <c r="F11" s="29"/>
      <c r="G11" s="49"/>
      <c r="H11" s="29"/>
      <c r="I11" s="49"/>
      <c r="J11" s="29"/>
      <c r="K11" s="49"/>
      <c r="L11" s="29"/>
      <c r="M11" s="49"/>
      <c r="N11" s="29"/>
      <c r="O11" s="49"/>
      <c r="P11" s="29"/>
      <c r="Q11" s="49"/>
      <c r="R11" s="59"/>
      <c r="S11" s="62" t="s">
        <v>173</v>
      </c>
      <c r="T11" s="60"/>
      <c r="U11" s="56"/>
      <c r="V11" s="28"/>
      <c r="W11" s="1"/>
      <c r="X11" s="28"/>
      <c r="Y11" s="1"/>
      <c r="Z11" s="28"/>
      <c r="AA11" s="51"/>
      <c r="AB11" s="28"/>
      <c r="AD11" s="28"/>
      <c r="AF11" s="28"/>
      <c r="AJ11" s="1"/>
      <c r="AK11" s="28"/>
      <c r="AL11" s="1"/>
      <c r="AM11" s="28"/>
      <c r="AN11" s="1"/>
      <c r="AO11" s="28"/>
      <c r="AP11" s="1"/>
      <c r="AQ11" s="28"/>
      <c r="AR11" s="1"/>
      <c r="AS11" s="28"/>
      <c r="AT11" s="1"/>
      <c r="AU11" s="28"/>
    </row>
    <row r="12" spans="1:47" ht="15.75" thickBot="1">
      <c r="C12" s="28"/>
      <c r="E12" s="28"/>
      <c r="G12" s="28"/>
      <c r="I12" s="28"/>
      <c r="K12" s="28"/>
      <c r="M12" s="28"/>
      <c r="O12" s="28"/>
      <c r="Q12" s="28"/>
      <c r="V12" s="28"/>
      <c r="X12" s="28"/>
      <c r="Z12" s="49"/>
      <c r="AA12" s="29"/>
      <c r="AB12" s="49"/>
      <c r="AC12" s="29"/>
      <c r="AD12" s="49"/>
      <c r="AE12" s="29"/>
      <c r="AF12" s="49"/>
      <c r="AG12" s="59"/>
      <c r="AH12" s="67" t="s">
        <v>70</v>
      </c>
      <c r="AI12" s="52"/>
      <c r="AJ12" s="53"/>
      <c r="AK12" s="50"/>
      <c r="AL12" s="3"/>
      <c r="AM12" s="50"/>
      <c r="AN12" s="3"/>
      <c r="AO12" s="50"/>
      <c r="AP12" s="3"/>
      <c r="AQ12" s="50"/>
      <c r="AR12" s="3"/>
      <c r="AS12" s="50"/>
      <c r="AT12" s="3"/>
      <c r="AU12" s="50"/>
    </row>
    <row r="13" spans="1:47" ht="13.5" thickBot="1">
      <c r="C13" s="28"/>
      <c r="E13" s="49"/>
      <c r="F13" s="29"/>
      <c r="G13" s="49"/>
      <c r="H13" s="29"/>
      <c r="I13" s="49"/>
      <c r="J13" s="29"/>
      <c r="K13" s="49"/>
      <c r="L13" s="29"/>
      <c r="M13" s="49"/>
      <c r="N13" s="29"/>
      <c r="O13" s="49"/>
      <c r="P13" s="29"/>
      <c r="Q13" s="49"/>
      <c r="R13" s="59"/>
      <c r="S13" s="63" t="s">
        <v>174</v>
      </c>
      <c r="T13" s="55"/>
      <c r="U13" s="56"/>
      <c r="V13" s="50"/>
      <c r="W13" s="11"/>
      <c r="X13" s="50"/>
      <c r="Y13" s="11"/>
      <c r="Z13" s="50"/>
      <c r="AA13" s="11"/>
      <c r="AB13" s="50"/>
      <c r="AC13" s="11"/>
      <c r="AD13" s="50"/>
      <c r="AE13" s="11"/>
      <c r="AF13" s="50"/>
      <c r="AI13" s="11"/>
      <c r="AJ13" s="3"/>
      <c r="AK13" s="50"/>
      <c r="AL13" s="54"/>
      <c r="AM13" s="50"/>
      <c r="AN13" s="3"/>
      <c r="AO13" s="50"/>
      <c r="AP13" s="3"/>
      <c r="AQ13" s="50"/>
      <c r="AR13" s="3"/>
      <c r="AS13" s="50"/>
      <c r="AT13" s="3"/>
      <c r="AU13" s="50"/>
    </row>
    <row r="14" spans="1:47" ht="13.5" thickBot="1">
      <c r="C14" s="28"/>
      <c r="E14" s="28"/>
      <c r="G14" s="28"/>
      <c r="I14" s="28"/>
      <c r="K14" s="28"/>
      <c r="M14" s="28"/>
      <c r="O14" s="28"/>
      <c r="Q14" s="28"/>
      <c r="T14" s="11"/>
      <c r="U14" s="11"/>
      <c r="V14" s="50"/>
      <c r="W14" s="11"/>
      <c r="X14" s="50"/>
      <c r="Y14" s="11"/>
      <c r="Z14" s="57"/>
      <c r="AA14" s="37"/>
      <c r="AB14" s="57"/>
      <c r="AC14" s="37"/>
      <c r="AD14" s="57"/>
      <c r="AE14" s="37"/>
      <c r="AF14" s="57"/>
      <c r="AG14" s="59"/>
      <c r="AH14" s="67" t="s">
        <v>71</v>
      </c>
      <c r="AI14" s="55"/>
      <c r="AJ14" s="56"/>
      <c r="AK14" s="50"/>
      <c r="AL14" s="3"/>
      <c r="AM14" s="50"/>
      <c r="AN14" s="3"/>
      <c r="AO14" s="50"/>
      <c r="AP14" s="3"/>
      <c r="AQ14" s="50"/>
      <c r="AR14" s="3"/>
      <c r="AS14" s="50"/>
      <c r="AT14" s="3"/>
      <c r="AU14" s="50"/>
    </row>
    <row r="15" spans="1:47" ht="13.5" thickBot="1">
      <c r="C15" s="28"/>
      <c r="E15" s="28"/>
      <c r="G15" s="49"/>
      <c r="H15" s="29"/>
      <c r="I15" s="49"/>
      <c r="J15" s="29"/>
      <c r="K15" s="49"/>
      <c r="L15" s="29"/>
      <c r="M15" s="49"/>
      <c r="N15" s="29"/>
      <c r="O15" s="49"/>
      <c r="P15" s="29"/>
      <c r="Q15" s="49"/>
      <c r="R15" s="59"/>
      <c r="S15" s="64" t="s">
        <v>175</v>
      </c>
      <c r="T15" s="55"/>
      <c r="U15" s="56"/>
      <c r="V15" s="50"/>
      <c r="W15" s="11"/>
      <c r="X15" s="50"/>
      <c r="Y15" s="11"/>
      <c r="Z15" s="50"/>
      <c r="AA15" s="11"/>
      <c r="AB15" s="50"/>
      <c r="AC15" s="11"/>
      <c r="AD15" s="50"/>
      <c r="AE15" s="11"/>
      <c r="AF15" s="50"/>
      <c r="AI15" s="11"/>
      <c r="AJ15" s="3"/>
      <c r="AK15" s="50"/>
      <c r="AL15" s="54"/>
      <c r="AM15" s="50"/>
      <c r="AN15" s="3"/>
      <c r="AO15" s="50"/>
      <c r="AP15" s="3"/>
      <c r="AQ15" s="50"/>
      <c r="AR15" s="3"/>
      <c r="AS15" s="50"/>
      <c r="AT15" s="3"/>
      <c r="AU15" s="50"/>
    </row>
    <row r="16" spans="1:47" ht="13.5" thickBot="1">
      <c r="C16" s="28"/>
      <c r="E16" s="28"/>
      <c r="G16" s="28"/>
      <c r="I16" s="28"/>
      <c r="K16" s="28"/>
      <c r="M16" s="28"/>
      <c r="O16" s="28"/>
      <c r="Q16" s="28"/>
      <c r="T16" s="11"/>
      <c r="U16" s="11"/>
      <c r="V16" s="50"/>
      <c r="W16" s="11"/>
      <c r="X16" s="57"/>
      <c r="Y16" s="37"/>
      <c r="Z16" s="57"/>
      <c r="AA16" s="37"/>
      <c r="AB16" s="57"/>
      <c r="AC16" s="37"/>
      <c r="AD16" s="57"/>
      <c r="AE16" s="37"/>
      <c r="AF16" s="57"/>
      <c r="AG16" s="59"/>
      <c r="AH16" s="67" t="s">
        <v>73</v>
      </c>
      <c r="AI16" s="55"/>
      <c r="AJ16" s="37"/>
      <c r="AK16" s="57"/>
      <c r="AL16" s="56"/>
      <c r="AM16" s="50"/>
      <c r="AN16" s="3"/>
      <c r="AO16" s="50"/>
      <c r="AP16" s="3"/>
      <c r="AQ16" s="50"/>
      <c r="AR16" s="3"/>
      <c r="AS16" s="50"/>
      <c r="AT16" s="3"/>
      <c r="AU16" s="50"/>
    </row>
    <row r="17" spans="3:47" ht="13.5" thickBot="1">
      <c r="C17" s="28"/>
      <c r="E17" s="28"/>
      <c r="G17" s="28"/>
      <c r="I17" s="49"/>
      <c r="J17" s="29"/>
      <c r="K17" s="49"/>
      <c r="L17" s="29"/>
      <c r="M17" s="49"/>
      <c r="N17" s="29"/>
      <c r="O17" s="49"/>
      <c r="P17" s="29"/>
      <c r="Q17" s="49"/>
      <c r="R17" s="59"/>
      <c r="S17" s="64" t="s">
        <v>176</v>
      </c>
      <c r="T17" s="55"/>
      <c r="U17" s="56"/>
      <c r="V17" s="50"/>
      <c r="W17" s="11"/>
      <c r="X17" s="50"/>
      <c r="Y17" s="11"/>
      <c r="Z17" s="50"/>
      <c r="AA17" s="11"/>
      <c r="AB17" s="50"/>
      <c r="AC17" s="11"/>
      <c r="AD17" s="50"/>
      <c r="AE17" s="11"/>
      <c r="AF17" s="50"/>
      <c r="AI17" s="11"/>
      <c r="AJ17" s="3"/>
      <c r="AK17" s="50"/>
      <c r="AL17" s="3"/>
      <c r="AM17" s="50"/>
      <c r="AN17" s="3"/>
      <c r="AO17" s="50"/>
      <c r="AP17" s="3"/>
      <c r="AQ17" s="50"/>
      <c r="AR17" s="3"/>
      <c r="AS17" s="50"/>
      <c r="AT17" s="3"/>
      <c r="AU17" s="50"/>
    </row>
    <row r="18" spans="3:47" ht="13.5" thickBot="1">
      <c r="C18" s="28"/>
      <c r="E18" s="28"/>
      <c r="G18" s="28"/>
      <c r="I18" s="28"/>
      <c r="K18" s="28"/>
      <c r="M18" s="28"/>
      <c r="O18" s="28"/>
      <c r="Q18" s="28"/>
      <c r="T18" s="11"/>
      <c r="U18" s="11"/>
      <c r="V18" s="50"/>
      <c r="W18" s="11"/>
      <c r="X18" s="57"/>
      <c r="Y18" s="37"/>
      <c r="Z18" s="57"/>
      <c r="AA18" s="37"/>
      <c r="AB18" s="57"/>
      <c r="AC18" s="37"/>
      <c r="AD18" s="57"/>
      <c r="AE18" s="37"/>
      <c r="AF18" s="57"/>
      <c r="AG18" s="59"/>
      <c r="AH18" s="67" t="s">
        <v>74</v>
      </c>
      <c r="AI18" s="55"/>
      <c r="AJ18" s="37"/>
      <c r="AK18" s="57"/>
      <c r="AL18" s="56"/>
      <c r="AM18" s="50"/>
      <c r="AN18" s="3"/>
      <c r="AO18" s="50"/>
      <c r="AP18" s="3"/>
      <c r="AQ18" s="50"/>
      <c r="AR18" s="3"/>
      <c r="AS18" s="50"/>
      <c r="AT18" s="3"/>
      <c r="AU18" s="50"/>
    </row>
    <row r="19" spans="3:47" ht="13.5" thickBot="1">
      <c r="C19" s="28"/>
      <c r="E19" s="28"/>
      <c r="G19" s="28"/>
      <c r="I19" s="28"/>
      <c r="K19" s="28"/>
      <c r="M19" s="28"/>
      <c r="O19" s="49"/>
      <c r="P19" s="29"/>
      <c r="Q19" s="49"/>
      <c r="R19" s="59"/>
      <c r="S19" s="48" t="s">
        <v>177</v>
      </c>
      <c r="T19" s="55"/>
      <c r="U19" s="37"/>
      <c r="V19" s="57"/>
      <c r="W19" s="56"/>
      <c r="X19" s="50"/>
      <c r="Y19" s="11"/>
      <c r="Z19" s="50"/>
      <c r="AA19" s="11"/>
      <c r="AB19" s="50"/>
      <c r="AC19" s="11"/>
      <c r="AD19" s="50"/>
      <c r="AE19" s="11"/>
      <c r="AF19" s="50"/>
      <c r="AI19" s="11"/>
      <c r="AJ19" s="3"/>
      <c r="AK19" s="50"/>
      <c r="AL19" s="54"/>
      <c r="AM19" s="50"/>
      <c r="AN19" s="3"/>
      <c r="AO19" s="50"/>
      <c r="AP19" s="3"/>
      <c r="AQ19" s="50"/>
      <c r="AR19" s="3"/>
      <c r="AS19" s="50"/>
      <c r="AT19" s="3"/>
      <c r="AU19" s="50"/>
    </row>
    <row r="20" spans="3:47" ht="13.5" thickBot="1">
      <c r="C20" s="28"/>
      <c r="E20" s="28"/>
      <c r="G20" s="28"/>
      <c r="I20" s="28"/>
      <c r="K20" s="28"/>
      <c r="M20" s="28"/>
      <c r="O20" s="28"/>
      <c r="Q20" s="28"/>
      <c r="T20" s="11"/>
      <c r="U20" s="11"/>
      <c r="V20" s="57"/>
      <c r="W20" s="37"/>
      <c r="X20" s="57"/>
      <c r="Y20" s="37"/>
      <c r="Z20" s="57"/>
      <c r="AA20" s="37"/>
      <c r="AB20" s="57"/>
      <c r="AC20" s="37"/>
      <c r="AD20" s="57"/>
      <c r="AE20" s="37"/>
      <c r="AF20" s="57"/>
      <c r="AG20" s="59"/>
      <c r="AH20" s="67" t="s">
        <v>76</v>
      </c>
      <c r="AI20" s="55"/>
      <c r="AJ20" s="37"/>
      <c r="AK20" s="57"/>
      <c r="AL20" s="37"/>
      <c r="AM20" s="57"/>
      <c r="AN20" s="56"/>
      <c r="AO20" s="50"/>
      <c r="AP20" s="3"/>
      <c r="AQ20" s="50"/>
      <c r="AR20" s="3"/>
      <c r="AS20" s="50"/>
      <c r="AT20" s="3"/>
      <c r="AU20" s="50"/>
    </row>
    <row r="21" spans="3:47" ht="13.5" thickBot="1">
      <c r="C21" s="28"/>
      <c r="E21" s="28"/>
      <c r="G21" s="28"/>
      <c r="I21" s="28"/>
      <c r="K21" s="28"/>
      <c r="M21" s="28"/>
      <c r="O21" s="28"/>
      <c r="Q21" s="49"/>
      <c r="R21" s="59"/>
      <c r="S21" s="48" t="s">
        <v>178</v>
      </c>
      <c r="T21" s="55"/>
      <c r="U21" s="37"/>
      <c r="V21" s="57"/>
      <c r="W21" s="37"/>
      <c r="X21" s="57"/>
      <c r="Y21" s="56"/>
      <c r="Z21" s="50"/>
      <c r="AA21" s="11"/>
      <c r="AB21" s="50"/>
      <c r="AC21" s="11"/>
      <c r="AD21" s="50"/>
      <c r="AE21" s="11"/>
      <c r="AF21" s="50"/>
      <c r="AI21" s="11"/>
      <c r="AJ21" s="3"/>
      <c r="AK21" s="50"/>
      <c r="AL21" s="54"/>
      <c r="AM21" s="50"/>
      <c r="AN21" s="3"/>
      <c r="AO21" s="50"/>
      <c r="AP21" s="3"/>
      <c r="AQ21" s="50"/>
      <c r="AR21" s="3"/>
      <c r="AS21" s="50"/>
      <c r="AT21" s="3"/>
      <c r="AU21" s="50"/>
    </row>
    <row r="22" spans="3:47" ht="13.5" thickBot="1">
      <c r="C22" s="28"/>
      <c r="E22" s="28"/>
      <c r="G22" s="28"/>
      <c r="I22" s="28"/>
      <c r="K22" s="28"/>
      <c r="M22" s="28"/>
      <c r="O22" s="28"/>
      <c r="Q22" s="28"/>
      <c r="T22" s="11"/>
      <c r="U22" s="11"/>
      <c r="V22" s="57"/>
      <c r="W22" s="37"/>
      <c r="X22" s="57"/>
      <c r="Y22" s="37"/>
      <c r="Z22" s="57"/>
      <c r="AA22" s="37"/>
      <c r="AB22" s="57"/>
      <c r="AC22" s="37"/>
      <c r="AD22" s="57"/>
      <c r="AE22" s="37"/>
      <c r="AF22" s="57"/>
      <c r="AG22" s="59"/>
      <c r="AH22" s="67" t="s">
        <v>77</v>
      </c>
      <c r="AI22" s="55"/>
      <c r="AJ22" s="37"/>
      <c r="AK22" s="57"/>
      <c r="AL22" s="37"/>
      <c r="AM22" s="57"/>
      <c r="AN22" s="56"/>
      <c r="AO22" s="50"/>
      <c r="AP22" s="3"/>
      <c r="AQ22" s="50"/>
      <c r="AR22" s="3"/>
      <c r="AS22" s="50"/>
      <c r="AT22" s="3"/>
      <c r="AU22" s="50"/>
    </row>
    <row r="23" spans="3:47" ht="13.5" thickBot="1">
      <c r="C23" s="28"/>
      <c r="E23" s="28"/>
      <c r="G23" s="28"/>
      <c r="I23" s="28"/>
      <c r="K23" s="49"/>
      <c r="L23" s="29"/>
      <c r="M23" s="49"/>
      <c r="N23" s="29"/>
      <c r="O23" s="49"/>
      <c r="P23" s="29"/>
      <c r="Q23" s="49"/>
      <c r="R23" s="59"/>
      <c r="S23" s="65" t="s">
        <v>179</v>
      </c>
      <c r="T23" s="55"/>
      <c r="U23" s="56"/>
      <c r="V23" s="50"/>
      <c r="W23" s="11"/>
      <c r="X23" s="50"/>
      <c r="Y23" s="11"/>
      <c r="Z23" s="50"/>
      <c r="AA23" s="11"/>
      <c r="AB23" s="50"/>
      <c r="AC23" s="11"/>
      <c r="AD23" s="50"/>
      <c r="AE23" s="11"/>
      <c r="AF23" s="50"/>
      <c r="AI23" s="11"/>
      <c r="AJ23" s="3"/>
      <c r="AK23" s="50"/>
      <c r="AL23" s="3"/>
      <c r="AM23" s="50"/>
      <c r="AN23" s="3"/>
      <c r="AO23" s="50"/>
      <c r="AP23" s="3"/>
      <c r="AQ23" s="50"/>
      <c r="AR23" s="3"/>
      <c r="AS23" s="50"/>
      <c r="AT23" s="3"/>
      <c r="AU23" s="50"/>
    </row>
    <row r="24" spans="3:47" ht="13.5" thickBot="1">
      <c r="C24" s="28"/>
      <c r="E24" s="28"/>
      <c r="G24" s="28"/>
      <c r="I24" s="28"/>
      <c r="K24" s="28"/>
      <c r="M24" s="28"/>
      <c r="O24" s="28"/>
      <c r="Q24" s="28"/>
      <c r="T24" s="11"/>
      <c r="U24" s="11"/>
      <c r="V24" s="50"/>
      <c r="W24" s="11"/>
      <c r="X24" s="50"/>
      <c r="Y24" s="11"/>
      <c r="Z24" s="50"/>
      <c r="AA24" s="11"/>
      <c r="AB24" s="57"/>
      <c r="AC24" s="37"/>
      <c r="AD24" s="57"/>
      <c r="AE24" s="37"/>
      <c r="AF24" s="57"/>
      <c r="AG24" s="59"/>
      <c r="AH24" s="522" t="s">
        <v>79</v>
      </c>
      <c r="AI24" s="55"/>
      <c r="AJ24" s="37"/>
      <c r="AK24" s="57"/>
      <c r="AL24" s="58"/>
      <c r="AM24" s="57"/>
      <c r="AN24" s="37"/>
      <c r="AO24" s="57"/>
      <c r="AP24" s="56"/>
      <c r="AQ24" s="50"/>
      <c r="AR24" s="3"/>
      <c r="AS24" s="50"/>
      <c r="AT24" s="3"/>
      <c r="AU24" s="50"/>
    </row>
    <row r="25" spans="3:47" ht="13.5" thickBot="1">
      <c r="C25" s="28"/>
      <c r="E25" s="28"/>
      <c r="G25" s="28"/>
      <c r="I25" s="28"/>
      <c r="K25" s="28"/>
      <c r="M25" s="49"/>
      <c r="N25" s="29"/>
      <c r="O25" s="49"/>
      <c r="P25" s="29"/>
      <c r="Q25" s="49"/>
      <c r="R25" s="59"/>
      <c r="S25" s="66" t="s">
        <v>180</v>
      </c>
      <c r="T25" s="55"/>
      <c r="U25" s="56"/>
      <c r="V25" s="50"/>
      <c r="W25" s="11"/>
      <c r="X25" s="50"/>
      <c r="Y25" s="11"/>
      <c r="Z25" s="50"/>
      <c r="AA25" s="11"/>
      <c r="AB25" s="50"/>
      <c r="AC25" s="11"/>
      <c r="AD25" s="50"/>
      <c r="AE25" s="11"/>
      <c r="AF25" s="50"/>
      <c r="AI25" s="11"/>
      <c r="AJ25" s="3"/>
      <c r="AK25" s="50"/>
      <c r="AL25" s="54"/>
      <c r="AM25" s="50"/>
      <c r="AN25" s="3"/>
      <c r="AO25" s="50"/>
      <c r="AP25" s="3"/>
      <c r="AQ25" s="50"/>
      <c r="AR25" s="3"/>
      <c r="AS25" s="50"/>
      <c r="AT25" s="3"/>
      <c r="AU25" s="50"/>
    </row>
    <row r="26" spans="3:47" ht="13.5" thickBot="1">
      <c r="C26" s="28"/>
      <c r="E26" s="28"/>
      <c r="G26" s="28"/>
      <c r="I26" s="28"/>
      <c r="K26" s="28"/>
      <c r="M26" s="28"/>
      <c r="O26" s="28"/>
      <c r="Q26" s="28"/>
      <c r="T26" s="11"/>
      <c r="U26" s="11"/>
      <c r="V26" s="50"/>
      <c r="W26" s="11"/>
      <c r="X26" s="50"/>
      <c r="Y26" s="11"/>
      <c r="Z26" s="50"/>
      <c r="AA26" s="11"/>
      <c r="AB26" s="57"/>
      <c r="AC26" s="37"/>
      <c r="AD26" s="57"/>
      <c r="AE26" s="37"/>
      <c r="AF26" s="57"/>
      <c r="AG26" s="59"/>
      <c r="AH26" s="523" t="s">
        <v>80</v>
      </c>
      <c r="AI26" s="55"/>
      <c r="AJ26" s="37"/>
      <c r="AK26" s="57"/>
      <c r="AL26" s="37"/>
      <c r="AM26" s="57"/>
      <c r="AN26" s="37"/>
      <c r="AO26" s="57"/>
      <c r="AP26" s="56"/>
      <c r="AQ26" s="50"/>
      <c r="AR26" s="3"/>
      <c r="AS26" s="50"/>
      <c r="AT26" s="3"/>
      <c r="AU26" s="50"/>
    </row>
    <row r="27" spans="3:47" ht="13.5" thickBot="1">
      <c r="C27" s="49"/>
      <c r="D27" s="29"/>
      <c r="E27" s="49"/>
      <c r="F27" s="29"/>
      <c r="G27" s="49"/>
      <c r="H27" s="29"/>
      <c r="I27" s="49"/>
      <c r="J27" s="29"/>
      <c r="K27" s="49"/>
      <c r="L27" s="29"/>
      <c r="M27" s="49"/>
      <c r="N27" s="29"/>
      <c r="O27" s="49"/>
      <c r="P27" s="29"/>
      <c r="Q27" s="49"/>
      <c r="R27" s="59"/>
      <c r="S27" s="62" t="s">
        <v>181</v>
      </c>
      <c r="T27" s="55"/>
      <c r="U27" s="37"/>
      <c r="V27" s="57"/>
      <c r="W27" s="37"/>
      <c r="X27" s="57"/>
      <c r="Y27" s="37"/>
      <c r="Z27" s="57"/>
      <c r="AA27" s="56"/>
      <c r="AB27" s="50"/>
      <c r="AC27" s="11"/>
      <c r="AD27" s="50"/>
      <c r="AE27" s="11"/>
      <c r="AF27" s="50"/>
      <c r="AI27" s="11"/>
      <c r="AJ27" s="3"/>
      <c r="AK27" s="50"/>
      <c r="AL27" s="54"/>
      <c r="AM27" s="50"/>
      <c r="AN27" s="3"/>
      <c r="AO27" s="50"/>
      <c r="AP27" s="3"/>
      <c r="AQ27" s="50"/>
      <c r="AR27" s="3"/>
      <c r="AS27" s="50"/>
      <c r="AT27" s="3"/>
      <c r="AU27" s="50"/>
    </row>
    <row r="28" spans="3:47" ht="13.5" thickBot="1">
      <c r="C28" s="28"/>
      <c r="E28" s="28"/>
      <c r="G28" s="28"/>
      <c r="I28" s="28"/>
      <c r="K28" s="28"/>
      <c r="M28" s="28"/>
      <c r="O28" s="28"/>
      <c r="Q28" s="28"/>
      <c r="T28" s="11"/>
      <c r="U28" s="11"/>
      <c r="V28" s="50"/>
      <c r="W28" s="11"/>
      <c r="X28" s="50"/>
      <c r="Y28" s="11"/>
      <c r="Z28" s="50"/>
      <c r="AA28" s="11"/>
      <c r="AB28" s="50"/>
      <c r="AC28" s="11"/>
      <c r="AD28" s="57"/>
      <c r="AE28" s="37"/>
      <c r="AF28" s="57"/>
      <c r="AG28" s="59"/>
      <c r="AH28" s="523" t="s">
        <v>82</v>
      </c>
      <c r="AI28" s="55"/>
      <c r="AJ28" s="37"/>
      <c r="AK28" s="57"/>
      <c r="AL28" s="58"/>
      <c r="AM28" s="57"/>
      <c r="AN28" s="37"/>
      <c r="AO28" s="57"/>
      <c r="AP28" s="37"/>
      <c r="AQ28" s="57"/>
      <c r="AR28" s="56"/>
      <c r="AS28" s="50"/>
      <c r="AT28" s="3"/>
      <c r="AU28" s="50"/>
    </row>
    <row r="29" spans="3:47" ht="13.5" thickBot="1">
      <c r="C29" s="28"/>
      <c r="E29" s="49"/>
      <c r="F29" s="29"/>
      <c r="G29" s="49"/>
      <c r="H29" s="29"/>
      <c r="I29" s="49"/>
      <c r="J29" s="29"/>
      <c r="K29" s="49"/>
      <c r="L29" s="29"/>
      <c r="M29" s="49"/>
      <c r="N29" s="29"/>
      <c r="O29" s="49"/>
      <c r="P29" s="29"/>
      <c r="Q29" s="49"/>
      <c r="R29" s="59"/>
      <c r="S29" s="63" t="s">
        <v>182</v>
      </c>
      <c r="T29" s="55"/>
      <c r="U29" s="37"/>
      <c r="V29" s="57"/>
      <c r="W29" s="37"/>
      <c r="X29" s="57"/>
      <c r="Y29" s="37"/>
      <c r="Z29" s="57"/>
      <c r="AA29" s="56"/>
      <c r="AB29" s="50"/>
      <c r="AC29" s="11"/>
      <c r="AD29" s="50"/>
      <c r="AE29" s="11"/>
      <c r="AF29" s="50"/>
      <c r="AI29" s="11"/>
      <c r="AJ29" s="3"/>
      <c r="AK29" s="50"/>
      <c r="AL29" s="3"/>
      <c r="AM29" s="50"/>
      <c r="AN29" s="3"/>
      <c r="AO29" s="50"/>
      <c r="AP29" s="3"/>
      <c r="AQ29" s="50"/>
      <c r="AR29" s="3"/>
      <c r="AS29" s="50"/>
      <c r="AT29" s="3"/>
      <c r="AU29" s="50"/>
    </row>
    <row r="30" spans="3:47" ht="13.5" thickBot="1">
      <c r="C30" s="28"/>
      <c r="E30" s="28"/>
      <c r="G30" s="28"/>
      <c r="I30" s="28"/>
      <c r="K30" s="28"/>
      <c r="M30" s="28"/>
      <c r="O30" s="28"/>
      <c r="Q30" s="28"/>
      <c r="T30" s="11"/>
      <c r="U30" s="11"/>
      <c r="V30" s="50"/>
      <c r="W30" s="11"/>
      <c r="X30" s="50"/>
      <c r="Y30" s="11"/>
      <c r="Z30" s="50"/>
      <c r="AA30" s="11"/>
      <c r="AB30" s="50"/>
      <c r="AC30" s="11"/>
      <c r="AD30" s="57"/>
      <c r="AE30" s="37"/>
      <c r="AF30" s="57"/>
      <c r="AG30" s="59"/>
      <c r="AH30" s="523" t="s">
        <v>83</v>
      </c>
      <c r="AI30" s="55"/>
      <c r="AJ30" s="37"/>
      <c r="AK30" s="57"/>
      <c r="AL30" s="37"/>
      <c r="AM30" s="57"/>
      <c r="AN30" s="37"/>
      <c r="AO30" s="57"/>
      <c r="AP30" s="37"/>
      <c r="AQ30" s="57"/>
      <c r="AR30" s="56"/>
      <c r="AS30" s="50"/>
      <c r="AT30" s="3"/>
      <c r="AU30" s="50"/>
    </row>
    <row r="31" spans="3:47" ht="13.5" thickBot="1">
      <c r="C31" s="28"/>
      <c r="E31" s="28"/>
      <c r="G31" s="49"/>
      <c r="H31" s="29"/>
      <c r="I31" s="49"/>
      <c r="J31" s="29"/>
      <c r="K31" s="49"/>
      <c r="L31" s="29"/>
      <c r="M31" s="49"/>
      <c r="N31" s="29"/>
      <c r="O31" s="49"/>
      <c r="P31" s="29"/>
      <c r="Q31" s="49"/>
      <c r="R31" s="59"/>
      <c r="S31" s="64" t="s">
        <v>183</v>
      </c>
      <c r="T31" s="55"/>
      <c r="U31" s="37"/>
      <c r="V31" s="57"/>
      <c r="W31" s="37"/>
      <c r="X31" s="57"/>
      <c r="Y31" s="37"/>
      <c r="Z31" s="57"/>
      <c r="AA31" s="56"/>
      <c r="AB31" s="50"/>
      <c r="AC31" s="11"/>
      <c r="AD31" s="50"/>
      <c r="AE31" s="11"/>
      <c r="AF31" s="50"/>
      <c r="AI31" s="11"/>
      <c r="AJ31" s="3"/>
      <c r="AK31" s="50"/>
      <c r="AL31" s="3"/>
      <c r="AM31" s="50"/>
      <c r="AN31" s="3"/>
      <c r="AO31" s="50"/>
      <c r="AP31" s="3"/>
      <c r="AQ31" s="50"/>
      <c r="AR31" s="3"/>
      <c r="AS31" s="50"/>
      <c r="AT31" s="3"/>
      <c r="AU31" s="50"/>
    </row>
    <row r="32" spans="3:47" ht="13.5" thickBot="1">
      <c r="C32" s="28"/>
      <c r="E32" s="28"/>
      <c r="G32" s="28"/>
      <c r="I32" s="28"/>
      <c r="K32" s="28"/>
      <c r="M32" s="28"/>
      <c r="O32" s="28"/>
      <c r="Q32" s="28"/>
      <c r="T32" s="11"/>
      <c r="U32" s="11"/>
      <c r="V32" s="50"/>
      <c r="W32" s="11"/>
      <c r="X32" s="50"/>
      <c r="Y32" s="11"/>
      <c r="Z32" s="50"/>
      <c r="AA32" s="11"/>
      <c r="AB32" s="50"/>
      <c r="AC32" s="11"/>
      <c r="AD32" s="57"/>
      <c r="AE32" s="37"/>
      <c r="AF32" s="57"/>
      <c r="AG32" s="59"/>
      <c r="AH32" s="523" t="s">
        <v>85</v>
      </c>
      <c r="AI32" s="55"/>
      <c r="AJ32" s="37"/>
      <c r="AK32" s="57"/>
      <c r="AL32" s="37"/>
      <c r="AM32" s="57"/>
      <c r="AN32" s="37"/>
      <c r="AO32" s="57"/>
      <c r="AP32" s="37"/>
      <c r="AQ32" s="57"/>
      <c r="AR32" s="37"/>
      <c r="AS32" s="57"/>
      <c r="AT32" s="56"/>
      <c r="AU32" s="50"/>
    </row>
    <row r="33" spans="3:47" ht="13.5" thickBot="1">
      <c r="C33" s="28"/>
      <c r="E33" s="28"/>
      <c r="G33" s="28"/>
      <c r="I33" s="49"/>
      <c r="J33" s="29"/>
      <c r="K33" s="49"/>
      <c r="L33" s="29"/>
      <c r="M33" s="49"/>
      <c r="N33" s="29"/>
      <c r="O33" s="49"/>
      <c r="P33" s="29"/>
      <c r="Q33" s="49"/>
      <c r="R33" s="59"/>
      <c r="S33" s="64" t="s">
        <v>184</v>
      </c>
      <c r="T33" s="55"/>
      <c r="U33" s="37"/>
      <c r="V33" s="57"/>
      <c r="W33" s="37"/>
      <c r="X33" s="57"/>
      <c r="Y33" s="37"/>
      <c r="Z33" s="57"/>
      <c r="AA33" s="56"/>
      <c r="AB33" s="50"/>
      <c r="AC33" s="11"/>
      <c r="AD33" s="50"/>
      <c r="AE33" s="11"/>
      <c r="AF33" s="50"/>
      <c r="AI33" s="11"/>
      <c r="AJ33" s="3"/>
      <c r="AK33" s="50"/>
      <c r="AL33" s="3"/>
      <c r="AM33" s="50"/>
      <c r="AN33" s="3"/>
      <c r="AO33" s="50"/>
      <c r="AP33" s="3"/>
      <c r="AQ33" s="50"/>
      <c r="AR33" s="3"/>
      <c r="AS33" s="50"/>
      <c r="AT33" s="3"/>
      <c r="AU33" s="50"/>
    </row>
    <row r="34" spans="3:47" ht="13.5" thickBot="1">
      <c r="C34" s="28"/>
      <c r="E34" s="28"/>
      <c r="G34" s="28"/>
      <c r="I34" s="28"/>
      <c r="K34" s="28"/>
      <c r="M34" s="28"/>
      <c r="O34" s="28"/>
      <c r="Q34" s="28"/>
      <c r="T34" s="11"/>
      <c r="U34" s="11"/>
      <c r="V34" s="50"/>
      <c r="W34" s="11"/>
      <c r="X34" s="50"/>
      <c r="Y34" s="11"/>
      <c r="Z34" s="50"/>
      <c r="AA34" s="11"/>
      <c r="AB34" s="50"/>
      <c r="AC34" s="11"/>
      <c r="AD34" s="57"/>
      <c r="AE34" s="37"/>
      <c r="AF34" s="57"/>
      <c r="AG34" s="59"/>
      <c r="AH34" s="523" t="s">
        <v>86</v>
      </c>
      <c r="AI34" s="55"/>
      <c r="AJ34" s="37"/>
      <c r="AK34" s="57"/>
      <c r="AL34" s="37"/>
      <c r="AM34" s="57"/>
      <c r="AN34" s="37"/>
      <c r="AO34" s="57"/>
      <c r="AP34" s="37"/>
      <c r="AQ34" s="57"/>
      <c r="AR34" s="37"/>
      <c r="AS34" s="57"/>
      <c r="AT34" s="56"/>
      <c r="AU34" s="50"/>
    </row>
    <row r="35" spans="3:47" ht="13.5" thickBot="1">
      <c r="C35" s="28"/>
      <c r="E35" s="28"/>
      <c r="G35" s="28"/>
      <c r="I35" s="28"/>
      <c r="K35" s="28"/>
      <c r="M35" s="28"/>
      <c r="O35" s="49"/>
      <c r="P35" s="29"/>
      <c r="Q35" s="49"/>
      <c r="R35" s="59"/>
      <c r="S35" s="48" t="s">
        <v>185</v>
      </c>
      <c r="T35" s="55"/>
      <c r="U35" s="37"/>
      <c r="V35" s="57"/>
      <c r="W35" s="37"/>
      <c r="X35" s="57"/>
      <c r="Y35" s="37"/>
      <c r="Z35" s="57"/>
      <c r="AA35" s="37"/>
      <c r="AB35" s="57"/>
      <c r="AC35" s="56"/>
      <c r="AD35" s="50"/>
      <c r="AE35" s="11"/>
      <c r="AF35" s="50"/>
      <c r="AI35" s="11"/>
      <c r="AJ35" s="3"/>
      <c r="AK35" s="50"/>
      <c r="AL35" s="3"/>
      <c r="AM35" s="50"/>
      <c r="AN35" s="3"/>
      <c r="AO35" s="50"/>
      <c r="AP35" s="3"/>
      <c r="AQ35" s="50"/>
      <c r="AR35" s="3"/>
      <c r="AS35" s="50"/>
      <c r="AT35" s="3"/>
      <c r="AU35" s="50"/>
    </row>
    <row r="36" spans="3:47" ht="13.5" thickBot="1">
      <c r="C36" s="28"/>
      <c r="E36" s="28"/>
      <c r="G36" s="28"/>
      <c r="I36" s="28"/>
      <c r="K36" s="28"/>
      <c r="M36" s="28"/>
      <c r="O36" s="28"/>
      <c r="Q36" s="28"/>
      <c r="T36" s="11"/>
      <c r="U36" s="11"/>
      <c r="V36" s="50"/>
      <c r="W36" s="11"/>
      <c r="X36" s="50"/>
      <c r="Y36" s="11"/>
      <c r="Z36" s="50"/>
      <c r="AA36" s="11"/>
      <c r="AB36" s="50"/>
      <c r="AC36" s="11"/>
      <c r="AD36" s="50"/>
      <c r="AE36" s="11"/>
      <c r="AF36" s="50"/>
      <c r="AI36" s="11"/>
      <c r="AJ36" s="3"/>
      <c r="AK36" s="50"/>
      <c r="AL36" s="3"/>
      <c r="AM36" s="50"/>
      <c r="AN36" s="3"/>
      <c r="AO36" s="50"/>
      <c r="AP36" s="3"/>
      <c r="AQ36" s="50"/>
      <c r="AR36" s="3"/>
      <c r="AS36" s="50"/>
      <c r="AT36" s="3"/>
      <c r="AU36" s="50"/>
    </row>
    <row r="37" spans="3:47" ht="13.5" thickBot="1">
      <c r="C37" s="28"/>
      <c r="E37" s="28"/>
      <c r="G37" s="28"/>
      <c r="I37" s="28"/>
      <c r="K37" s="28"/>
      <c r="M37" s="28"/>
      <c r="O37" s="28"/>
      <c r="Q37" s="49"/>
      <c r="R37" s="59"/>
      <c r="S37" s="48" t="s">
        <v>186</v>
      </c>
      <c r="T37" s="55"/>
      <c r="U37" s="37"/>
      <c r="V37" s="57"/>
      <c r="W37" s="37"/>
      <c r="X37" s="57"/>
      <c r="Y37" s="37"/>
      <c r="Z37" s="57"/>
      <c r="AA37" s="37"/>
      <c r="AB37" s="57"/>
      <c r="AC37" s="37"/>
      <c r="AD37" s="57"/>
      <c r="AE37" s="56"/>
      <c r="AF37" s="50"/>
      <c r="AJ37" s="1"/>
      <c r="AK37" s="28"/>
      <c r="AL37" s="1"/>
      <c r="AM37" s="28"/>
      <c r="AN37" s="1"/>
      <c r="AO37" s="28"/>
      <c r="AP37" s="1"/>
      <c r="AQ37" s="28"/>
      <c r="AR37" s="1"/>
      <c r="AS37" s="28"/>
      <c r="AT37" s="1"/>
      <c r="AU37" s="28"/>
    </row>
    <row r="38" spans="3:47" ht="13.5" thickBot="1">
      <c r="C38" s="28"/>
      <c r="E38" s="28"/>
      <c r="G38" s="28"/>
      <c r="I38" s="28"/>
      <c r="K38" s="28"/>
      <c r="M38" s="28"/>
      <c r="O38" s="28"/>
      <c r="Q38" s="28"/>
      <c r="T38" s="11"/>
      <c r="U38" s="11"/>
      <c r="V38" s="50"/>
      <c r="W38" s="11"/>
      <c r="X38" s="50"/>
      <c r="Y38" s="11"/>
      <c r="Z38" s="50"/>
      <c r="AA38" s="11"/>
      <c r="AB38" s="50"/>
      <c r="AC38" s="11"/>
      <c r="AD38" s="50"/>
      <c r="AE38" s="11"/>
      <c r="AF38" s="50"/>
      <c r="AJ38" s="1"/>
      <c r="AK38" s="28"/>
      <c r="AL38" s="1"/>
      <c r="AM38" s="28"/>
      <c r="AN38" s="1"/>
      <c r="AO38" s="28"/>
      <c r="AP38" s="1"/>
      <c r="AQ38" s="28"/>
      <c r="AR38" s="1"/>
      <c r="AS38" s="28"/>
      <c r="AT38" s="1"/>
      <c r="AU38" s="28"/>
    </row>
    <row r="39" spans="3:47" ht="13.5" thickBot="1">
      <c r="C39" s="28"/>
      <c r="E39" s="28"/>
      <c r="G39" s="28"/>
      <c r="I39" s="28"/>
      <c r="K39" s="49"/>
      <c r="L39" s="29"/>
      <c r="M39" s="49"/>
      <c r="N39" s="29"/>
      <c r="O39" s="49"/>
      <c r="P39" s="29"/>
      <c r="Q39" s="49"/>
      <c r="R39" s="59"/>
      <c r="S39" s="65" t="s">
        <v>187</v>
      </c>
      <c r="T39" s="55"/>
      <c r="U39" s="37"/>
      <c r="V39" s="57"/>
      <c r="W39" s="37"/>
      <c r="X39" s="57"/>
      <c r="Y39" s="37"/>
      <c r="Z39" s="57"/>
      <c r="AA39" s="56"/>
      <c r="AB39" s="50"/>
      <c r="AC39" s="11"/>
      <c r="AD39" s="50"/>
      <c r="AE39" s="11"/>
      <c r="AF39" s="50"/>
      <c r="AJ39" s="1"/>
      <c r="AK39" s="28"/>
      <c r="AL39" s="1"/>
      <c r="AM39" s="28"/>
      <c r="AN39" s="1"/>
      <c r="AO39" s="28"/>
      <c r="AP39" s="1"/>
      <c r="AQ39" s="28"/>
      <c r="AR39" s="1"/>
      <c r="AS39" s="28"/>
      <c r="AT39" s="1"/>
      <c r="AU39" s="28"/>
    </row>
    <row r="40" spans="3:47" ht="13.5" thickBot="1">
      <c r="C40" s="28"/>
      <c r="E40" s="28"/>
      <c r="G40" s="28"/>
      <c r="I40" s="28"/>
      <c r="K40" s="28"/>
      <c r="M40" s="28"/>
      <c r="O40" s="28"/>
      <c r="Q40" s="28"/>
      <c r="T40" s="11"/>
      <c r="U40" s="11"/>
      <c r="V40" s="50"/>
      <c r="W40" s="11"/>
      <c r="X40" s="50"/>
      <c r="Y40" s="11"/>
      <c r="Z40" s="50"/>
      <c r="AA40" s="11"/>
      <c r="AB40" s="50"/>
      <c r="AC40" s="11"/>
      <c r="AD40" s="50"/>
      <c r="AE40" s="11"/>
      <c r="AF40" s="50"/>
      <c r="AJ40" s="1"/>
      <c r="AK40" s="28"/>
      <c r="AL40" s="1"/>
      <c r="AM40" s="28"/>
      <c r="AN40" s="1"/>
      <c r="AO40" s="28"/>
      <c r="AP40" s="1"/>
      <c r="AQ40" s="28"/>
      <c r="AR40" s="1"/>
      <c r="AS40" s="28"/>
      <c r="AT40" s="1"/>
      <c r="AU40" s="28"/>
    </row>
    <row r="41" spans="3:47" ht="13.5" thickBot="1">
      <c r="C41" s="28"/>
      <c r="E41" s="28"/>
      <c r="G41" s="28"/>
      <c r="I41" s="28"/>
      <c r="K41" s="28"/>
      <c r="M41" s="49"/>
      <c r="N41" s="29"/>
      <c r="O41" s="49"/>
      <c r="P41" s="29"/>
      <c r="Q41" s="49"/>
      <c r="R41" s="59"/>
      <c r="S41" s="66" t="s">
        <v>188</v>
      </c>
      <c r="T41" s="55"/>
      <c r="U41" s="37"/>
      <c r="V41" s="57"/>
      <c r="W41" s="37"/>
      <c r="X41" s="57"/>
      <c r="Y41" s="37"/>
      <c r="Z41" s="57"/>
      <c r="AA41" s="56"/>
      <c r="AB41" s="50"/>
      <c r="AC41" s="11"/>
      <c r="AD41" s="50"/>
      <c r="AE41" s="11"/>
      <c r="AF41" s="50"/>
      <c r="AJ41" s="1"/>
      <c r="AK41" s="28"/>
      <c r="AL41" s="1"/>
      <c r="AM41" s="28"/>
      <c r="AN41" s="1"/>
      <c r="AO41" s="28"/>
      <c r="AP41" s="1"/>
      <c r="AQ41" s="28"/>
      <c r="AR41" s="1"/>
      <c r="AS41" s="28"/>
      <c r="AT41" s="1"/>
      <c r="AU41" s="28"/>
    </row>
    <row r="42" spans="3:47">
      <c r="C42" s="28"/>
      <c r="E42" s="28"/>
      <c r="G42" s="28"/>
      <c r="I42" s="28"/>
      <c r="K42" s="28"/>
      <c r="M42" s="28"/>
      <c r="O42" s="28"/>
      <c r="Q42" s="28"/>
      <c r="T42" s="11"/>
      <c r="U42" s="11"/>
      <c r="V42" s="50"/>
      <c r="W42" s="11"/>
      <c r="X42" s="50"/>
      <c r="Y42" s="11"/>
      <c r="Z42" s="50"/>
      <c r="AA42" s="11"/>
      <c r="AB42" s="50"/>
      <c r="AC42" s="11"/>
      <c r="AD42" s="50"/>
      <c r="AE42" s="11"/>
      <c r="AF42" s="50"/>
      <c r="AJ42" s="1"/>
      <c r="AK42" s="28"/>
      <c r="AL42" s="1"/>
      <c r="AM42" s="28"/>
      <c r="AN42" s="1"/>
      <c r="AO42" s="28"/>
      <c r="AP42" s="1"/>
      <c r="AQ42" s="28"/>
      <c r="AR42" s="1"/>
      <c r="AS42" s="28"/>
      <c r="AT42" s="1"/>
      <c r="AU42" s="28"/>
    </row>
    <row r="43" spans="3:47">
      <c r="C43" s="28"/>
      <c r="E43" s="28"/>
      <c r="G43" s="28"/>
      <c r="I43" s="28"/>
      <c r="K43" s="28"/>
      <c r="M43" s="28"/>
      <c r="O43" s="28"/>
      <c r="Q43" s="28"/>
      <c r="T43" s="11"/>
      <c r="U43" s="11"/>
      <c r="V43" s="50"/>
      <c r="W43" s="11"/>
      <c r="X43" s="50"/>
      <c r="Y43" s="11"/>
      <c r="Z43" s="50"/>
      <c r="AA43" s="11"/>
      <c r="AB43" s="50"/>
      <c r="AC43" s="11"/>
      <c r="AD43" s="50"/>
      <c r="AE43" s="11"/>
      <c r="AF43" s="50"/>
      <c r="AJ43" s="1"/>
      <c r="AK43" s="28"/>
      <c r="AL43" s="1"/>
      <c r="AM43" s="28"/>
      <c r="AN43" s="1"/>
      <c r="AO43" s="28"/>
      <c r="AP43" s="1"/>
      <c r="AQ43" s="28"/>
      <c r="AR43" s="1"/>
      <c r="AS43" s="28"/>
      <c r="AT43" s="1"/>
      <c r="AU43" s="28"/>
    </row>
    <row r="44" spans="3:47">
      <c r="C44" s="28"/>
      <c r="E44" s="28"/>
      <c r="G44" s="28"/>
      <c r="I44" s="28"/>
      <c r="K44" s="28"/>
      <c r="M44" s="28"/>
      <c r="O44" s="28"/>
      <c r="Q44" s="28"/>
      <c r="T44" s="11"/>
      <c r="U44" s="11"/>
      <c r="V44" s="50"/>
      <c r="W44" s="11"/>
      <c r="X44" s="50"/>
      <c r="Y44" s="11"/>
      <c r="Z44" s="50"/>
      <c r="AA44" s="11"/>
      <c r="AB44" s="50"/>
      <c r="AC44" s="11"/>
      <c r="AD44" s="50"/>
      <c r="AE44" s="11"/>
      <c r="AF44" s="50"/>
      <c r="AJ44" s="1"/>
      <c r="AK44" s="28"/>
      <c r="AL44" s="1"/>
      <c r="AM44" s="28"/>
      <c r="AN44" s="1"/>
      <c r="AO44" s="28"/>
      <c r="AP44" s="1"/>
      <c r="AQ44" s="28"/>
      <c r="AR44" s="1"/>
      <c r="AS44" s="28"/>
      <c r="AT44" s="1"/>
      <c r="AU44" s="28"/>
    </row>
    <row r="45" spans="3:47">
      <c r="C45" s="28"/>
      <c r="E45" s="28"/>
      <c r="G45" s="28"/>
      <c r="I45" s="28"/>
      <c r="K45" s="28"/>
      <c r="M45" s="28"/>
      <c r="O45" s="28"/>
      <c r="Q45" s="28"/>
      <c r="T45" s="11"/>
      <c r="U45" s="11"/>
      <c r="V45" s="50"/>
      <c r="W45" s="11"/>
      <c r="X45" s="50"/>
      <c r="Y45" s="11"/>
      <c r="Z45" s="50"/>
      <c r="AA45" s="11"/>
      <c r="AB45" s="50"/>
      <c r="AC45" s="11"/>
      <c r="AD45" s="50"/>
      <c r="AE45" s="11"/>
      <c r="AF45" s="50"/>
      <c r="AJ45" s="1"/>
      <c r="AK45" s="28"/>
      <c r="AL45" s="1"/>
      <c r="AM45" s="28"/>
      <c r="AN45" s="1"/>
      <c r="AO45" s="28"/>
      <c r="AP45" s="1"/>
      <c r="AQ45" s="28"/>
      <c r="AR45" s="1"/>
      <c r="AS45" s="28"/>
      <c r="AT45" s="1"/>
      <c r="AU45" s="28"/>
    </row>
    <row r="46" spans="3:47">
      <c r="T46" s="11"/>
      <c r="U46" s="11"/>
      <c r="V46" s="11"/>
      <c r="W46" s="11"/>
      <c r="X46" s="11"/>
      <c r="Y46" s="11"/>
      <c r="Z46" s="11"/>
      <c r="AA46" s="11"/>
      <c r="AB46" s="11"/>
      <c r="AC46" s="11"/>
      <c r="AD46" s="11"/>
      <c r="AE46" s="11"/>
      <c r="AF46" s="11"/>
      <c r="AJ46" s="1"/>
      <c r="AL46" s="1"/>
      <c r="AM46" s="1"/>
      <c r="AN46" s="1"/>
      <c r="AO46" s="1"/>
      <c r="AP46" s="1"/>
      <c r="AQ46" s="1"/>
      <c r="AR46" s="1"/>
      <c r="AS46" s="1"/>
      <c r="AT46" s="1"/>
    </row>
    <row r="47" spans="3:47">
      <c r="T47" s="11"/>
      <c r="U47" s="11"/>
      <c r="V47" s="11"/>
      <c r="W47" s="11"/>
      <c r="X47" s="11"/>
      <c r="Y47" s="11"/>
      <c r="Z47" s="11"/>
      <c r="AA47" s="11"/>
      <c r="AB47" s="11"/>
      <c r="AC47" s="11"/>
      <c r="AD47" s="11"/>
      <c r="AE47" s="11"/>
      <c r="AF47" s="11"/>
      <c r="AL47" s="1"/>
      <c r="AM47" s="1"/>
      <c r="AN47" s="1"/>
      <c r="AO47" s="1"/>
      <c r="AP47" s="1"/>
      <c r="AQ47" s="1"/>
      <c r="AR47" s="1"/>
      <c r="AS47" s="1"/>
      <c r="AT47" s="1"/>
    </row>
    <row r="48" spans="3:47">
      <c r="AL48" s="1"/>
      <c r="AM48" s="1"/>
      <c r="AN48" s="1"/>
      <c r="AO48" s="1"/>
      <c r="AP48" s="1"/>
      <c r="AQ48" s="1"/>
      <c r="AR48" s="1"/>
      <c r="AS48" s="1"/>
      <c r="AT48" s="1"/>
    </row>
  </sheetData>
  <mergeCells count="17">
    <mergeCell ref="L7:M7"/>
    <mergeCell ref="N7:O7"/>
    <mergeCell ref="P7:Q7"/>
    <mergeCell ref="B7:C7"/>
    <mergeCell ref="D7:E7"/>
    <mergeCell ref="F7:G7"/>
    <mergeCell ref="H7:I7"/>
    <mergeCell ref="J7:K7"/>
    <mergeCell ref="AT7:AU7"/>
    <mergeCell ref="U7:V7"/>
    <mergeCell ref="W7:X7"/>
    <mergeCell ref="Y7:Z7"/>
    <mergeCell ref="AJ7:AK7"/>
    <mergeCell ref="AL7:AM7"/>
    <mergeCell ref="AN7:AO7"/>
    <mergeCell ref="AP7:AQ7"/>
    <mergeCell ref="AR7:AS7"/>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2:T32"/>
  <sheetViews>
    <sheetView zoomScaleNormal="100" workbookViewId="0">
      <selection activeCell="B13" sqref="B13"/>
    </sheetView>
  </sheetViews>
  <sheetFormatPr defaultRowHeight="12.75"/>
  <cols>
    <col min="2" max="2" width="36" customWidth="1"/>
    <col min="3" max="5" width="6.7109375" customWidth="1"/>
    <col min="7" max="7" width="8.7109375" bestFit="1" customWidth="1"/>
    <col min="8" max="8" width="26.42578125" customWidth="1"/>
    <col min="9" max="9" width="14.5703125" bestFit="1" customWidth="1"/>
    <col min="14" max="14" width="4" bestFit="1" customWidth="1"/>
    <col min="15" max="15" width="26.7109375" bestFit="1" customWidth="1"/>
    <col min="16" max="16" width="19" bestFit="1" customWidth="1"/>
    <col min="17" max="17" width="11.5703125" bestFit="1" customWidth="1"/>
  </cols>
  <sheetData>
    <row r="2" spans="1:20" ht="13.5" thickBot="1"/>
    <row r="3" spans="1:20" ht="17.25" thickTop="1" thickBot="1">
      <c r="A3" s="268" t="s">
        <v>1</v>
      </c>
      <c r="B3" s="269" t="s">
        <v>132</v>
      </c>
      <c r="C3" s="840" t="s">
        <v>331</v>
      </c>
      <c r="D3" s="841"/>
      <c r="E3" s="842"/>
    </row>
    <row r="4" spans="1:20" ht="15.95" customHeight="1">
      <c r="A4" s="843" t="s">
        <v>45</v>
      </c>
      <c r="B4" s="276" t="s">
        <v>55</v>
      </c>
      <c r="C4" s="282" t="s">
        <v>61</v>
      </c>
      <c r="D4" s="277" t="s">
        <v>62</v>
      </c>
      <c r="E4" s="278" t="s">
        <v>63</v>
      </c>
      <c r="H4" s="266"/>
      <c r="I4" s="266"/>
    </row>
    <row r="5" spans="1:20" ht="15.95" customHeight="1">
      <c r="A5" s="844"/>
      <c r="B5" s="270" t="s">
        <v>56</v>
      </c>
      <c r="C5" s="283" t="s">
        <v>61</v>
      </c>
      <c r="D5" s="271" t="s">
        <v>62</v>
      </c>
      <c r="E5" s="272" t="s">
        <v>63</v>
      </c>
      <c r="I5" s="44"/>
    </row>
    <row r="6" spans="1:20" ht="15.95" customHeight="1">
      <c r="A6" s="844"/>
      <c r="B6" s="270" t="s">
        <v>57</v>
      </c>
      <c r="C6" s="283" t="s">
        <v>61</v>
      </c>
      <c r="D6" s="271" t="s">
        <v>62</v>
      </c>
      <c r="E6" s="272" t="s">
        <v>63</v>
      </c>
    </row>
    <row r="7" spans="1:20" ht="15.95" customHeight="1">
      <c r="A7" s="844"/>
      <c r="B7" s="270" t="s">
        <v>58</v>
      </c>
      <c r="C7" s="283" t="s">
        <v>61</v>
      </c>
      <c r="D7" s="271" t="s">
        <v>62</v>
      </c>
      <c r="E7" s="272" t="s">
        <v>63</v>
      </c>
    </row>
    <row r="8" spans="1:20" ht="15.95" customHeight="1">
      <c r="A8" s="844"/>
      <c r="B8" s="270" t="s">
        <v>60</v>
      </c>
      <c r="C8" s="283" t="s">
        <v>61</v>
      </c>
      <c r="D8" s="271" t="s">
        <v>62</v>
      </c>
      <c r="E8" s="272" t="s">
        <v>63</v>
      </c>
    </row>
    <row r="9" spans="1:20" ht="15.95" customHeight="1" thickBot="1">
      <c r="A9" s="845"/>
      <c r="B9" s="279" t="s">
        <v>59</v>
      </c>
      <c r="C9" s="285" t="s">
        <v>61</v>
      </c>
      <c r="D9" s="280" t="s">
        <v>62</v>
      </c>
      <c r="E9" s="281" t="s">
        <v>63</v>
      </c>
      <c r="N9" s="1"/>
      <c r="O9" s="1"/>
      <c r="P9" s="1"/>
      <c r="Q9" s="1"/>
      <c r="R9" s="1"/>
      <c r="S9" s="1"/>
      <c r="T9" s="1"/>
    </row>
    <row r="10" spans="1:20" ht="15.95" customHeight="1">
      <c r="A10" s="844" t="s">
        <v>105</v>
      </c>
      <c r="B10" s="270" t="s">
        <v>55</v>
      </c>
      <c r="C10" s="283" t="s">
        <v>61</v>
      </c>
      <c r="D10" s="271" t="s">
        <v>62</v>
      </c>
      <c r="E10" s="272" t="s">
        <v>63</v>
      </c>
      <c r="N10" s="1"/>
      <c r="O10" s="1"/>
      <c r="P10" s="1"/>
      <c r="Q10" s="1"/>
      <c r="R10" s="1"/>
      <c r="S10" s="1"/>
      <c r="T10" s="1"/>
    </row>
    <row r="11" spans="1:20" ht="15.95" customHeight="1">
      <c r="A11" s="844"/>
      <c r="B11" s="270" t="s">
        <v>56</v>
      </c>
      <c r="C11" s="283" t="s">
        <v>61</v>
      </c>
      <c r="D11" s="271" t="s">
        <v>62</v>
      </c>
      <c r="E11" s="272" t="s">
        <v>63</v>
      </c>
      <c r="N11" s="1"/>
      <c r="O11" s="1"/>
      <c r="P11" s="1"/>
      <c r="Q11" s="1"/>
      <c r="R11" s="1"/>
      <c r="S11" s="1"/>
      <c r="T11" s="1"/>
    </row>
    <row r="12" spans="1:20" ht="15.95" customHeight="1">
      <c r="A12" s="844"/>
      <c r="B12" s="270" t="s">
        <v>57</v>
      </c>
      <c r="C12" s="283" t="s">
        <v>61</v>
      </c>
      <c r="D12" s="271" t="s">
        <v>62</v>
      </c>
      <c r="E12" s="272" t="s">
        <v>63</v>
      </c>
      <c r="N12" s="1"/>
      <c r="O12" s="1"/>
      <c r="P12" s="1"/>
      <c r="Q12" s="1"/>
      <c r="R12" s="1"/>
      <c r="S12" s="1"/>
      <c r="T12" s="1"/>
    </row>
    <row r="13" spans="1:20" ht="15.95" customHeight="1">
      <c r="A13" s="844"/>
      <c r="B13" s="270" t="s">
        <v>58</v>
      </c>
      <c r="C13" s="283" t="s">
        <v>61</v>
      </c>
      <c r="D13" s="271" t="s">
        <v>62</v>
      </c>
      <c r="E13" s="272" t="s">
        <v>63</v>
      </c>
      <c r="N13" s="1"/>
      <c r="O13" s="1"/>
      <c r="P13" s="1"/>
      <c r="Q13" s="1"/>
      <c r="R13" s="1"/>
      <c r="S13" s="1"/>
      <c r="T13" s="1"/>
    </row>
    <row r="14" spans="1:20" ht="15.95" customHeight="1">
      <c r="A14" s="844"/>
      <c r="B14" s="270" t="s">
        <v>60</v>
      </c>
      <c r="C14" s="283" t="s">
        <v>61</v>
      </c>
      <c r="D14" s="271" t="s">
        <v>62</v>
      </c>
      <c r="E14" s="272" t="s">
        <v>63</v>
      </c>
      <c r="N14" s="1"/>
      <c r="O14" s="1"/>
      <c r="P14" s="1"/>
      <c r="Q14" s="1"/>
      <c r="R14" s="1"/>
      <c r="S14" s="1"/>
      <c r="T14" s="1"/>
    </row>
    <row r="15" spans="1:20" ht="15.95" customHeight="1" thickBot="1">
      <c r="A15" s="846"/>
      <c r="B15" s="273" t="s">
        <v>59</v>
      </c>
      <c r="C15" s="284" t="s">
        <v>61</v>
      </c>
      <c r="D15" s="274" t="s">
        <v>62</v>
      </c>
      <c r="E15" s="275" t="s">
        <v>63</v>
      </c>
      <c r="N15" s="1"/>
      <c r="O15" s="1"/>
      <c r="P15" s="267"/>
      <c r="Q15" s="267"/>
      <c r="R15" s="1"/>
      <c r="S15" s="1"/>
      <c r="T15" s="1"/>
    </row>
    <row r="16" spans="1:20" ht="13.5" thickTop="1">
      <c r="N16" s="1"/>
      <c r="O16" s="1"/>
      <c r="P16" s="267"/>
      <c r="Q16" s="1"/>
      <c r="R16" s="1"/>
      <c r="S16" s="1"/>
      <c r="T16" s="1"/>
    </row>
    <row r="17" spans="14:20">
      <c r="N17" s="1"/>
      <c r="O17" s="1"/>
      <c r="P17" s="267"/>
      <c r="Q17" s="1"/>
      <c r="R17" s="1"/>
      <c r="S17" s="1"/>
      <c r="T17" s="1"/>
    </row>
    <row r="18" spans="14:20">
      <c r="N18" s="1"/>
      <c r="O18" s="1"/>
      <c r="P18" s="267"/>
      <c r="Q18" s="1"/>
      <c r="R18" s="1"/>
      <c r="S18" s="1"/>
      <c r="T18" s="1"/>
    </row>
    <row r="19" spans="14:20">
      <c r="N19" s="1"/>
      <c r="O19" s="1"/>
      <c r="P19" s="267"/>
      <c r="Q19" s="1"/>
      <c r="R19" s="1"/>
      <c r="S19" s="1"/>
      <c r="T19" s="1"/>
    </row>
    <row r="20" spans="14:20">
      <c r="N20" s="1"/>
      <c r="O20" s="1"/>
      <c r="P20" s="267"/>
      <c r="Q20" s="1"/>
      <c r="R20" s="1"/>
      <c r="S20" s="1"/>
      <c r="T20" s="1"/>
    </row>
    <row r="21" spans="14:20">
      <c r="N21" s="1"/>
      <c r="O21" s="1"/>
      <c r="P21" s="267"/>
      <c r="Q21" s="1"/>
      <c r="R21" s="1"/>
      <c r="S21" s="1"/>
      <c r="T21" s="1"/>
    </row>
    <row r="22" spans="14:20">
      <c r="N22" s="1"/>
      <c r="O22" s="1"/>
      <c r="P22" s="267"/>
      <c r="Q22" s="3"/>
      <c r="R22" s="1"/>
      <c r="S22" s="1"/>
      <c r="T22" s="1"/>
    </row>
    <row r="23" spans="14:20">
      <c r="N23" s="1"/>
      <c r="O23" s="1"/>
      <c r="P23" s="1"/>
      <c r="Q23" s="1"/>
      <c r="R23" s="1"/>
      <c r="S23" s="1"/>
      <c r="T23" s="1"/>
    </row>
    <row r="24" spans="14:20">
      <c r="N24" s="1"/>
      <c r="O24" s="1"/>
      <c r="P24" s="1"/>
      <c r="Q24" s="1"/>
      <c r="R24" s="1"/>
      <c r="S24" s="1"/>
      <c r="T24" s="1"/>
    </row>
    <row r="25" spans="14:20">
      <c r="N25" s="1"/>
      <c r="O25" s="1"/>
      <c r="P25" s="1"/>
      <c r="Q25" s="1"/>
      <c r="R25" s="1"/>
      <c r="S25" s="1"/>
      <c r="T25" s="1"/>
    </row>
    <row r="26" spans="14:20">
      <c r="N26" s="1"/>
      <c r="O26" s="1"/>
      <c r="P26" s="1"/>
      <c r="Q26" s="1"/>
      <c r="R26" s="1"/>
      <c r="S26" s="1"/>
      <c r="T26" s="1"/>
    </row>
    <row r="27" spans="14:20">
      <c r="N27" s="1"/>
      <c r="O27" s="1"/>
      <c r="P27" s="1"/>
      <c r="Q27" s="1"/>
      <c r="R27" s="1"/>
      <c r="S27" s="1"/>
      <c r="T27" s="1"/>
    </row>
    <row r="28" spans="14:20">
      <c r="N28" s="1"/>
      <c r="O28" s="1"/>
      <c r="P28" s="1"/>
      <c r="Q28" s="1"/>
      <c r="R28" s="1"/>
      <c r="S28" s="1"/>
      <c r="T28" s="1"/>
    </row>
    <row r="29" spans="14:20">
      <c r="N29" s="1"/>
      <c r="O29" s="1"/>
      <c r="P29" s="1"/>
      <c r="Q29" s="1"/>
      <c r="R29" s="1"/>
      <c r="S29" s="1"/>
      <c r="T29" s="1"/>
    </row>
    <row r="30" spans="14:20">
      <c r="N30" s="1"/>
      <c r="O30" s="1"/>
      <c r="P30" s="1"/>
      <c r="Q30" s="1"/>
      <c r="R30" s="1"/>
      <c r="S30" s="1"/>
      <c r="T30" s="1"/>
    </row>
    <row r="31" spans="14:20">
      <c r="N31" s="1"/>
      <c r="O31" s="1"/>
      <c r="P31" s="1"/>
      <c r="Q31" s="1"/>
      <c r="R31" s="1"/>
      <c r="S31" s="1"/>
      <c r="T31" s="1"/>
    </row>
    <row r="32" spans="14:20">
      <c r="N32" s="1"/>
      <c r="O32" s="1"/>
      <c r="P32" s="1"/>
      <c r="Q32" s="1"/>
      <c r="R32" s="1"/>
      <c r="S32" s="1"/>
      <c r="T32" s="1"/>
    </row>
  </sheetData>
  <mergeCells count="3">
    <mergeCell ref="C3:E3"/>
    <mergeCell ref="A4:A9"/>
    <mergeCell ref="A10:A15"/>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1:N57"/>
  <sheetViews>
    <sheetView topLeftCell="A2" zoomScale="110" zoomScaleNormal="110" workbookViewId="0">
      <selection activeCell="C6" sqref="C6:C54"/>
    </sheetView>
  </sheetViews>
  <sheetFormatPr defaultRowHeight="12.75"/>
  <cols>
    <col min="1" max="1" width="5.85546875" customWidth="1"/>
    <col min="2" max="2" width="11.85546875" bestFit="1" customWidth="1"/>
    <col min="3" max="3" width="11.85546875" customWidth="1"/>
    <col min="4" max="4" width="14.7109375" bestFit="1" customWidth="1"/>
    <col min="5" max="5" width="61.7109375" bestFit="1" customWidth="1"/>
    <col min="6" max="6" width="5.140625" bestFit="1" customWidth="1"/>
    <col min="7" max="7" width="9.85546875" customWidth="1"/>
    <col min="8" max="8" width="8.85546875" bestFit="1" customWidth="1"/>
    <col min="9" max="9" width="8.42578125" bestFit="1" customWidth="1"/>
    <col min="10" max="10" width="7.7109375" bestFit="1" customWidth="1"/>
    <col min="11" max="11" width="152.5703125" bestFit="1" customWidth="1"/>
  </cols>
  <sheetData>
    <row r="1" spans="2:11">
      <c r="B1" s="2"/>
      <c r="C1" s="2"/>
      <c r="D1" s="17"/>
    </row>
    <row r="2" spans="2:11">
      <c r="B2" s="2"/>
      <c r="C2" s="2"/>
    </row>
    <row r="3" spans="2:11">
      <c r="B3" s="125" t="s">
        <v>9</v>
      </c>
      <c r="C3" s="125"/>
      <c r="D3" s="126"/>
      <c r="E3" s="126"/>
      <c r="F3" s="126"/>
      <c r="G3" s="126"/>
      <c r="H3" s="126"/>
      <c r="I3" s="126"/>
      <c r="J3" s="126"/>
    </row>
    <row r="4" spans="2:11">
      <c r="B4" s="127" t="s">
        <v>6</v>
      </c>
      <c r="C4" s="886" t="s">
        <v>1</v>
      </c>
      <c r="D4" s="127" t="s">
        <v>4</v>
      </c>
      <c r="E4" s="127" t="s">
        <v>5</v>
      </c>
      <c r="F4" s="127" t="s">
        <v>7</v>
      </c>
      <c r="G4" s="127" t="s">
        <v>10</v>
      </c>
      <c r="H4" s="127" t="s">
        <v>11</v>
      </c>
      <c r="I4" s="127" t="s">
        <v>12</v>
      </c>
      <c r="J4" s="127" t="s">
        <v>13</v>
      </c>
      <c r="K4" s="352" t="s">
        <v>358</v>
      </c>
    </row>
    <row r="5" spans="2:11" ht="23.25" thickBot="1">
      <c r="B5" s="376" t="s">
        <v>37</v>
      </c>
      <c r="C5" s="376"/>
      <c r="D5" s="377" t="s">
        <v>38</v>
      </c>
      <c r="E5" s="377" t="s">
        <v>39</v>
      </c>
      <c r="F5" s="377" t="s">
        <v>7</v>
      </c>
      <c r="G5" s="377" t="s">
        <v>40</v>
      </c>
      <c r="H5" s="377" t="s">
        <v>41</v>
      </c>
      <c r="I5" s="377" t="s">
        <v>42</v>
      </c>
      <c r="J5" s="377" t="s">
        <v>43</v>
      </c>
    </row>
    <row r="6" spans="2:11" s="11" customFormat="1">
      <c r="B6" s="378" t="s">
        <v>17</v>
      </c>
      <c r="C6" s="889" t="s">
        <v>697</v>
      </c>
      <c r="D6" s="378" t="s">
        <v>64</v>
      </c>
      <c r="E6" s="379" t="str">
        <f>"Residential heating "&amp;Legend!B4&amp;" Demand"</f>
        <v>Residential heating Decentralised Detached Buildings Demand</v>
      </c>
      <c r="F6" s="357" t="s">
        <v>49</v>
      </c>
      <c r="G6" s="380"/>
      <c r="H6" s="380"/>
      <c r="I6" s="380"/>
      <c r="J6" s="380"/>
      <c r="K6" s="367" t="s">
        <v>368</v>
      </c>
    </row>
    <row r="7" spans="2:11">
      <c r="B7" s="126"/>
      <c r="C7" s="126" t="s">
        <v>697</v>
      </c>
      <c r="D7" s="129" t="s">
        <v>65</v>
      </c>
      <c r="E7" s="130" t="str">
        <f>"Residential heating "&amp;Legend!B5&amp;" Demand"</f>
        <v>Residential heating Centralised Detached Buildings Demand</v>
      </c>
      <c r="F7" s="131" t="s">
        <v>49</v>
      </c>
      <c r="G7" s="132"/>
      <c r="H7" s="126"/>
      <c r="I7" s="126"/>
      <c r="J7" s="126"/>
      <c r="K7" s="353" t="s">
        <v>368</v>
      </c>
    </row>
    <row r="8" spans="2:11">
      <c r="B8" s="126"/>
      <c r="C8" s="126" t="s">
        <v>697</v>
      </c>
      <c r="D8" s="129" t="s">
        <v>66</v>
      </c>
      <c r="E8" s="130" t="str">
        <f>"Residential heating "&amp;Legend!B6&amp;" Demand"</f>
        <v>Residential heating Indivdual Detached Buildings Demand</v>
      </c>
      <c r="F8" s="131" t="s">
        <v>49</v>
      </c>
      <c r="G8" s="132"/>
      <c r="H8" s="126"/>
      <c r="I8" s="126"/>
      <c r="J8" s="126"/>
      <c r="K8" s="353" t="s">
        <v>368</v>
      </c>
    </row>
    <row r="9" spans="2:11">
      <c r="B9" s="126"/>
      <c r="C9" s="126" t="s">
        <v>697</v>
      </c>
      <c r="D9" s="129" t="s">
        <v>67</v>
      </c>
      <c r="E9" s="130" t="str">
        <f>"Residential heating "&amp;Legend!B7&amp;" Demand"</f>
        <v>Residential heating Decentralised Multi S. Buildings Demand</v>
      </c>
      <c r="F9" s="131" t="s">
        <v>49</v>
      </c>
      <c r="G9" s="132"/>
      <c r="H9" s="126"/>
      <c r="I9" s="126"/>
      <c r="J9" s="126"/>
      <c r="K9" s="353" t="s">
        <v>368</v>
      </c>
    </row>
    <row r="10" spans="2:11">
      <c r="B10" s="126"/>
      <c r="C10" s="126" t="s">
        <v>697</v>
      </c>
      <c r="D10" s="129" t="s">
        <v>68</v>
      </c>
      <c r="E10" s="130" t="str">
        <f>"Residential heating "&amp;Legend!B8&amp;" Demand"</f>
        <v>Residential heating Centralised Multi S. Buildings Demand</v>
      </c>
      <c r="F10" s="131" t="s">
        <v>49</v>
      </c>
      <c r="G10" s="132"/>
      <c r="H10" s="126"/>
      <c r="I10" s="126"/>
      <c r="J10" s="126"/>
      <c r="K10" s="353" t="s">
        <v>368</v>
      </c>
    </row>
    <row r="11" spans="2:11">
      <c r="B11" s="141"/>
      <c r="C11" s="141" t="s">
        <v>697</v>
      </c>
      <c r="D11" s="129" t="s">
        <v>69</v>
      </c>
      <c r="E11" s="374" t="str">
        <f>"Residential heating "&amp;Legend!B9&amp;" Demand"</f>
        <v>Residential heating Individual Multi S. Buildings Demand</v>
      </c>
      <c r="F11" s="131" t="s">
        <v>49</v>
      </c>
      <c r="G11" s="142"/>
      <c r="H11" s="141"/>
      <c r="I11" s="141"/>
      <c r="J11" s="141"/>
      <c r="K11" s="353" t="s">
        <v>368</v>
      </c>
    </row>
    <row r="12" spans="2:11">
      <c r="B12" s="359" t="s">
        <v>52</v>
      </c>
      <c r="C12" s="359" t="s">
        <v>697</v>
      </c>
      <c r="D12" s="358" t="s">
        <v>47</v>
      </c>
      <c r="E12" s="358" t="s">
        <v>288</v>
      </c>
      <c r="F12" s="360" t="s">
        <v>44</v>
      </c>
      <c r="G12" s="358"/>
      <c r="H12" s="358"/>
      <c r="I12" s="358"/>
      <c r="J12" s="358"/>
      <c r="K12" s="375" t="s">
        <v>370</v>
      </c>
    </row>
    <row r="13" spans="2:11">
      <c r="B13" s="126"/>
      <c r="C13" s="126" t="s">
        <v>697</v>
      </c>
      <c r="D13" s="126" t="s">
        <v>247</v>
      </c>
      <c r="E13" s="126" t="s">
        <v>289</v>
      </c>
      <c r="F13" s="131" t="s">
        <v>44</v>
      </c>
      <c r="G13" s="126"/>
      <c r="H13" s="126"/>
      <c r="I13" s="126"/>
      <c r="J13" s="126"/>
      <c r="K13" s="11" t="s">
        <v>371</v>
      </c>
    </row>
    <row r="14" spans="2:11">
      <c r="B14" s="126"/>
      <c r="C14" s="126" t="s">
        <v>697</v>
      </c>
      <c r="D14" s="126" t="s">
        <v>293</v>
      </c>
      <c r="E14" s="140" t="s">
        <v>292</v>
      </c>
      <c r="F14" s="131" t="s">
        <v>44</v>
      </c>
      <c r="G14" s="126"/>
      <c r="H14" s="126"/>
      <c r="I14" s="126"/>
      <c r="J14" s="126"/>
      <c r="K14" s="11" t="s">
        <v>372</v>
      </c>
    </row>
    <row r="15" spans="2:11">
      <c r="B15" s="126"/>
      <c r="C15" s="126" t="s">
        <v>697</v>
      </c>
      <c r="D15" s="628" t="s">
        <v>530</v>
      </c>
      <c r="E15" s="483" t="s">
        <v>531</v>
      </c>
      <c r="F15" s="131" t="s">
        <v>44</v>
      </c>
      <c r="G15" s="126"/>
      <c r="H15" s="126"/>
      <c r="I15" s="126"/>
      <c r="J15" s="126"/>
      <c r="K15" s="353" t="s">
        <v>532</v>
      </c>
    </row>
    <row r="16" spans="2:11">
      <c r="B16" s="126"/>
      <c r="C16" s="126" t="s">
        <v>697</v>
      </c>
      <c r="D16" s="126" t="s">
        <v>246</v>
      </c>
      <c r="E16" s="126" t="s">
        <v>290</v>
      </c>
      <c r="F16" s="131" t="s">
        <v>44</v>
      </c>
      <c r="G16" s="126"/>
      <c r="H16" s="126"/>
      <c r="I16" s="126"/>
      <c r="J16" s="126"/>
      <c r="K16" s="11" t="s">
        <v>373</v>
      </c>
    </row>
    <row r="17" spans="2:14">
      <c r="B17" s="126"/>
      <c r="C17" s="126" t="s">
        <v>697</v>
      </c>
      <c r="D17" s="126" t="s">
        <v>48</v>
      </c>
      <c r="E17" s="126" t="s">
        <v>291</v>
      </c>
      <c r="F17" s="131" t="s">
        <v>44</v>
      </c>
      <c r="G17" s="126"/>
      <c r="H17" s="126"/>
      <c r="I17" s="126"/>
      <c r="J17" s="126"/>
      <c r="K17" s="11" t="s">
        <v>374</v>
      </c>
    </row>
    <row r="18" spans="2:14">
      <c r="B18" s="141"/>
      <c r="C18" s="141" t="s">
        <v>697</v>
      </c>
      <c r="D18" s="483" t="s">
        <v>413</v>
      </c>
      <c r="E18" s="483" t="s">
        <v>414</v>
      </c>
      <c r="F18" s="131" t="s">
        <v>44</v>
      </c>
      <c r="G18" s="141"/>
      <c r="H18" s="141" t="s">
        <v>251</v>
      </c>
      <c r="I18" s="141"/>
      <c r="J18" s="141" t="s">
        <v>252</v>
      </c>
      <c r="K18" s="3" t="s">
        <v>415</v>
      </c>
    </row>
    <row r="19" spans="2:14">
      <c r="B19" s="141"/>
      <c r="C19" s="141" t="s">
        <v>697</v>
      </c>
      <c r="D19" s="483" t="s">
        <v>118</v>
      </c>
      <c r="E19" s="140" t="s">
        <v>294</v>
      </c>
      <c r="F19" s="131" t="s">
        <v>44</v>
      </c>
      <c r="G19" s="141"/>
      <c r="H19" s="138"/>
      <c r="I19" s="141"/>
      <c r="J19" s="141"/>
      <c r="K19" s="354" t="s">
        <v>383</v>
      </c>
    </row>
    <row r="20" spans="2:14">
      <c r="B20" s="141"/>
      <c r="C20" s="141" t="s">
        <v>697</v>
      </c>
      <c r="D20" s="140" t="s">
        <v>119</v>
      </c>
      <c r="E20" s="140" t="s">
        <v>295</v>
      </c>
      <c r="F20" s="131" t="s">
        <v>44</v>
      </c>
      <c r="G20" s="142"/>
      <c r="H20" s="138"/>
      <c r="I20" s="141"/>
      <c r="J20" s="141"/>
      <c r="K20" s="354" t="s">
        <v>384</v>
      </c>
    </row>
    <row r="21" spans="2:14">
      <c r="B21" s="141"/>
      <c r="C21" s="141" t="s">
        <v>697</v>
      </c>
      <c r="D21" s="140" t="s">
        <v>296</v>
      </c>
      <c r="E21" s="483" t="s">
        <v>683</v>
      </c>
      <c r="F21" s="131" t="s">
        <v>44</v>
      </c>
      <c r="G21" s="142"/>
      <c r="H21" s="141"/>
      <c r="I21" s="141"/>
      <c r="J21" s="141"/>
      <c r="K21" s="354" t="s">
        <v>365</v>
      </c>
      <c r="N21" t="s">
        <v>385</v>
      </c>
    </row>
    <row r="22" spans="2:14">
      <c r="B22" s="141"/>
      <c r="C22" s="141" t="s">
        <v>697</v>
      </c>
      <c r="D22" s="483" t="s">
        <v>678</v>
      </c>
      <c r="E22" s="141" t="s">
        <v>679</v>
      </c>
      <c r="F22" s="131" t="s">
        <v>44</v>
      </c>
      <c r="G22" s="142"/>
      <c r="H22" s="141"/>
      <c r="I22" s="141"/>
      <c r="J22" s="141"/>
      <c r="K22" s="354" t="s">
        <v>680</v>
      </c>
    </row>
    <row r="23" spans="2:14">
      <c r="B23" s="141"/>
      <c r="C23" s="141" t="s">
        <v>697</v>
      </c>
      <c r="D23" s="483" t="s">
        <v>675</v>
      </c>
      <c r="E23" s="141" t="s">
        <v>676</v>
      </c>
      <c r="F23" s="131" t="s">
        <v>44</v>
      </c>
      <c r="G23" s="142"/>
      <c r="H23" s="141"/>
      <c r="I23" s="141"/>
      <c r="J23" s="141"/>
      <c r="K23" s="354" t="s">
        <v>677</v>
      </c>
    </row>
    <row r="24" spans="2:14" ht="13.5" thickBot="1">
      <c r="B24" s="141"/>
      <c r="C24" s="141" t="s">
        <v>697</v>
      </c>
      <c r="D24" s="140" t="s">
        <v>297</v>
      </c>
      <c r="E24" s="483" t="s">
        <v>684</v>
      </c>
      <c r="F24" s="383" t="s">
        <v>44</v>
      </c>
      <c r="G24" s="142"/>
      <c r="H24" s="141"/>
      <c r="I24" s="141"/>
      <c r="J24" s="141"/>
      <c r="K24" s="354" t="s">
        <v>366</v>
      </c>
      <c r="N24" t="s">
        <v>386</v>
      </c>
    </row>
    <row r="25" spans="2:14">
      <c r="B25" s="355"/>
      <c r="C25" s="355" t="s">
        <v>697</v>
      </c>
      <c r="D25" s="356" t="s">
        <v>213</v>
      </c>
      <c r="E25" s="356" t="s">
        <v>207</v>
      </c>
      <c r="F25" s="357" t="s">
        <v>44</v>
      </c>
      <c r="G25" s="355"/>
      <c r="H25" s="366" t="s">
        <v>251</v>
      </c>
      <c r="I25" s="355"/>
      <c r="J25" s="355"/>
      <c r="K25" s="381" t="s">
        <v>361</v>
      </c>
      <c r="M25" s="17"/>
      <c r="N25" t="s">
        <v>387</v>
      </c>
    </row>
    <row r="26" spans="2:14">
      <c r="B26" s="133"/>
      <c r="C26" s="887" t="s">
        <v>697</v>
      </c>
      <c r="D26" s="137" t="s">
        <v>214</v>
      </c>
      <c r="E26" s="137" t="s">
        <v>208</v>
      </c>
      <c r="F26" s="134" t="s">
        <v>44</v>
      </c>
      <c r="G26" s="133"/>
      <c r="H26" s="139" t="s">
        <v>251</v>
      </c>
      <c r="I26" s="133"/>
      <c r="J26" s="133"/>
      <c r="K26" s="373" t="s">
        <v>369</v>
      </c>
    </row>
    <row r="27" spans="2:14">
      <c r="B27" s="141"/>
      <c r="C27" s="141" t="s">
        <v>697</v>
      </c>
      <c r="D27" s="140" t="s">
        <v>215</v>
      </c>
      <c r="E27" s="359" t="s">
        <v>209</v>
      </c>
      <c r="F27" s="131" t="s">
        <v>44</v>
      </c>
      <c r="G27" s="142"/>
      <c r="H27" s="138" t="s">
        <v>251</v>
      </c>
      <c r="I27" s="141"/>
      <c r="J27" s="141"/>
      <c r="K27" s="354" t="s">
        <v>362</v>
      </c>
    </row>
    <row r="28" spans="2:14" ht="13.5" thickBot="1">
      <c r="B28" s="361"/>
      <c r="C28" s="820" t="s">
        <v>697</v>
      </c>
      <c r="D28" s="362" t="s">
        <v>216</v>
      </c>
      <c r="E28" s="362" t="s">
        <v>210</v>
      </c>
      <c r="F28" s="363" t="s">
        <v>44</v>
      </c>
      <c r="G28" s="371"/>
      <c r="H28" s="364" t="s">
        <v>251</v>
      </c>
      <c r="I28" s="361"/>
      <c r="J28" s="361"/>
      <c r="K28" s="365" t="s">
        <v>363</v>
      </c>
      <c r="M28" s="42"/>
    </row>
    <row r="29" spans="2:14" s="1" customFormat="1">
      <c r="B29" s="141"/>
      <c r="C29" s="141" t="s">
        <v>697</v>
      </c>
      <c r="D29" s="483" t="s">
        <v>217</v>
      </c>
      <c r="E29" s="140" t="s">
        <v>211</v>
      </c>
      <c r="F29" s="131" t="s">
        <v>44</v>
      </c>
      <c r="G29" s="142"/>
      <c r="H29" s="138" t="s">
        <v>251</v>
      </c>
      <c r="I29" s="141"/>
      <c r="J29" s="141"/>
      <c r="K29" s="354" t="s">
        <v>367</v>
      </c>
      <c r="N29"/>
    </row>
    <row r="30" spans="2:14">
      <c r="B30" s="141"/>
      <c r="C30" s="141" t="s">
        <v>697</v>
      </c>
      <c r="D30" s="140" t="s">
        <v>218</v>
      </c>
      <c r="E30" s="140" t="s">
        <v>212</v>
      </c>
      <c r="F30" s="131" t="s">
        <v>44</v>
      </c>
      <c r="G30" s="141"/>
      <c r="H30" s="138" t="s">
        <v>251</v>
      </c>
      <c r="I30" s="141"/>
      <c r="J30" s="141"/>
      <c r="K30" s="354" t="s">
        <v>367</v>
      </c>
    </row>
    <row r="31" spans="2:14" s="1" customFormat="1">
      <c r="B31" s="814"/>
      <c r="C31" s="358" t="s">
        <v>697</v>
      </c>
      <c r="D31" s="815" t="s">
        <v>641</v>
      </c>
      <c r="E31" s="815" t="s">
        <v>645</v>
      </c>
      <c r="F31" s="816" t="s">
        <v>44</v>
      </c>
      <c r="G31" s="817"/>
      <c r="H31" s="818" t="s">
        <v>251</v>
      </c>
      <c r="I31" s="814"/>
      <c r="J31" s="814"/>
      <c r="K31" s="819" t="s">
        <v>367</v>
      </c>
      <c r="N31"/>
    </row>
    <row r="32" spans="2:14">
      <c r="B32" s="141"/>
      <c r="C32" s="141" t="s">
        <v>697</v>
      </c>
      <c r="D32" s="483" t="s">
        <v>642</v>
      </c>
      <c r="E32" s="483" t="s">
        <v>646</v>
      </c>
      <c r="F32" s="131" t="s">
        <v>44</v>
      </c>
      <c r="G32" s="141"/>
      <c r="H32" s="138" t="s">
        <v>251</v>
      </c>
      <c r="I32" s="141"/>
      <c r="J32" s="141"/>
      <c r="K32" s="354" t="s">
        <v>367</v>
      </c>
    </row>
    <row r="33" spans="2:14" s="1" customFormat="1">
      <c r="B33" s="141"/>
      <c r="C33" s="141" t="s">
        <v>697</v>
      </c>
      <c r="D33" s="483" t="s">
        <v>643</v>
      </c>
      <c r="E33" s="483" t="s">
        <v>647</v>
      </c>
      <c r="F33" s="131" t="s">
        <v>44</v>
      </c>
      <c r="G33" s="142"/>
      <c r="H33" s="138" t="s">
        <v>251</v>
      </c>
      <c r="I33" s="141"/>
      <c r="J33" s="141"/>
      <c r="K33" s="354" t="s">
        <v>367</v>
      </c>
      <c r="N33"/>
    </row>
    <row r="34" spans="2:14" ht="13.5" thickBot="1">
      <c r="B34" s="820"/>
      <c r="C34" s="820" t="s">
        <v>697</v>
      </c>
      <c r="D34" s="824" t="s">
        <v>644</v>
      </c>
      <c r="E34" s="824" t="s">
        <v>648</v>
      </c>
      <c r="F34" s="821" t="s">
        <v>44</v>
      </c>
      <c r="G34" s="820"/>
      <c r="H34" s="822" t="s">
        <v>251</v>
      </c>
      <c r="I34" s="820"/>
      <c r="J34" s="820"/>
      <c r="K34" s="823" t="s">
        <v>367</v>
      </c>
    </row>
    <row r="35" spans="2:14">
      <c r="B35" s="141"/>
      <c r="C35" s="141" t="s">
        <v>697</v>
      </c>
      <c r="D35" s="368" t="s">
        <v>225</v>
      </c>
      <c r="E35" s="144" t="s">
        <v>219</v>
      </c>
      <c r="F35" s="131" t="s">
        <v>44</v>
      </c>
      <c r="G35" s="131" t="s">
        <v>260</v>
      </c>
      <c r="H35" s="138" t="s">
        <v>251</v>
      </c>
      <c r="I35" s="141"/>
      <c r="J35" s="141"/>
      <c r="K35" s="354" t="s">
        <v>364</v>
      </c>
      <c r="L35" s="265"/>
    </row>
    <row r="36" spans="2:14">
      <c r="B36" s="141"/>
      <c r="C36" s="141" t="s">
        <v>697</v>
      </c>
      <c r="D36" s="368" t="s">
        <v>226</v>
      </c>
      <c r="E36" s="144" t="s">
        <v>220</v>
      </c>
      <c r="F36" s="131" t="s">
        <v>44</v>
      </c>
      <c r="G36" s="131" t="s">
        <v>260</v>
      </c>
      <c r="H36" s="138" t="s">
        <v>251</v>
      </c>
      <c r="I36" s="141"/>
      <c r="J36" s="141"/>
      <c r="K36" s="354" t="s">
        <v>364</v>
      </c>
    </row>
    <row r="37" spans="2:14">
      <c r="B37" s="141"/>
      <c r="C37" s="141" t="s">
        <v>697</v>
      </c>
      <c r="D37" s="368" t="s">
        <v>227</v>
      </c>
      <c r="E37" s="144" t="s">
        <v>221</v>
      </c>
      <c r="F37" s="131" t="s">
        <v>44</v>
      </c>
      <c r="G37" s="131" t="s">
        <v>260</v>
      </c>
      <c r="H37" s="138" t="s">
        <v>251</v>
      </c>
      <c r="I37" s="141"/>
      <c r="J37" s="141"/>
      <c r="K37" s="354" t="s">
        <v>364</v>
      </c>
    </row>
    <row r="38" spans="2:14">
      <c r="B38" s="141"/>
      <c r="C38" s="141" t="s">
        <v>697</v>
      </c>
      <c r="D38" s="368" t="s">
        <v>228</v>
      </c>
      <c r="E38" s="144" t="s">
        <v>222</v>
      </c>
      <c r="F38" s="131" t="s">
        <v>44</v>
      </c>
      <c r="G38" s="131" t="s">
        <v>260</v>
      </c>
      <c r="H38" s="138" t="s">
        <v>251</v>
      </c>
      <c r="I38" s="141"/>
      <c r="J38" s="141"/>
      <c r="K38" s="354" t="s">
        <v>364</v>
      </c>
    </row>
    <row r="39" spans="2:14">
      <c r="B39" s="141"/>
      <c r="C39" s="141" t="s">
        <v>697</v>
      </c>
      <c r="D39" s="368" t="s">
        <v>229</v>
      </c>
      <c r="E39" s="144" t="s">
        <v>223</v>
      </c>
      <c r="F39" s="131" t="s">
        <v>44</v>
      </c>
      <c r="G39" s="131" t="s">
        <v>260</v>
      </c>
      <c r="H39" s="138" t="s">
        <v>251</v>
      </c>
      <c r="I39" s="141"/>
      <c r="J39" s="141"/>
      <c r="K39" s="354" t="s">
        <v>364</v>
      </c>
    </row>
    <row r="40" spans="2:14">
      <c r="B40" s="133"/>
      <c r="C40" s="887" t="s">
        <v>697</v>
      </c>
      <c r="D40" s="264" t="s">
        <v>230</v>
      </c>
      <c r="E40" s="157" t="s">
        <v>224</v>
      </c>
      <c r="F40" s="134" t="s">
        <v>44</v>
      </c>
      <c r="G40" s="134" t="s">
        <v>260</v>
      </c>
      <c r="H40" s="139" t="s">
        <v>251</v>
      </c>
      <c r="I40" s="133"/>
      <c r="J40" s="133"/>
      <c r="K40" s="373" t="s">
        <v>364</v>
      </c>
    </row>
    <row r="41" spans="2:14">
      <c r="B41" s="141"/>
      <c r="C41" s="141" t="s">
        <v>697</v>
      </c>
      <c r="D41" s="368" t="s">
        <v>242</v>
      </c>
      <c r="E41" s="144" t="s">
        <v>231</v>
      </c>
      <c r="F41" s="131" t="s">
        <v>44</v>
      </c>
      <c r="G41" s="131" t="s">
        <v>260</v>
      </c>
      <c r="H41" s="138" t="s">
        <v>251</v>
      </c>
      <c r="I41" s="141"/>
      <c r="J41" s="141"/>
      <c r="K41" s="354" t="s">
        <v>364</v>
      </c>
    </row>
    <row r="42" spans="2:14">
      <c r="B42" s="141"/>
      <c r="C42" s="141" t="s">
        <v>697</v>
      </c>
      <c r="D42" s="368" t="s">
        <v>237</v>
      </c>
      <c r="E42" s="144" t="s">
        <v>232</v>
      </c>
      <c r="F42" s="131" t="s">
        <v>44</v>
      </c>
      <c r="G42" s="131" t="s">
        <v>260</v>
      </c>
      <c r="H42" s="138" t="s">
        <v>251</v>
      </c>
      <c r="I42" s="141"/>
      <c r="J42" s="141"/>
      <c r="K42" s="354" t="s">
        <v>364</v>
      </c>
    </row>
    <row r="43" spans="2:14">
      <c r="B43" s="141"/>
      <c r="C43" s="141" t="s">
        <v>697</v>
      </c>
      <c r="D43" s="368" t="s">
        <v>238</v>
      </c>
      <c r="E43" s="144" t="s">
        <v>233</v>
      </c>
      <c r="F43" s="131" t="s">
        <v>44</v>
      </c>
      <c r="G43" s="131" t="s">
        <v>260</v>
      </c>
      <c r="H43" s="138" t="s">
        <v>251</v>
      </c>
      <c r="I43" s="141"/>
      <c r="J43" s="141"/>
      <c r="K43" s="354" t="s">
        <v>364</v>
      </c>
    </row>
    <row r="44" spans="2:14">
      <c r="B44" s="141"/>
      <c r="C44" s="141" t="s">
        <v>697</v>
      </c>
      <c r="D44" s="368" t="s">
        <v>239</v>
      </c>
      <c r="E44" s="144" t="s">
        <v>234</v>
      </c>
      <c r="F44" s="131" t="s">
        <v>44</v>
      </c>
      <c r="G44" s="131" t="s">
        <v>260</v>
      </c>
      <c r="H44" s="138" t="s">
        <v>251</v>
      </c>
      <c r="I44" s="141"/>
      <c r="J44" s="141"/>
      <c r="K44" s="354" t="s">
        <v>364</v>
      </c>
    </row>
    <row r="45" spans="2:14">
      <c r="B45" s="141"/>
      <c r="C45" s="141" t="s">
        <v>697</v>
      </c>
      <c r="D45" s="368" t="s">
        <v>240</v>
      </c>
      <c r="E45" s="144" t="s">
        <v>235</v>
      </c>
      <c r="F45" s="131" t="s">
        <v>44</v>
      </c>
      <c r="G45" s="131" t="s">
        <v>260</v>
      </c>
      <c r="H45" s="138" t="s">
        <v>251</v>
      </c>
      <c r="I45" s="141"/>
      <c r="J45" s="141"/>
      <c r="K45" s="354" t="s">
        <v>364</v>
      </c>
    </row>
    <row r="46" spans="2:14" ht="13.5" thickBot="1">
      <c r="B46" s="361"/>
      <c r="C46" s="820" t="s">
        <v>697</v>
      </c>
      <c r="D46" s="369" t="s">
        <v>241</v>
      </c>
      <c r="E46" s="370" t="s">
        <v>236</v>
      </c>
      <c r="F46" s="363" t="s">
        <v>44</v>
      </c>
      <c r="G46" s="363" t="s">
        <v>260</v>
      </c>
      <c r="H46" s="364" t="s">
        <v>251</v>
      </c>
      <c r="I46" s="361"/>
      <c r="J46" s="361"/>
      <c r="K46" s="365" t="s">
        <v>364</v>
      </c>
    </row>
    <row r="47" spans="2:14">
      <c r="B47" s="133" t="s">
        <v>276</v>
      </c>
      <c r="C47" s="887" t="s">
        <v>697</v>
      </c>
      <c r="D47" s="264" t="s">
        <v>277</v>
      </c>
      <c r="E47" s="157" t="s">
        <v>279</v>
      </c>
      <c r="F47" s="134" t="s">
        <v>278</v>
      </c>
      <c r="G47" s="133"/>
      <c r="H47" s="133"/>
      <c r="I47" s="133"/>
      <c r="J47" s="133"/>
      <c r="K47" s="373" t="s">
        <v>375</v>
      </c>
    </row>
    <row r="48" spans="2:14">
      <c r="B48" s="141"/>
      <c r="C48" s="141" t="s">
        <v>697</v>
      </c>
      <c r="D48" s="632" t="s">
        <v>685</v>
      </c>
      <c r="E48" s="628" t="s">
        <v>688</v>
      </c>
      <c r="F48" s="628" t="s">
        <v>695</v>
      </c>
      <c r="G48" s="141"/>
      <c r="H48" s="141"/>
      <c r="I48" s="141"/>
      <c r="J48" s="141"/>
      <c r="K48" s="354"/>
    </row>
    <row r="49" spans="1:11">
      <c r="B49" s="141"/>
      <c r="C49" s="141" t="s">
        <v>697</v>
      </c>
      <c r="D49" s="632" t="s">
        <v>686</v>
      </c>
      <c r="E49" s="628" t="s">
        <v>689</v>
      </c>
      <c r="F49" s="628" t="s">
        <v>695</v>
      </c>
      <c r="G49" s="141"/>
      <c r="H49" s="141"/>
      <c r="I49" s="141"/>
      <c r="J49" s="141"/>
      <c r="K49" s="354"/>
    </row>
    <row r="50" spans="1:11">
      <c r="B50" s="141"/>
      <c r="C50" s="141" t="s">
        <v>697</v>
      </c>
      <c r="D50" s="632" t="s">
        <v>687</v>
      </c>
      <c r="E50" s="628" t="s">
        <v>690</v>
      </c>
      <c r="F50" s="628" t="s">
        <v>695</v>
      </c>
      <c r="G50" s="141"/>
      <c r="H50" s="141"/>
      <c r="I50" s="141"/>
      <c r="J50" s="141"/>
      <c r="K50" s="354"/>
    </row>
    <row r="51" spans="1:11">
      <c r="B51" s="141"/>
      <c r="C51" s="141" t="s">
        <v>697</v>
      </c>
      <c r="D51" s="632" t="s">
        <v>691</v>
      </c>
      <c r="E51" s="628" t="s">
        <v>694</v>
      </c>
      <c r="F51" s="628" t="s">
        <v>695</v>
      </c>
      <c r="G51" s="141"/>
      <c r="H51" s="141"/>
      <c r="I51" s="141"/>
      <c r="J51" s="141"/>
      <c r="K51" s="354"/>
    </row>
    <row r="52" spans="1:11">
      <c r="B52" s="141"/>
      <c r="C52" s="141" t="s">
        <v>697</v>
      </c>
      <c r="D52" s="632" t="s">
        <v>692</v>
      </c>
      <c r="E52" s="628" t="s">
        <v>693</v>
      </c>
      <c r="F52" s="628" t="s">
        <v>695</v>
      </c>
      <c r="G52" s="141"/>
      <c r="H52" s="141"/>
      <c r="I52" s="141"/>
      <c r="J52" s="141"/>
      <c r="K52" s="354"/>
    </row>
    <row r="53" spans="1:11">
      <c r="A53" s="11"/>
      <c r="B53" s="142" t="s">
        <v>52</v>
      </c>
      <c r="C53" s="142" t="s">
        <v>697</v>
      </c>
      <c r="D53" s="142" t="s">
        <v>298</v>
      </c>
      <c r="E53" s="142" t="s">
        <v>299</v>
      </c>
      <c r="F53" s="142" t="s">
        <v>44</v>
      </c>
      <c r="G53" s="142"/>
      <c r="H53" s="142" t="s">
        <v>251</v>
      </c>
      <c r="I53" s="141"/>
      <c r="J53" s="141"/>
      <c r="K53" s="3" t="s">
        <v>359</v>
      </c>
    </row>
    <row r="54" spans="1:11" ht="13.5" thickBot="1">
      <c r="A54" s="11"/>
      <c r="B54" s="371"/>
      <c r="C54" s="888" t="s">
        <v>697</v>
      </c>
      <c r="D54" s="371" t="s">
        <v>300</v>
      </c>
      <c r="E54" s="371" t="s">
        <v>301</v>
      </c>
      <c r="F54" s="371" t="s">
        <v>44</v>
      </c>
      <c r="G54" s="371"/>
      <c r="H54" s="371" t="s">
        <v>251</v>
      </c>
      <c r="I54" s="361"/>
      <c r="J54" s="361"/>
      <c r="K54" s="372" t="s">
        <v>360</v>
      </c>
    </row>
    <row r="56" spans="1:11">
      <c r="B56" s="136"/>
      <c r="C56" s="136"/>
      <c r="D56" s="126"/>
    </row>
    <row r="57" spans="1:11">
      <c r="B57" s="126"/>
      <c r="C57" s="126"/>
      <c r="D57" s="126"/>
    </row>
  </sheetData>
  <phoneticPr fontId="28" type="noConversion"/>
  <pageMargins left="0.75" right="0.75" top="1" bottom="1" header="0.5" footer="0.5"/>
  <pageSetup paperSize="9"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sheetPr>
  <dimension ref="A3:P56"/>
  <sheetViews>
    <sheetView tabSelected="1" topLeftCell="A3" zoomScale="120" zoomScaleNormal="120" workbookViewId="0">
      <selection activeCell="D29" sqref="D29"/>
    </sheetView>
  </sheetViews>
  <sheetFormatPr defaultRowHeight="12.75"/>
  <cols>
    <col min="1" max="1" width="5.85546875" customWidth="1"/>
    <col min="2" max="2" width="11.7109375" bestFit="1" customWidth="1"/>
    <col min="3" max="3" width="10.5703125" customWidth="1"/>
    <col min="4" max="4" width="16.7109375" customWidth="1"/>
    <col min="5" max="5" width="68.85546875" bestFit="1" customWidth="1"/>
    <col min="7" max="7" width="12" customWidth="1"/>
    <col min="8" max="8" width="12.85546875" customWidth="1"/>
    <col min="9" max="9" width="14" customWidth="1"/>
    <col min="11" max="11" width="107.7109375" bestFit="1" customWidth="1"/>
  </cols>
  <sheetData>
    <row r="3" spans="1:16">
      <c r="B3" s="125" t="s">
        <v>18</v>
      </c>
      <c r="C3" s="125"/>
      <c r="D3" s="126"/>
      <c r="E3" s="126"/>
      <c r="F3" s="126"/>
      <c r="G3" s="126"/>
      <c r="H3" s="126"/>
      <c r="I3" s="126"/>
      <c r="J3" s="126"/>
    </row>
    <row r="4" spans="1:16">
      <c r="B4" s="127" t="s">
        <v>19</v>
      </c>
      <c r="C4" s="127" t="s">
        <v>1</v>
      </c>
      <c r="D4" s="127" t="s">
        <v>2</v>
      </c>
      <c r="E4" s="127" t="s">
        <v>3</v>
      </c>
      <c r="F4" s="127" t="s">
        <v>20</v>
      </c>
      <c r="G4" s="127" t="s">
        <v>21</v>
      </c>
      <c r="H4" s="127" t="s">
        <v>22</v>
      </c>
      <c r="I4" s="127" t="s">
        <v>23</v>
      </c>
      <c r="J4" s="127" t="s">
        <v>24</v>
      </c>
      <c r="K4" s="352" t="s">
        <v>358</v>
      </c>
    </row>
    <row r="5" spans="1:16" ht="23.25" thickBot="1">
      <c r="B5" s="128" t="s">
        <v>28</v>
      </c>
      <c r="C5" s="128" t="s">
        <v>29</v>
      </c>
      <c r="D5" s="128" t="s">
        <v>30</v>
      </c>
      <c r="E5" s="128" t="s">
        <v>31</v>
      </c>
      <c r="F5" s="128" t="s">
        <v>32</v>
      </c>
      <c r="G5" s="128" t="s">
        <v>33</v>
      </c>
      <c r="H5" s="128" t="s">
        <v>34</v>
      </c>
      <c r="I5" s="128" t="s">
        <v>35</v>
      </c>
      <c r="J5" s="128" t="s">
        <v>36</v>
      </c>
    </row>
    <row r="6" spans="1:16" s="11" customFormat="1">
      <c r="A6" s="3"/>
      <c r="B6" s="142" t="s">
        <v>25</v>
      </c>
      <c r="C6" s="145" t="s">
        <v>697</v>
      </c>
      <c r="D6" s="131" t="s">
        <v>70</v>
      </c>
      <c r="E6" s="146" t="s">
        <v>88</v>
      </c>
      <c r="F6" s="142" t="str">
        <f>Commodities!$F$6</f>
        <v>Mm2</v>
      </c>
      <c r="G6" s="142" t="str">
        <f>Commodities!$F$6</f>
        <v>Mm2</v>
      </c>
      <c r="H6" s="142"/>
      <c r="I6" s="147"/>
      <c r="J6" s="142"/>
      <c r="K6" s="353" t="s">
        <v>378</v>
      </c>
    </row>
    <row r="7" spans="1:16">
      <c r="B7" s="141"/>
      <c r="C7" s="141" t="s">
        <v>697</v>
      </c>
      <c r="D7" s="131" t="s">
        <v>71</v>
      </c>
      <c r="E7" s="148" t="s">
        <v>89</v>
      </c>
      <c r="F7" s="142" t="str">
        <f>Commodities!$F$6</f>
        <v>Mm2</v>
      </c>
      <c r="G7" s="142" t="str">
        <f>Commodities!$F$6</f>
        <v>Mm2</v>
      </c>
      <c r="H7" s="141"/>
      <c r="I7" s="149"/>
      <c r="J7" s="141"/>
    </row>
    <row r="8" spans="1:16">
      <c r="B8" s="141"/>
      <c r="C8" s="141" t="s">
        <v>697</v>
      </c>
      <c r="D8" s="126" t="s">
        <v>72</v>
      </c>
      <c r="E8" s="136" t="s">
        <v>267</v>
      </c>
      <c r="F8" s="142" t="s">
        <v>49</v>
      </c>
      <c r="G8" s="131" t="s">
        <v>49</v>
      </c>
      <c r="H8" s="141"/>
      <c r="I8" s="149"/>
      <c r="J8" s="142" t="s">
        <v>274</v>
      </c>
      <c r="K8" s="383" t="s">
        <v>376</v>
      </c>
    </row>
    <row r="9" spans="1:16">
      <c r="B9" s="141"/>
      <c r="C9" s="141" t="s">
        <v>697</v>
      </c>
      <c r="D9" s="131" t="s">
        <v>73</v>
      </c>
      <c r="E9" s="148" t="s">
        <v>93</v>
      </c>
      <c r="F9" s="142" t="str">
        <f>Commodities!$F$6</f>
        <v>Mm2</v>
      </c>
      <c r="G9" s="142" t="str">
        <f>Commodities!$F$6</f>
        <v>Mm2</v>
      </c>
      <c r="H9" s="141"/>
      <c r="I9" s="149"/>
      <c r="J9" s="141"/>
      <c r="P9" s="265"/>
    </row>
    <row r="10" spans="1:16">
      <c r="B10" s="141"/>
      <c r="C10" s="141" t="s">
        <v>697</v>
      </c>
      <c r="D10" s="131" t="s">
        <v>74</v>
      </c>
      <c r="E10" s="148" t="s">
        <v>90</v>
      </c>
      <c r="F10" s="142" t="str">
        <f>Commodities!$F$6</f>
        <v>Mm2</v>
      </c>
      <c r="G10" s="142" t="str">
        <f>Commodities!$F$6</f>
        <v>Mm2</v>
      </c>
      <c r="H10" s="141"/>
      <c r="I10" s="149"/>
      <c r="J10" s="141"/>
    </row>
    <row r="11" spans="1:16">
      <c r="B11" s="141"/>
      <c r="C11" s="141" t="s">
        <v>697</v>
      </c>
      <c r="D11" s="126" t="s">
        <v>75</v>
      </c>
      <c r="E11" s="136" t="s">
        <v>268</v>
      </c>
      <c r="F11" s="142" t="s">
        <v>49</v>
      </c>
      <c r="G11" s="131" t="s">
        <v>49</v>
      </c>
      <c r="H11" s="141"/>
      <c r="I11" s="149"/>
      <c r="J11" s="142" t="s">
        <v>274</v>
      </c>
      <c r="K11" s="383" t="s">
        <v>376</v>
      </c>
    </row>
    <row r="12" spans="1:16">
      <c r="B12" s="141"/>
      <c r="C12" s="141" t="s">
        <v>697</v>
      </c>
      <c r="D12" s="131" t="s">
        <v>76</v>
      </c>
      <c r="E12" s="148" t="s">
        <v>91</v>
      </c>
      <c r="F12" s="142" t="str">
        <f>Commodities!$F$6</f>
        <v>Mm2</v>
      </c>
      <c r="G12" s="142" t="str">
        <f>Commodities!$F$6</f>
        <v>Mm2</v>
      </c>
      <c r="H12" s="141"/>
      <c r="I12" s="149"/>
      <c r="J12" s="141"/>
    </row>
    <row r="13" spans="1:16">
      <c r="B13" s="141"/>
      <c r="C13" s="141" t="s">
        <v>697</v>
      </c>
      <c r="D13" s="131" t="s">
        <v>77</v>
      </c>
      <c r="E13" s="148" t="s">
        <v>92</v>
      </c>
      <c r="F13" s="142" t="str">
        <f>Commodities!$F$6</f>
        <v>Mm2</v>
      </c>
      <c r="G13" s="142" t="str">
        <f>Commodities!$F$6</f>
        <v>Mm2</v>
      </c>
      <c r="H13" s="141"/>
      <c r="I13" s="149"/>
      <c r="J13" s="141"/>
    </row>
    <row r="14" spans="1:16">
      <c r="B14" s="141"/>
      <c r="C14" s="141" t="s">
        <v>697</v>
      </c>
      <c r="D14" s="131" t="s">
        <v>78</v>
      </c>
      <c r="E14" s="136" t="s">
        <v>269</v>
      </c>
      <c r="F14" s="142" t="s">
        <v>49</v>
      </c>
      <c r="G14" s="131" t="s">
        <v>49</v>
      </c>
      <c r="H14" s="141"/>
      <c r="I14" s="149"/>
      <c r="J14" s="142" t="s">
        <v>274</v>
      </c>
      <c r="K14" s="383" t="s">
        <v>376</v>
      </c>
    </row>
    <row r="15" spans="1:16">
      <c r="B15" s="141"/>
      <c r="C15" s="141" t="s">
        <v>697</v>
      </c>
      <c r="D15" s="131" t="s">
        <v>79</v>
      </c>
      <c r="E15" s="148" t="s">
        <v>112</v>
      </c>
      <c r="F15" s="142" t="str">
        <f>Commodities!$F$6</f>
        <v>Mm2</v>
      </c>
      <c r="G15" s="142" t="str">
        <f>Commodities!$F$6</f>
        <v>Mm2</v>
      </c>
      <c r="H15" s="141"/>
      <c r="I15" s="149"/>
      <c r="J15" s="141"/>
    </row>
    <row r="16" spans="1:16">
      <c r="B16" s="141"/>
      <c r="C16" s="141" t="s">
        <v>697</v>
      </c>
      <c r="D16" s="131" t="s">
        <v>80</v>
      </c>
      <c r="E16" s="148" t="s">
        <v>113</v>
      </c>
      <c r="F16" s="142" t="str">
        <f>Commodities!$F$6</f>
        <v>Mm2</v>
      </c>
      <c r="G16" s="142" t="str">
        <f>Commodities!$F$6</f>
        <v>Mm2</v>
      </c>
      <c r="H16" s="141"/>
      <c r="I16" s="149"/>
      <c r="J16" s="141"/>
    </row>
    <row r="17" spans="2:15">
      <c r="B17" s="141"/>
      <c r="C17" s="141" t="s">
        <v>697</v>
      </c>
      <c r="D17" s="131" t="s">
        <v>81</v>
      </c>
      <c r="E17" s="136" t="s">
        <v>270</v>
      </c>
      <c r="F17" s="142" t="s">
        <v>49</v>
      </c>
      <c r="G17" s="131" t="s">
        <v>49</v>
      </c>
      <c r="H17" s="141"/>
      <c r="I17" s="149"/>
      <c r="J17" s="142" t="s">
        <v>274</v>
      </c>
      <c r="K17" s="383" t="s">
        <v>376</v>
      </c>
    </row>
    <row r="18" spans="2:15">
      <c r="B18" s="141"/>
      <c r="C18" s="141" t="s">
        <v>697</v>
      </c>
      <c r="D18" s="131" t="s">
        <v>82</v>
      </c>
      <c r="E18" s="148" t="s">
        <v>114</v>
      </c>
      <c r="F18" s="142" t="str">
        <f>Commodities!$F$6</f>
        <v>Mm2</v>
      </c>
      <c r="G18" s="142" t="str">
        <f>Commodities!$F$6</f>
        <v>Mm2</v>
      </c>
      <c r="H18" s="141"/>
      <c r="I18" s="149"/>
      <c r="J18" s="141"/>
    </row>
    <row r="19" spans="2:15">
      <c r="B19" s="141"/>
      <c r="C19" s="141" t="s">
        <v>697</v>
      </c>
      <c r="D19" s="131" t="s">
        <v>83</v>
      </c>
      <c r="E19" s="148" t="s">
        <v>115</v>
      </c>
      <c r="F19" s="142" t="str">
        <f>Commodities!$F$6</f>
        <v>Mm2</v>
      </c>
      <c r="G19" s="142" t="str">
        <f>Commodities!$F$6</f>
        <v>Mm2</v>
      </c>
      <c r="H19" s="141"/>
      <c r="I19" s="149"/>
      <c r="J19" s="141"/>
    </row>
    <row r="20" spans="2:15">
      <c r="B20" s="141"/>
      <c r="C20" s="141" t="s">
        <v>697</v>
      </c>
      <c r="D20" s="131" t="s">
        <v>84</v>
      </c>
      <c r="E20" s="136" t="s">
        <v>271</v>
      </c>
      <c r="F20" s="142" t="s">
        <v>49</v>
      </c>
      <c r="G20" s="131" t="s">
        <v>49</v>
      </c>
      <c r="H20" s="141"/>
      <c r="I20" s="149"/>
      <c r="J20" s="142" t="s">
        <v>274</v>
      </c>
      <c r="K20" s="383" t="s">
        <v>376</v>
      </c>
    </row>
    <row r="21" spans="2:15">
      <c r="B21" s="141"/>
      <c r="C21" s="141" t="s">
        <v>697</v>
      </c>
      <c r="D21" s="131" t="s">
        <v>85</v>
      </c>
      <c r="E21" s="146" t="s">
        <v>116</v>
      </c>
      <c r="F21" s="142" t="str">
        <f>Commodities!$F$6</f>
        <v>Mm2</v>
      </c>
      <c r="G21" s="142" t="str">
        <f>Commodities!$F$6</f>
        <v>Mm2</v>
      </c>
      <c r="H21" s="126"/>
      <c r="I21" s="149"/>
      <c r="J21" s="126"/>
    </row>
    <row r="22" spans="2:15">
      <c r="B22" s="141"/>
      <c r="C22" s="141" t="s">
        <v>697</v>
      </c>
      <c r="D22" s="131" t="s">
        <v>86</v>
      </c>
      <c r="E22" s="146" t="s">
        <v>117</v>
      </c>
      <c r="F22" s="142" t="s">
        <v>49</v>
      </c>
      <c r="G22" s="142" t="s">
        <v>49</v>
      </c>
      <c r="H22" s="126"/>
      <c r="I22" s="149"/>
      <c r="J22" s="126"/>
    </row>
    <row r="23" spans="2:15">
      <c r="B23" s="133"/>
      <c r="C23" s="133" t="s">
        <v>697</v>
      </c>
      <c r="D23" s="134" t="s">
        <v>87</v>
      </c>
      <c r="E23" s="150" t="s">
        <v>272</v>
      </c>
      <c r="F23" s="135" t="s">
        <v>49</v>
      </c>
      <c r="G23" s="135" t="s">
        <v>49</v>
      </c>
      <c r="H23" s="133"/>
      <c r="I23" s="151"/>
      <c r="J23" s="133" t="s">
        <v>274</v>
      </c>
      <c r="K23" s="383" t="s">
        <v>376</v>
      </c>
    </row>
    <row r="24" spans="2:15">
      <c r="B24" s="152" t="s">
        <v>94</v>
      </c>
      <c r="C24" s="132" t="s">
        <v>697</v>
      </c>
      <c r="D24" s="131" t="str">
        <f>"RHT"&amp;"DB"&amp;RIGHT(Commodities!D12,3)&amp;"BE1"</f>
        <v>RHTDBNGABE1</v>
      </c>
      <c r="E24" s="153" t="s">
        <v>96</v>
      </c>
      <c r="F24" s="131" t="s">
        <v>44</v>
      </c>
      <c r="G24" s="131" t="s">
        <v>95</v>
      </c>
      <c r="H24" s="143" t="s">
        <v>251</v>
      </c>
      <c r="I24" s="126"/>
      <c r="J24" s="126"/>
      <c r="K24" s="265" t="s">
        <v>377</v>
      </c>
    </row>
    <row r="25" spans="2:15">
      <c r="B25" s="132"/>
      <c r="C25" s="132" t="s">
        <v>697</v>
      </c>
      <c r="D25" s="131" t="str">
        <f>"RHT"&amp;"DB"&amp;RIGHT(Commodities!D13,3)&amp;"BE1"</f>
        <v>RHTDBDSLBE1</v>
      </c>
      <c r="E25" s="153" t="s">
        <v>97</v>
      </c>
      <c r="F25" s="131" t="s">
        <v>44</v>
      </c>
      <c r="G25" s="131" t="s">
        <v>95</v>
      </c>
      <c r="H25" s="143" t="s">
        <v>251</v>
      </c>
      <c r="I25" s="126"/>
      <c r="J25" s="126"/>
    </row>
    <row r="26" spans="2:15">
      <c r="B26" s="132"/>
      <c r="C26" s="132" t="s">
        <v>697</v>
      </c>
      <c r="D26" s="131" t="str">
        <f>"RHT"&amp;"DB"&amp;RIGHT(Commodities!D14,3)&amp;"BE1"</f>
        <v>RHTDBWPEBE1</v>
      </c>
      <c r="E26" s="627" t="s">
        <v>529</v>
      </c>
      <c r="F26" s="131" t="s">
        <v>44</v>
      </c>
      <c r="G26" s="131" t="s">
        <v>95</v>
      </c>
      <c r="H26" s="143" t="s">
        <v>251</v>
      </c>
      <c r="I26" s="126"/>
      <c r="J26" s="126"/>
    </row>
    <row r="27" spans="2:15">
      <c r="B27" s="132"/>
      <c r="C27" s="132" t="s">
        <v>697</v>
      </c>
      <c r="D27" s="131" t="str">
        <f>"RHT"&amp;"DB"&amp;RIGHT(Commodities!D15,3)&amp;"BE1"</f>
        <v>RHTDBFIWBE1</v>
      </c>
      <c r="E27" s="627" t="s">
        <v>535</v>
      </c>
      <c r="F27" s="131" t="s">
        <v>44</v>
      </c>
      <c r="G27" s="131" t="s">
        <v>95</v>
      </c>
      <c r="H27" s="143" t="s">
        <v>251</v>
      </c>
      <c r="I27" s="126"/>
      <c r="J27" s="126"/>
    </row>
    <row r="28" spans="2:15">
      <c r="B28" s="132"/>
      <c r="C28" s="132" t="s">
        <v>697</v>
      </c>
      <c r="D28" s="131" t="str">
        <f>"RHT"&amp;"DB"&amp;RIGHT(Commodities!D16,3)&amp;"BE1"</f>
        <v>RHTDBSTRBE1</v>
      </c>
      <c r="E28" s="153" t="s">
        <v>98</v>
      </c>
      <c r="F28" s="131" t="s">
        <v>44</v>
      </c>
      <c r="G28" s="131" t="s">
        <v>95</v>
      </c>
      <c r="H28" s="143" t="s">
        <v>251</v>
      </c>
      <c r="I28" s="126"/>
      <c r="J28" s="126"/>
      <c r="O28" s="382"/>
    </row>
    <row r="29" spans="2:15">
      <c r="B29" s="132"/>
      <c r="C29" s="132" t="s">
        <v>697</v>
      </c>
      <c r="D29" s="131" t="str">
        <f>"RHT"&amp;"DB"&amp;RIGHT(Commodities!D17,3)&amp;"XE1"</f>
        <v>RHTDBSOLXE1</v>
      </c>
      <c r="E29" s="154" t="s">
        <v>254</v>
      </c>
      <c r="F29" s="131" t="s">
        <v>44</v>
      </c>
      <c r="G29" s="131" t="s">
        <v>95</v>
      </c>
      <c r="H29" s="143" t="s">
        <v>251</v>
      </c>
      <c r="I29" s="126"/>
      <c r="J29" s="126"/>
    </row>
    <row r="30" spans="2:15">
      <c r="B30" s="132"/>
      <c r="C30" s="132" t="s">
        <v>697</v>
      </c>
      <c r="D30" s="131" t="str">
        <f>"RHT"&amp;"DB"&amp;RIGHT(Commodities!D18,3)&amp;"XE1"</f>
        <v>RHTDBLCHXE1</v>
      </c>
      <c r="E30" s="154" t="s">
        <v>327</v>
      </c>
      <c r="F30" s="131" t="s">
        <v>44</v>
      </c>
      <c r="G30" s="131" t="s">
        <v>95</v>
      </c>
      <c r="H30" s="143" t="s">
        <v>251</v>
      </c>
      <c r="I30" s="126"/>
      <c r="J30" s="126"/>
    </row>
    <row r="31" spans="2:15">
      <c r="B31" s="132"/>
      <c r="C31" s="132" t="s">
        <v>697</v>
      </c>
      <c r="D31" s="131" t="str">
        <f>"RHT"&amp;"DB"&amp;RIGHT(Commodities!D18,3)&amp;"XE2"</f>
        <v>RHTDBLCHXE2</v>
      </c>
      <c r="E31" s="154" t="s">
        <v>328</v>
      </c>
      <c r="F31" s="131" t="s">
        <v>44</v>
      </c>
      <c r="G31" s="131" t="s">
        <v>95</v>
      </c>
      <c r="H31" s="143" t="s">
        <v>251</v>
      </c>
      <c r="I31" s="126"/>
      <c r="J31" s="126"/>
    </row>
    <row r="32" spans="2:15">
      <c r="B32" s="142"/>
      <c r="C32" s="142" t="s">
        <v>697</v>
      </c>
      <c r="D32" s="131" t="str">
        <f>"RHT"&amp;"DB"&amp;RIGHT(Commodities!D19,3)&amp;"BE1"</f>
        <v>RHTDBHCEBE1</v>
      </c>
      <c r="E32" s="153" t="s">
        <v>124</v>
      </c>
      <c r="F32" s="131" t="s">
        <v>44</v>
      </c>
      <c r="G32" s="131" t="s">
        <v>95</v>
      </c>
      <c r="H32" s="143" t="s">
        <v>251</v>
      </c>
      <c r="I32" s="148"/>
      <c r="J32" s="141"/>
    </row>
    <row r="33" spans="2:11">
      <c r="B33" s="135"/>
      <c r="C33" s="135" t="s">
        <v>697</v>
      </c>
      <c r="D33" s="134" t="str">
        <f>"RHT"&amp;"DB"&amp;RIGHT(Commodities!D20,3)&amp;"BE1"</f>
        <v>RHTDBHDEBE1</v>
      </c>
      <c r="E33" s="155" t="s">
        <v>125</v>
      </c>
      <c r="F33" s="134" t="s">
        <v>44</v>
      </c>
      <c r="G33" s="134" t="s">
        <v>95</v>
      </c>
      <c r="H33" s="139" t="s">
        <v>251</v>
      </c>
      <c r="I33" s="150"/>
      <c r="J33" s="133"/>
    </row>
    <row r="34" spans="2:11">
      <c r="B34" s="132"/>
      <c r="C34" s="132" t="s">
        <v>697</v>
      </c>
      <c r="D34" s="131" t="str">
        <f>"RHT"&amp;"MB"&amp;RIGHT(Commodities!D12,3)&amp;"BE1"</f>
        <v>RHTMBNGABE1</v>
      </c>
      <c r="E34" s="153" t="s">
        <v>109</v>
      </c>
      <c r="F34" s="131" t="s">
        <v>44</v>
      </c>
      <c r="G34" s="131" t="s">
        <v>95</v>
      </c>
      <c r="H34" s="143" t="s">
        <v>251</v>
      </c>
      <c r="I34" s="126"/>
      <c r="J34" s="126"/>
    </row>
    <row r="35" spans="2:11">
      <c r="B35" s="132"/>
      <c r="C35" s="132" t="s">
        <v>697</v>
      </c>
      <c r="D35" s="131" t="str">
        <f>"RHT"&amp;"MB"&amp;RIGHT(Commodities!D13,3)&amp;"BE1"</f>
        <v>RHTMBDSLBE1</v>
      </c>
      <c r="E35" s="153" t="s">
        <v>110</v>
      </c>
      <c r="F35" s="131" t="s">
        <v>44</v>
      </c>
      <c r="G35" s="131" t="s">
        <v>95</v>
      </c>
      <c r="H35" s="143" t="s">
        <v>251</v>
      </c>
      <c r="I35" s="126"/>
      <c r="J35" s="126"/>
    </row>
    <row r="36" spans="2:11">
      <c r="B36" s="132"/>
      <c r="C36" s="132" t="s">
        <v>697</v>
      </c>
      <c r="D36" s="131" t="str">
        <f>"RHT"&amp;"MB"&amp;RIGHT(Commodities!D14,3)&amp;"BE1"</f>
        <v>RHTMBWPEBE1</v>
      </c>
      <c r="E36" s="627" t="s">
        <v>528</v>
      </c>
      <c r="F36" s="131" t="s">
        <v>44</v>
      </c>
      <c r="G36" s="131" t="s">
        <v>95</v>
      </c>
      <c r="H36" s="143" t="s">
        <v>251</v>
      </c>
      <c r="I36" s="126"/>
      <c r="J36" s="126"/>
    </row>
    <row r="37" spans="2:11">
      <c r="B37" s="132"/>
      <c r="C37" s="132" t="s">
        <v>697</v>
      </c>
      <c r="D37" s="131" t="str">
        <f>"RHT"&amp;"MB"&amp;RIGHT(Commodities!D16,3)&amp;"BE1"</f>
        <v>RHTMBSTRBE1</v>
      </c>
      <c r="E37" s="153" t="s">
        <v>111</v>
      </c>
      <c r="F37" s="131" t="s">
        <v>44</v>
      </c>
      <c r="G37" s="131" t="s">
        <v>95</v>
      </c>
      <c r="H37" s="143" t="s">
        <v>251</v>
      </c>
      <c r="I37" s="126"/>
      <c r="J37" s="126"/>
    </row>
    <row r="38" spans="2:11">
      <c r="B38" s="132"/>
      <c r="C38" s="132" t="s">
        <v>697</v>
      </c>
      <c r="D38" s="131" t="str">
        <f>"RHT"&amp;"MB"&amp;RIGHT(Commodities!D17,3)&amp;"XE1"</f>
        <v>RHTMBSOLXE1</v>
      </c>
      <c r="E38" s="153" t="s">
        <v>255</v>
      </c>
      <c r="F38" s="131" t="s">
        <v>44</v>
      </c>
      <c r="G38" s="131" t="s">
        <v>95</v>
      </c>
      <c r="H38" s="143" t="s">
        <v>251</v>
      </c>
      <c r="I38" s="126"/>
      <c r="J38" s="126"/>
    </row>
    <row r="39" spans="2:11">
      <c r="B39" s="132"/>
      <c r="C39" s="132" t="s">
        <v>697</v>
      </c>
      <c r="D39" s="131" t="str">
        <f>"RHT"&amp;"MB"&amp;RIGHT(Commodities!D18,3)&amp;"XE1"</f>
        <v>RHTMBLCHXE1</v>
      </c>
      <c r="E39" s="514" t="s">
        <v>419</v>
      </c>
      <c r="F39" s="131" t="s">
        <v>44</v>
      </c>
      <c r="G39" s="131" t="s">
        <v>95</v>
      </c>
      <c r="H39" s="143" t="s">
        <v>251</v>
      </c>
      <c r="I39" s="126"/>
      <c r="J39" s="126"/>
    </row>
    <row r="40" spans="2:11">
      <c r="B40" s="132"/>
      <c r="C40" s="132" t="s">
        <v>697</v>
      </c>
      <c r="D40" s="131" t="str">
        <f>"RHT"&amp;"MB"&amp;RIGHT(Commodities!D18,3)&amp;"XE2"</f>
        <v>RHTMBLCHXE2</v>
      </c>
      <c r="E40" s="154" t="s">
        <v>329</v>
      </c>
      <c r="F40" s="131" t="s">
        <v>44</v>
      </c>
      <c r="G40" s="131" t="s">
        <v>95</v>
      </c>
      <c r="H40" s="143" t="s">
        <v>251</v>
      </c>
      <c r="I40" s="126"/>
      <c r="J40" s="126"/>
    </row>
    <row r="41" spans="2:11">
      <c r="B41" s="132"/>
      <c r="C41" s="132" t="s">
        <v>697</v>
      </c>
      <c r="D41" s="131" t="str">
        <f>"RHT"&amp;"MB"&amp;RIGHT(Commodities!D19,3)&amp;"BE1"</f>
        <v>RHTMBHCEBE1</v>
      </c>
      <c r="E41" s="153" t="s">
        <v>126</v>
      </c>
      <c r="F41" s="131" t="s">
        <v>44</v>
      </c>
      <c r="G41" s="131" t="s">
        <v>95</v>
      </c>
      <c r="H41" s="143" t="s">
        <v>251</v>
      </c>
      <c r="I41" s="146"/>
      <c r="J41" s="126"/>
    </row>
    <row r="42" spans="2:11">
      <c r="B42" s="135"/>
      <c r="C42" s="135" t="s">
        <v>697</v>
      </c>
      <c r="D42" s="134" t="str">
        <f>"RHT"&amp;"MB"&amp;RIGHT(Commodities!D20,3)&amp;"BE1"</f>
        <v>RHTMBHDEBE1</v>
      </c>
      <c r="E42" s="155" t="s">
        <v>127</v>
      </c>
      <c r="F42" s="134" t="s">
        <v>44</v>
      </c>
      <c r="G42" s="134" t="s">
        <v>95</v>
      </c>
      <c r="H42" s="139" t="s">
        <v>251</v>
      </c>
      <c r="I42" s="150"/>
      <c r="J42" s="133"/>
    </row>
    <row r="43" spans="2:11">
      <c r="B43" s="132"/>
      <c r="C43" s="132" t="s">
        <v>697</v>
      </c>
      <c r="D43" s="132" t="str">
        <f>"FT-RES"&amp;RIGHT(Commodities!D12,3)</f>
        <v>FT-RESNGA</v>
      </c>
      <c r="E43" s="156" t="str">
        <f>"Fuel Technology "&amp;Commodities!E12</f>
        <v>Fuel Technology Nat. Gas RES</v>
      </c>
      <c r="F43" s="131" t="s">
        <v>44</v>
      </c>
      <c r="G43" s="131" t="s">
        <v>99</v>
      </c>
      <c r="H43" s="126"/>
      <c r="I43" s="126"/>
      <c r="J43" s="126"/>
      <c r="K43" s="265"/>
    </row>
    <row r="44" spans="2:11">
      <c r="B44" s="132"/>
      <c r="C44" s="132" t="s">
        <v>697</v>
      </c>
      <c r="D44" s="132" t="str">
        <f>"FT-RES"&amp;RIGHT(Commodities!D13,3)</f>
        <v>FT-RESDSL</v>
      </c>
      <c r="E44" s="156" t="str">
        <f>"Fuel Technology "&amp;Commodities!E13</f>
        <v>Fuel Technology Diesel RES</v>
      </c>
      <c r="F44" s="131" t="s">
        <v>44</v>
      </c>
      <c r="G44" s="131" t="s">
        <v>99</v>
      </c>
      <c r="H44" s="126"/>
      <c r="I44" s="126"/>
      <c r="J44" s="126"/>
    </row>
    <row r="45" spans="2:11">
      <c r="B45" s="132"/>
      <c r="C45" s="132" t="s">
        <v>697</v>
      </c>
      <c r="D45" s="132" t="str">
        <f>"FT-RES"&amp;RIGHT(Commodities!D14,3)</f>
        <v>FT-RESWPE</v>
      </c>
      <c r="E45" s="156" t="str">
        <f>"Fuel Technology "&amp;Commodities!E14</f>
        <v>Fuel Technology Wood Pellets RES</v>
      </c>
      <c r="F45" s="131" t="s">
        <v>44</v>
      </c>
      <c r="G45" s="131" t="s">
        <v>99</v>
      </c>
      <c r="H45" s="126"/>
      <c r="I45" s="126"/>
      <c r="J45" s="126"/>
    </row>
    <row r="46" spans="2:11">
      <c r="B46" s="132"/>
      <c r="C46" s="132" t="s">
        <v>697</v>
      </c>
      <c r="D46" s="132" t="str">
        <f>"FT-RES"&amp;RIGHT(Commodities!D15,3)</f>
        <v>FT-RESFIW</v>
      </c>
      <c r="E46" s="156" t="str">
        <f>"Fuel Technology "&amp;Commodities!E15</f>
        <v>Fuel Technology Firewoods RES</v>
      </c>
      <c r="F46" s="131" t="s">
        <v>44</v>
      </c>
      <c r="G46" s="131" t="s">
        <v>99</v>
      </c>
      <c r="H46" s="126"/>
      <c r="I46" s="126"/>
      <c r="J46" s="126"/>
    </row>
    <row r="47" spans="2:11">
      <c r="B47" s="132"/>
      <c r="C47" s="132" t="s">
        <v>697</v>
      </c>
      <c r="D47" s="132" t="str">
        <f>"FT-RES"&amp;RIGHT(Commodities!D16,3)</f>
        <v>FT-RESSTR</v>
      </c>
      <c r="E47" s="156" t="str">
        <f>"Fuel Technology "&amp;Commodities!E16</f>
        <v>Fuel Technology Straw RES</v>
      </c>
      <c r="F47" s="131" t="s">
        <v>44</v>
      </c>
      <c r="G47" s="131" t="s">
        <v>99</v>
      </c>
      <c r="H47" s="126"/>
      <c r="I47" s="126"/>
      <c r="J47" s="126"/>
    </row>
    <row r="48" spans="2:11">
      <c r="B48" s="132"/>
      <c r="C48" s="132" t="s">
        <v>697</v>
      </c>
      <c r="D48" s="132" t="str">
        <f>"FT-RES"&amp;RIGHT(Commodities!D17,3)</f>
        <v>FT-RESSOL</v>
      </c>
      <c r="E48" s="156" t="str">
        <f>"Fuel Technology "&amp;Commodities!E17</f>
        <v>Fuel Technology Solar RES</v>
      </c>
      <c r="F48" s="131" t="s">
        <v>44</v>
      </c>
      <c r="G48" s="131" t="s">
        <v>99</v>
      </c>
      <c r="H48" s="126"/>
      <c r="I48" s="126"/>
      <c r="J48" s="126"/>
    </row>
    <row r="49" spans="2:11">
      <c r="B49" s="132"/>
      <c r="C49" s="132" t="s">
        <v>697</v>
      </c>
      <c r="D49" s="132" t="str">
        <f>"FT-RES"&amp;RIGHT(Commodities!D18,4)</f>
        <v>FT-RESELCH</v>
      </c>
      <c r="E49" s="156" t="str">
        <f>"Fuel Technology for "&amp;Commodities!E18</f>
        <v>Fuel Technology for Heating Electricity RES</v>
      </c>
      <c r="F49" s="131" t="s">
        <v>44</v>
      </c>
      <c r="G49" s="131" t="s">
        <v>99</v>
      </c>
      <c r="H49" s="143" t="s">
        <v>251</v>
      </c>
      <c r="I49" s="126"/>
      <c r="J49" s="126"/>
    </row>
    <row r="50" spans="2:11">
      <c r="B50" s="132"/>
      <c r="C50" s="132" t="s">
        <v>697</v>
      </c>
      <c r="D50" s="132" t="str">
        <f>"FT-RES"&amp;RIGHT(Commodities!D19,3)</f>
        <v>FT-RESHCE</v>
      </c>
      <c r="E50" s="156" t="str">
        <f>"Fuel Technology "&amp;Commodities!E19</f>
        <v>Fuel Technology Centralised District Heat RES</v>
      </c>
      <c r="F50" s="131" t="s">
        <v>44</v>
      </c>
      <c r="G50" s="131" t="s">
        <v>99</v>
      </c>
      <c r="H50" s="143" t="s">
        <v>251</v>
      </c>
      <c r="I50" s="126"/>
      <c r="J50" s="126"/>
    </row>
    <row r="51" spans="2:11">
      <c r="B51" s="142"/>
      <c r="C51" s="142" t="s">
        <v>697</v>
      </c>
      <c r="D51" s="142" t="str">
        <f>"FT-RES"&amp;RIGHT(Commodities!D20,3)</f>
        <v>FT-RESHDE</v>
      </c>
      <c r="E51" s="144" t="str">
        <f>"Fuel Technology "&amp;Commodities!E20</f>
        <v>Fuel Technology Decentralised District Heat RES</v>
      </c>
      <c r="F51" s="131" t="s">
        <v>44</v>
      </c>
      <c r="G51" s="131" t="s">
        <v>99</v>
      </c>
      <c r="H51" s="138" t="s">
        <v>251</v>
      </c>
      <c r="I51" s="141"/>
      <c r="J51" s="141"/>
      <c r="K51" s="1"/>
    </row>
    <row r="52" spans="2:11">
      <c r="B52" s="141"/>
      <c r="C52" s="141" t="s">
        <v>697</v>
      </c>
      <c r="D52" s="142" t="str">
        <f>"FT-RES"&amp;RIGHT(Commodities!D21,3)</f>
        <v>FT-RESSNG</v>
      </c>
      <c r="E52" s="144" t="str">
        <f>"Fuel Technology "&amp;Commodities!E21</f>
        <v>Fuel Technology Synt. Nat. Gas RES</v>
      </c>
      <c r="F52" s="131" t="s">
        <v>44</v>
      </c>
      <c r="G52" s="131" t="s">
        <v>99</v>
      </c>
      <c r="H52" s="141"/>
      <c r="I52" s="141"/>
      <c r="J52" s="141"/>
      <c r="K52" s="1"/>
    </row>
    <row r="53" spans="2:11">
      <c r="B53" s="141"/>
      <c r="C53" s="141" t="s">
        <v>697</v>
      </c>
      <c r="D53" s="142" t="str">
        <f>"FT-RES"&amp;RIGHT(Commodities!D24,3)</f>
        <v>FT-RESDSB</v>
      </c>
      <c r="E53" s="144" t="str">
        <f>"Fuel Technology "&amp;Commodities!E24</f>
        <v>Fuel Technology Renewable Diesel RES</v>
      </c>
      <c r="F53" s="131" t="s">
        <v>44</v>
      </c>
      <c r="G53" s="131" t="s">
        <v>99</v>
      </c>
      <c r="H53" s="141"/>
      <c r="I53" s="141"/>
      <c r="J53" s="141"/>
      <c r="K53" s="1"/>
    </row>
    <row r="54" spans="2:11">
      <c r="B54" s="132"/>
      <c r="C54" s="132" t="s">
        <v>697</v>
      </c>
      <c r="D54" s="142" t="str">
        <f>"FT-RES"&amp;RIGHT(Commodities!D22,3)</f>
        <v>FT-RESSH2</v>
      </c>
      <c r="E54" s="156" t="str">
        <f>"Fuel Technology "&amp;Commodities!E22</f>
        <v>Fuel Technology Hydrogen RES</v>
      </c>
      <c r="F54" s="131" t="s">
        <v>44</v>
      </c>
      <c r="G54" s="131" t="s">
        <v>99</v>
      </c>
      <c r="H54" s="138"/>
    </row>
    <row r="55" spans="2:11">
      <c r="B55" s="1"/>
      <c r="C55" s="1" t="s">
        <v>697</v>
      </c>
      <c r="D55" s="142" t="str">
        <f>"FT-RES"&amp;RIGHT(Commodities!D23,3)</f>
        <v>FT-RESGAS</v>
      </c>
      <c r="E55" s="156" t="str">
        <f>"Fuel Technology "&amp;Commodities!E23</f>
        <v>Fuel Technology Gas RES</v>
      </c>
      <c r="F55" s="131" t="s">
        <v>44</v>
      </c>
      <c r="G55" s="131" t="s">
        <v>99</v>
      </c>
      <c r="H55" s="1"/>
      <c r="I55" s="1"/>
      <c r="J55" s="1"/>
    </row>
    <row r="56" spans="2:11">
      <c r="B56" s="141"/>
      <c r="C56" s="141"/>
      <c r="H56" s="138"/>
    </row>
  </sheetData>
  <phoneticPr fontId="28" type="noConversion"/>
  <pageMargins left="0.75" right="0.75" top="1" bottom="1" header="0.5" footer="0.5"/>
  <pageSetup paperSize="9"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92D050"/>
  </sheetPr>
  <dimension ref="B1:AH1687"/>
  <sheetViews>
    <sheetView zoomScale="90" zoomScaleNormal="90" workbookViewId="0">
      <selection activeCell="C14" sqref="C14"/>
    </sheetView>
  </sheetViews>
  <sheetFormatPr defaultRowHeight="12.75"/>
  <cols>
    <col min="1" max="1" width="2" bestFit="1" customWidth="1"/>
    <col min="2" max="2" width="15.42578125" customWidth="1"/>
    <col min="3" max="3" width="95.7109375" customWidth="1"/>
    <col min="4" max="4" width="18.7109375" style="6" customWidth="1"/>
    <col min="5" max="5" width="22.7109375" style="6" customWidth="1"/>
    <col min="6" max="6" width="21.7109375" style="6" bestFit="1" customWidth="1"/>
    <col min="7" max="7" width="13" style="6" bestFit="1" customWidth="1"/>
    <col min="8" max="8" width="16.140625" style="4" customWidth="1"/>
    <col min="9" max="9" width="16.85546875" style="4" bestFit="1" customWidth="1"/>
    <col min="10" max="10" width="14" style="4" bestFit="1" customWidth="1"/>
    <col min="11" max="11" width="11.42578125" bestFit="1" customWidth="1"/>
    <col min="12" max="12" width="13.85546875" bestFit="1" customWidth="1"/>
    <col min="13" max="13" width="24.28515625" bestFit="1" customWidth="1"/>
    <col min="14" max="14" width="15.140625" bestFit="1" customWidth="1"/>
    <col min="15" max="15" width="15.140625" customWidth="1"/>
    <col min="16" max="16" width="11.140625" customWidth="1"/>
    <col min="17" max="17" width="12" customWidth="1"/>
    <col min="18" max="18" width="12.140625" style="11" bestFit="1" customWidth="1"/>
    <col min="19" max="19" width="12.85546875" customWidth="1"/>
    <col min="20" max="20" width="22.140625" customWidth="1"/>
    <col min="21" max="21" width="11.7109375" bestFit="1" customWidth="1"/>
    <col min="22" max="22" width="15.7109375" customWidth="1"/>
    <col min="23" max="23" width="20.28515625" bestFit="1" customWidth="1"/>
    <col min="24" max="24" width="24.140625" bestFit="1" customWidth="1"/>
    <col min="25" max="25" width="22.7109375" bestFit="1" customWidth="1"/>
    <col min="26" max="26" width="23.5703125" bestFit="1" customWidth="1"/>
    <col min="27" max="27" width="13.42578125" bestFit="1" customWidth="1"/>
    <col min="28" max="28" width="33" bestFit="1" customWidth="1"/>
    <col min="29" max="29" width="7.140625" bestFit="1" customWidth="1"/>
    <col min="30" max="30" width="20.140625" bestFit="1" customWidth="1"/>
    <col min="31" max="31" width="24.85546875" bestFit="1" customWidth="1"/>
    <col min="32" max="32" width="24" bestFit="1" customWidth="1"/>
    <col min="33" max="33" width="16.28515625" bestFit="1" customWidth="1"/>
    <col min="34" max="34" width="17.7109375" bestFit="1" customWidth="1"/>
    <col min="35" max="35" width="11.5703125" bestFit="1" customWidth="1"/>
  </cols>
  <sheetData>
    <row r="1" spans="2:29">
      <c r="D1" s="7"/>
      <c r="E1" s="90" t="s">
        <v>253</v>
      </c>
      <c r="G1" s="92">
        <v>1.01</v>
      </c>
      <c r="H1" s="92">
        <v>1.01</v>
      </c>
      <c r="M1" s="11"/>
      <c r="N1" s="11"/>
      <c r="O1" s="11"/>
      <c r="P1" s="11"/>
      <c r="R1"/>
    </row>
    <row r="2" spans="2:29">
      <c r="D2" s="7"/>
      <c r="E2" s="7"/>
      <c r="F2" s="7"/>
      <c r="G2" s="7"/>
      <c r="J2"/>
      <c r="L2" s="11"/>
      <c r="R2"/>
      <c r="W2" t="s">
        <v>105</v>
      </c>
    </row>
    <row r="3" spans="2:29">
      <c r="E3" s="2"/>
      <c r="F3" s="2"/>
      <c r="G3" s="2"/>
      <c r="J3"/>
      <c r="L3" s="11"/>
      <c r="R3"/>
      <c r="Z3" s="11"/>
      <c r="AA3" s="11"/>
      <c r="AB3" s="11"/>
    </row>
    <row r="4" spans="2:29" ht="72.75" customHeight="1">
      <c r="F4" s="9" t="s">
        <v>8</v>
      </c>
      <c r="G4" s="9"/>
      <c r="H4" s="9"/>
      <c r="J4" s="5"/>
      <c r="M4" s="11"/>
      <c r="N4" s="11"/>
      <c r="O4" s="11"/>
      <c r="P4" s="11"/>
      <c r="Q4" s="11"/>
      <c r="R4" s="847" t="s">
        <v>45</v>
      </c>
      <c r="S4" s="847"/>
      <c r="T4" s="847"/>
      <c r="U4" s="853" t="s">
        <v>105</v>
      </c>
      <c r="V4" s="847"/>
      <c r="W4" s="847"/>
      <c r="Y4" t="s">
        <v>172</v>
      </c>
      <c r="AA4" s="11"/>
      <c r="AB4" s="11"/>
      <c r="AC4" s="11"/>
    </row>
    <row r="5" spans="2:29">
      <c r="B5" s="19" t="s">
        <v>2</v>
      </c>
      <c r="C5" s="19" t="s">
        <v>26</v>
      </c>
      <c r="D5" s="19" t="s">
        <v>14</v>
      </c>
      <c r="E5" s="19" t="s">
        <v>15</v>
      </c>
      <c r="F5" s="825" t="s">
        <v>668</v>
      </c>
      <c r="G5" s="39" t="s">
        <v>101</v>
      </c>
      <c r="H5" s="39" t="s">
        <v>102</v>
      </c>
      <c r="I5" s="40" t="s">
        <v>103</v>
      </c>
      <c r="J5" s="40" t="s">
        <v>104</v>
      </c>
      <c r="K5" s="19" t="s">
        <v>0</v>
      </c>
      <c r="L5" s="19" t="s">
        <v>257</v>
      </c>
      <c r="M5" s="39" t="s">
        <v>243</v>
      </c>
      <c r="R5" s="17" t="s">
        <v>130</v>
      </c>
      <c r="S5" t="s">
        <v>131</v>
      </c>
      <c r="T5" t="s">
        <v>169</v>
      </c>
      <c r="U5" s="28" t="s">
        <v>130</v>
      </c>
      <c r="V5" s="1" t="s">
        <v>131</v>
      </c>
      <c r="W5" s="1" t="s">
        <v>169</v>
      </c>
      <c r="Y5" t="s">
        <v>169</v>
      </c>
      <c r="AA5" s="11"/>
      <c r="AB5" s="11"/>
      <c r="AC5" s="11"/>
    </row>
    <row r="6" spans="2:29" ht="21" thickBot="1">
      <c r="B6" s="18" t="s">
        <v>27</v>
      </c>
      <c r="C6" s="18"/>
      <c r="D6" s="18"/>
      <c r="E6" s="18"/>
      <c r="F6" s="826"/>
      <c r="G6" s="18" t="s">
        <v>95</v>
      </c>
      <c r="H6" s="18" t="s">
        <v>95</v>
      </c>
      <c r="I6" s="18" t="s">
        <v>128</v>
      </c>
      <c r="J6" s="18" t="s">
        <v>128</v>
      </c>
      <c r="K6" s="18"/>
      <c r="L6" s="18"/>
      <c r="M6" s="18" t="s">
        <v>244</v>
      </c>
      <c r="R6" s="415" t="s">
        <v>129</v>
      </c>
      <c r="S6" s="415" t="s">
        <v>44</v>
      </c>
      <c r="T6" s="415" t="s">
        <v>54</v>
      </c>
      <c r="U6" s="416" t="s">
        <v>129</v>
      </c>
      <c r="V6" s="415" t="s">
        <v>44</v>
      </c>
      <c r="W6" s="417" t="s">
        <v>393</v>
      </c>
      <c r="Y6" s="265" t="s">
        <v>393</v>
      </c>
      <c r="AA6" s="401"/>
      <c r="AB6" s="401"/>
      <c r="AC6" s="401"/>
    </row>
    <row r="7" spans="2:29" ht="15" customHeight="1">
      <c r="B7" t="str">
        <f>Processes!D24</f>
        <v>RHTDBNGABE1</v>
      </c>
      <c r="C7" t="str">
        <f>Processes!E24</f>
        <v>Residential heating technology detached building - natural gas - existing 1</v>
      </c>
      <c r="D7" s="6" t="str">
        <f>Commodities!D12&amp;","&amp;Commodities!D23</f>
        <v>RESNGA,RESGAS</v>
      </c>
      <c r="E7" s="6" t="str">
        <f>Commodities!$D$29</f>
        <v>RESHBDB</v>
      </c>
      <c r="F7" s="6" t="s">
        <v>667</v>
      </c>
      <c r="G7" s="35">
        <f t="shared" ref="G7:G12" si="0">R7/(K7*L7)*$G$1</f>
        <v>1882.0675761342738</v>
      </c>
      <c r="H7" s="35">
        <f t="shared" ref="H7:H25" si="1">U7/(K7*L7)*$H$1</f>
        <v>1404.2809314847741</v>
      </c>
      <c r="I7" s="526">
        <f>ROUND(X46,3)</f>
        <v>0.85</v>
      </c>
      <c r="J7" s="526">
        <f>I7</f>
        <v>0.85</v>
      </c>
      <c r="K7" s="34">
        <f>31.536/1000</f>
        <v>3.1536000000000002E-2</v>
      </c>
      <c r="L7" s="15">
        <f>$G$31</f>
        <v>0.2</v>
      </c>
      <c r="M7" s="35">
        <v>22</v>
      </c>
      <c r="Q7" s="36" t="str">
        <f t="shared" ref="Q7:Q25" si="2">D7</f>
        <v>RESNGA,RESGAS</v>
      </c>
      <c r="R7" s="480">
        <f>F36</f>
        <v>11.753046154647617</v>
      </c>
      <c r="S7" s="480">
        <f>G7*K7*L7</f>
        <v>11.870576616194093</v>
      </c>
      <c r="T7" s="15">
        <f>R7/I7</f>
        <v>13.827113123114843</v>
      </c>
      <c r="U7" s="399">
        <f>F39</f>
        <v>8.7693868228324448</v>
      </c>
      <c r="V7" s="396">
        <f t="shared" ref="V7:V25" si="3">H7*K7*L7</f>
        <v>8.8570806910607676</v>
      </c>
      <c r="W7" s="467">
        <f t="shared" ref="W7:W25" si="4">U7/J7</f>
        <v>10.316925673920524</v>
      </c>
      <c r="Y7" s="84">
        <f t="shared" ref="Y7:Y25" si="5">T7+W7</f>
        <v>24.144038797035368</v>
      </c>
      <c r="AA7" s="401"/>
      <c r="AB7" s="401"/>
      <c r="AC7" s="401"/>
    </row>
    <row r="8" spans="2:29" ht="15" customHeight="1">
      <c r="B8" t="str">
        <f>Processes!D25</f>
        <v>RHTDBDSLBE1</v>
      </c>
      <c r="C8" t="str">
        <f>Processes!E25</f>
        <v>Residential heating technology detached building - oil - existing 1</v>
      </c>
      <c r="D8" s="6" t="str">
        <f>Commodities!$D$13&amp;","&amp;Commodities!$D$24</f>
        <v>RESDSL,RESDSB</v>
      </c>
      <c r="E8" s="6" t="str">
        <f>Commodities!$D$29</f>
        <v>RESHBDB</v>
      </c>
      <c r="F8" s="6" t="s">
        <v>667</v>
      </c>
      <c r="G8" s="35">
        <f t="shared" si="0"/>
        <v>823.41298472459971</v>
      </c>
      <c r="H8" s="35">
        <f t="shared" si="1"/>
        <v>1182.0720608611989</v>
      </c>
      <c r="I8" s="526">
        <f>ROUND(X45,3)</f>
        <v>0.79600000000000004</v>
      </c>
      <c r="J8" s="526">
        <f t="shared" ref="J8:J25" si="6">I8</f>
        <v>0.79600000000000004</v>
      </c>
      <c r="K8" s="34">
        <f t="shared" ref="K8:K25" si="7">31.536/1000</f>
        <v>3.1536000000000002E-2</v>
      </c>
      <c r="L8" s="15">
        <f>$G$31</f>
        <v>0.2</v>
      </c>
      <c r="M8" s="35">
        <v>20</v>
      </c>
      <c r="Q8" s="36" t="str">
        <f t="shared" si="2"/>
        <v>RESDSL,RESDSB</v>
      </c>
      <c r="R8" s="480">
        <f>G36</f>
        <v>5.1420102745098966</v>
      </c>
      <c r="S8" s="480">
        <f t="shared" ref="S8:S25" si="8">G8*K8*L8</f>
        <v>5.1934303772549955</v>
      </c>
      <c r="T8" s="15">
        <f t="shared" ref="T8:T25" si="9">R8/I8</f>
        <v>6.4598119026506238</v>
      </c>
      <c r="U8" s="399">
        <f>G39</f>
        <v>7.3817474279839157</v>
      </c>
      <c r="V8" s="396">
        <f t="shared" si="3"/>
        <v>7.4555649022637542</v>
      </c>
      <c r="W8" s="467">
        <f t="shared" si="4"/>
        <v>9.273552045205923</v>
      </c>
      <c r="Y8" s="84">
        <f t="shared" si="5"/>
        <v>15.733363947856546</v>
      </c>
      <c r="AA8" s="401"/>
      <c r="AB8" s="402"/>
      <c r="AC8" s="401"/>
    </row>
    <row r="9" spans="2:29" ht="15" customHeight="1">
      <c r="B9" t="str">
        <f>Processes!D26</f>
        <v>RHTDBWPEBE1</v>
      </c>
      <c r="C9" t="str">
        <f>Processes!E26</f>
        <v>Residential heating technology detached building - wood pellets - existing 1</v>
      </c>
      <c r="D9" s="6" t="str">
        <f>Commodities!$D$14</f>
        <v>RESWPE</v>
      </c>
      <c r="E9" s="6" t="str">
        <f>Commodities!$D$29</f>
        <v>RESHBDB</v>
      </c>
      <c r="F9" s="6" t="s">
        <v>667</v>
      </c>
      <c r="G9" s="35">
        <f t="shared" si="0"/>
        <v>310.31640713564866</v>
      </c>
      <c r="H9" s="35">
        <f t="shared" si="1"/>
        <v>745.43299136108828</v>
      </c>
      <c r="I9" s="526">
        <f>X51</f>
        <v>0.75000055266572796</v>
      </c>
      <c r="J9" s="526">
        <f t="shared" si="6"/>
        <v>0.75000055266572796</v>
      </c>
      <c r="K9" s="34">
        <f t="shared" si="7"/>
        <v>3.1536000000000002E-2</v>
      </c>
      <c r="L9" s="15">
        <f>$G$31</f>
        <v>0.2</v>
      </c>
      <c r="M9" s="35">
        <v>20</v>
      </c>
      <c r="Q9" s="36" t="str">
        <f t="shared" si="2"/>
        <v>RESWPE</v>
      </c>
      <c r="R9" s="480">
        <f>L36</f>
        <v>1.9378491515702607</v>
      </c>
      <c r="S9" s="480">
        <f t="shared" si="8"/>
        <v>1.9572276430859636</v>
      </c>
      <c r="T9" s="15">
        <f t="shared" si="9"/>
        <v>2.5837969647923069</v>
      </c>
      <c r="U9" s="399">
        <f>L39</f>
        <v>4.6550445179333231</v>
      </c>
      <c r="V9" s="396">
        <f t="shared" si="3"/>
        <v>4.7015949631126563</v>
      </c>
      <c r="W9" s="467">
        <f t="shared" si="4"/>
        <v>6.2067214502547925</v>
      </c>
      <c r="Y9" s="84">
        <f t="shared" si="5"/>
        <v>8.7905184150470994</v>
      </c>
      <c r="AA9" s="401"/>
      <c r="AB9" s="402"/>
      <c r="AC9" s="401"/>
    </row>
    <row r="10" spans="2:29" ht="15" customHeight="1">
      <c r="B10" t="str">
        <f>Processes!D27</f>
        <v>RHTDBFIWBE1</v>
      </c>
      <c r="C10" t="str">
        <f>Processes!E27</f>
        <v>Residential heating technology detached building - Firewoods - existing 1</v>
      </c>
      <c r="D10" s="6" t="str">
        <f>Commodities!$D$15</f>
        <v>RESFIW</v>
      </c>
      <c r="E10" s="6" t="str">
        <f>Commodities!$D$29</f>
        <v>RESHBDB</v>
      </c>
      <c r="F10" s="6" t="s">
        <v>667</v>
      </c>
      <c r="G10" s="35">
        <f t="shared" si="0"/>
        <v>1777.6170773915658</v>
      </c>
      <c r="H10" s="35">
        <f t="shared" ref="H10" si="10">U10/(K10*L10)*$H$1</f>
        <v>4270.1397187655348</v>
      </c>
      <c r="I10" s="665">
        <f>X50</f>
        <v>0.65000022993955098</v>
      </c>
      <c r="J10" s="526">
        <f t="shared" si="6"/>
        <v>0.65000022993955098</v>
      </c>
      <c r="K10" s="34">
        <f t="shared" si="7"/>
        <v>3.1536000000000002E-2</v>
      </c>
      <c r="L10" s="15">
        <f>L9*0.4</f>
        <v>8.0000000000000016E-2</v>
      </c>
      <c r="M10" s="35">
        <v>20</v>
      </c>
      <c r="Q10" s="36" t="str">
        <f t="shared" si="2"/>
        <v>RESFIW</v>
      </c>
      <c r="R10" s="480">
        <f>M36</f>
        <v>4.4403114576333014</v>
      </c>
      <c r="S10" s="480">
        <f t="shared" ref="S10" si="11">G10*K10*L10</f>
        <v>4.4847145722096347</v>
      </c>
      <c r="T10" s="15">
        <f t="shared" ref="T10" si="12">R10/I10</f>
        <v>6.8312459797841045</v>
      </c>
      <c r="U10" s="399">
        <f>M39</f>
        <v>10.666386231365539</v>
      </c>
      <c r="V10" s="396">
        <f t="shared" ref="V10" si="13">H10*K10*L10</f>
        <v>10.773050093679194</v>
      </c>
      <c r="W10" s="467">
        <f>U10/J10</f>
        <v>16.409819166306288</v>
      </c>
      <c r="Y10" s="84">
        <f t="shared" si="5"/>
        <v>23.241065146090392</v>
      </c>
      <c r="AA10" s="401"/>
      <c r="AB10" s="402"/>
      <c r="AC10" s="401"/>
    </row>
    <row r="11" spans="2:29" ht="15" customHeight="1">
      <c r="B11" s="11" t="str">
        <f>Processes!D28</f>
        <v>RHTDBSTRBE1</v>
      </c>
      <c r="C11" s="11" t="str">
        <f>Processes!E28</f>
        <v>Residential heating technology detached building - straw - existing 1</v>
      </c>
      <c r="D11" s="6" t="str">
        <f>Commodities!$D$16</f>
        <v>RESSTR</v>
      </c>
      <c r="E11" s="6" t="str">
        <f>Commodities!$D$29</f>
        <v>RESHBDB</v>
      </c>
      <c r="F11" s="6" t="s">
        <v>667</v>
      </c>
      <c r="G11" s="35">
        <f t="shared" si="0"/>
        <v>136.11428209030947</v>
      </c>
      <c r="H11" s="35">
        <f t="shared" si="1"/>
        <v>134.51293759512936</v>
      </c>
      <c r="I11" s="526">
        <f>X49</f>
        <v>0.650000576770011</v>
      </c>
      <c r="J11" s="526">
        <f t="shared" si="6"/>
        <v>0.650000576770011</v>
      </c>
      <c r="K11" s="34">
        <f t="shared" si="7"/>
        <v>3.1536000000000002E-2</v>
      </c>
      <c r="L11" s="15">
        <f>$G$31</f>
        <v>0.2</v>
      </c>
      <c r="M11" s="35">
        <v>20</v>
      </c>
      <c r="Q11" s="36" t="str">
        <f t="shared" si="2"/>
        <v>RESSTR</v>
      </c>
      <c r="R11" s="480">
        <f>J36</f>
        <v>0.85</v>
      </c>
      <c r="S11" s="480">
        <f t="shared" si="8"/>
        <v>0.85849999999999993</v>
      </c>
      <c r="T11" s="15">
        <f t="shared" si="9"/>
        <v>1.3076911473276347</v>
      </c>
      <c r="U11" s="399">
        <f>J39</f>
        <v>0.84</v>
      </c>
      <c r="V11" s="396">
        <f t="shared" si="3"/>
        <v>0.84840000000000004</v>
      </c>
      <c r="W11" s="467">
        <f t="shared" si="4"/>
        <v>1.2923065455943683</v>
      </c>
      <c r="Y11" s="84">
        <f t="shared" si="5"/>
        <v>2.599997692922003</v>
      </c>
      <c r="AA11" s="11"/>
      <c r="AB11" s="11"/>
      <c r="AC11" s="11"/>
    </row>
    <row r="12" spans="2:29" ht="15" customHeight="1">
      <c r="B12" s="11" t="str">
        <f>Processes!D29</f>
        <v>RHTDBSOLXE1</v>
      </c>
      <c r="C12" s="11" t="str">
        <f>Processes!E29</f>
        <v>Residential heating technology detached building - solar - existing 1</v>
      </c>
      <c r="D12" s="6" t="str">
        <f>Commodities!$D$17</f>
        <v>RESSOL</v>
      </c>
      <c r="E12" s="6" t="str">
        <f>Commodities!$D$29</f>
        <v>RESHBDB</v>
      </c>
      <c r="F12" s="6" t="s">
        <v>667</v>
      </c>
      <c r="G12" s="501">
        <f t="shared" si="0"/>
        <v>45.69596651445967</v>
      </c>
      <c r="H12" s="501">
        <f t="shared" ref="H12" si="14">U12/(K12*L12)*$H$1</f>
        <v>111.87633181126331</v>
      </c>
      <c r="I12" s="239">
        <v>1</v>
      </c>
      <c r="J12" s="239">
        <f t="shared" si="6"/>
        <v>1</v>
      </c>
      <c r="K12" s="34">
        <f t="shared" si="7"/>
        <v>3.1536000000000002E-2</v>
      </c>
      <c r="L12" s="15">
        <f>G32</f>
        <v>6.9999999999999993E-2</v>
      </c>
      <c r="M12" s="35">
        <v>20</v>
      </c>
      <c r="Q12" s="36" t="str">
        <f t="shared" si="2"/>
        <v>RESSOL</v>
      </c>
      <c r="R12" s="502">
        <f>I36</f>
        <v>9.9875999999999993E-2</v>
      </c>
      <c r="S12" s="502">
        <f t="shared" si="8"/>
        <v>0.10087476000000001</v>
      </c>
      <c r="T12" s="503">
        <f t="shared" si="9"/>
        <v>9.9875999999999993E-2</v>
      </c>
      <c r="U12" s="504">
        <f>I39</f>
        <v>0.24452399999999996</v>
      </c>
      <c r="V12" s="505">
        <f t="shared" si="3"/>
        <v>0.24696923999999995</v>
      </c>
      <c r="W12" s="506">
        <f t="shared" si="4"/>
        <v>0.24452399999999996</v>
      </c>
      <c r="Y12" s="84">
        <f t="shared" si="5"/>
        <v>0.34439999999999993</v>
      </c>
      <c r="AA12" s="401"/>
      <c r="AB12" s="402"/>
      <c r="AC12" s="401"/>
    </row>
    <row r="13" spans="2:29" ht="15" customHeight="1">
      <c r="B13" s="11" t="str">
        <f>Processes!D30</f>
        <v>RHTDBLCHXE1</v>
      </c>
      <c r="C13" s="11" t="str">
        <f>Processes!E30</f>
        <v>Residential heating technology detached building - direct electricity - existing 1</v>
      </c>
      <c r="D13" s="6" t="str">
        <f>Commodities!$D$18</f>
        <v>RESELCH</v>
      </c>
      <c r="E13" s="6" t="str">
        <f>Commodities!$D$29</f>
        <v>RESHBDB</v>
      </c>
      <c r="F13" s="6" t="s">
        <v>667</v>
      </c>
      <c r="G13" s="35">
        <f t="shared" ref="G13:G19" si="15">R13/(K13*L13)*$G$1</f>
        <v>394.63656213886065</v>
      </c>
      <c r="H13" s="35">
        <f t="shared" si="1"/>
        <v>408.04016684869401</v>
      </c>
      <c r="I13" s="526">
        <f>ROUND(X53,3)</f>
        <v>0.95199999999999996</v>
      </c>
      <c r="J13" s="526">
        <f t="shared" si="6"/>
        <v>0.95199999999999996</v>
      </c>
      <c r="K13" s="34">
        <f t="shared" si="7"/>
        <v>3.1536000000000002E-2</v>
      </c>
      <c r="L13" s="15">
        <f t="shared" ref="L13:L20" si="16">$G$31</f>
        <v>0.2</v>
      </c>
      <c r="M13" s="35">
        <v>30</v>
      </c>
      <c r="Q13" s="36" t="str">
        <f t="shared" si="2"/>
        <v>RESELCH</v>
      </c>
      <c r="R13" s="480">
        <f>D36</f>
        <v>2.4644076482398241</v>
      </c>
      <c r="S13" s="480">
        <f t="shared" si="8"/>
        <v>2.4890517247222221</v>
      </c>
      <c r="T13" s="15">
        <f t="shared" si="9"/>
        <v>2.5886634960502355</v>
      </c>
      <c r="U13" s="399">
        <f>D39</f>
        <v>2.5481098419287953</v>
      </c>
      <c r="V13" s="396">
        <f t="shared" si="3"/>
        <v>2.5735909403480832</v>
      </c>
      <c r="W13" s="467">
        <f t="shared" si="4"/>
        <v>2.6765859684126001</v>
      </c>
      <c r="Y13" s="84">
        <f t="shared" si="5"/>
        <v>5.2652494644628351</v>
      </c>
      <c r="AA13" s="11"/>
      <c r="AB13" s="11"/>
      <c r="AC13" s="11"/>
    </row>
    <row r="14" spans="2:29" ht="15" customHeight="1">
      <c r="B14" s="11" t="str">
        <f>Processes!D31</f>
        <v>RHTDBLCHXE2</v>
      </c>
      <c r="C14" s="11" t="str">
        <f>Processes!E31</f>
        <v>Residential heating technology detached building - heat pump - existing 2</v>
      </c>
      <c r="D14" s="6" t="str">
        <f>Commodities!$D$18</f>
        <v>RESELCH</v>
      </c>
      <c r="E14" s="6" t="str">
        <f>Commodities!$D$29</f>
        <v>RESHBDB</v>
      </c>
      <c r="F14" s="6" t="s">
        <v>667</v>
      </c>
      <c r="G14" s="35">
        <f t="shared" si="15"/>
        <v>471.99628995433778</v>
      </c>
      <c r="H14" s="35">
        <f t="shared" si="1"/>
        <v>440.77007229832566</v>
      </c>
      <c r="I14" s="239">
        <v>2.8</v>
      </c>
      <c r="J14" s="239">
        <f>I14</f>
        <v>2.8</v>
      </c>
      <c r="K14" s="34">
        <f t="shared" si="7"/>
        <v>3.1536000000000002E-2</v>
      </c>
      <c r="L14" s="15">
        <f t="shared" si="16"/>
        <v>0.2</v>
      </c>
      <c r="M14" s="35">
        <v>30</v>
      </c>
      <c r="Q14" s="36" t="str">
        <f t="shared" si="2"/>
        <v>RESELCH</v>
      </c>
      <c r="R14" s="480">
        <f>E36</f>
        <v>2.9474999999999998</v>
      </c>
      <c r="S14" s="480">
        <f>G14*K14*L14</f>
        <v>2.9769749999999995</v>
      </c>
      <c r="T14" s="15">
        <f>R14/I14</f>
        <v>1.0526785714285714</v>
      </c>
      <c r="U14" s="399">
        <f>E39</f>
        <v>2.7524999999999999</v>
      </c>
      <c r="V14" s="396">
        <f t="shared" si="3"/>
        <v>2.7800250000000002</v>
      </c>
      <c r="W14" s="467">
        <f t="shared" si="4"/>
        <v>0.98303571428571435</v>
      </c>
      <c r="Y14" s="84">
        <f t="shared" si="5"/>
        <v>2.0357142857142856</v>
      </c>
      <c r="AA14" s="11"/>
      <c r="AB14" s="11"/>
      <c r="AC14" s="11"/>
    </row>
    <row r="15" spans="2:29" ht="15">
      <c r="B15" s="11" t="str">
        <f>Processes!D32</f>
        <v>RHTDBHCEBE1</v>
      </c>
      <c r="C15" s="11" t="str">
        <f>Processes!E32</f>
        <v>Residential heating technology detached building - heat centralised- existing 1</v>
      </c>
      <c r="D15" s="6" t="str">
        <f>Commodities!$D$19</f>
        <v>RESHCE</v>
      </c>
      <c r="E15" s="6" t="str">
        <f>Commodities!$D$25</f>
        <v>RESHXCD</v>
      </c>
      <c r="F15" s="6" t="s">
        <v>667</v>
      </c>
      <c r="G15" s="35">
        <f t="shared" si="15"/>
        <v>466.85151785198212</v>
      </c>
      <c r="H15" s="35">
        <f t="shared" si="1"/>
        <v>2041.2454294660993</v>
      </c>
      <c r="I15" s="526">
        <f>ROUND(X55,3)</f>
        <v>0.95</v>
      </c>
      <c r="J15" s="526">
        <f t="shared" si="6"/>
        <v>0.95</v>
      </c>
      <c r="K15" s="34">
        <f t="shared" si="7"/>
        <v>3.1536000000000002E-2</v>
      </c>
      <c r="L15" s="15">
        <f t="shared" si="16"/>
        <v>0.2</v>
      </c>
      <c r="M15" s="35">
        <v>30</v>
      </c>
      <c r="Q15" s="36" t="str">
        <f t="shared" si="2"/>
        <v>RESHCE</v>
      </c>
      <c r="R15" s="480">
        <f>N36</f>
        <v>2.9153721716792296</v>
      </c>
      <c r="S15" s="480">
        <f t="shared" si="8"/>
        <v>2.9445258933960221</v>
      </c>
      <c r="T15" s="15">
        <f t="shared" si="9"/>
        <v>3.0688128122939262</v>
      </c>
      <c r="U15" s="399">
        <f>N39</f>
        <v>12.747072448246122</v>
      </c>
      <c r="V15" s="396">
        <f t="shared" si="3"/>
        <v>12.874543172728583</v>
      </c>
      <c r="W15" s="467">
        <f t="shared" si="4"/>
        <v>13.417970998153814</v>
      </c>
      <c r="Y15" s="84">
        <f t="shared" si="5"/>
        <v>16.48678381044774</v>
      </c>
      <c r="AA15" s="11"/>
      <c r="AB15" s="11"/>
      <c r="AC15" s="11"/>
    </row>
    <row r="16" spans="2:29" ht="15" customHeight="1">
      <c r="B16" s="37" t="str">
        <f>Processes!D33</f>
        <v>RHTDBHDEBE1</v>
      </c>
      <c r="C16" s="37" t="str">
        <f>Processes!E33</f>
        <v>Residential heating technology detached building - heat decentralised - existing 1</v>
      </c>
      <c r="D16" s="38" t="str">
        <f>Commodities!$D$20</f>
        <v>RESHDE</v>
      </c>
      <c r="E16" s="38" t="str">
        <f>Commodities!$D$27</f>
        <v>RESHXDD</v>
      </c>
      <c r="F16" s="827" t="s">
        <v>667</v>
      </c>
      <c r="G16" s="86">
        <f t="shared" si="15"/>
        <v>532.26067342974079</v>
      </c>
      <c r="H16" s="86">
        <f t="shared" si="1"/>
        <v>2164.0989660937953</v>
      </c>
      <c r="I16" s="527">
        <f>I15</f>
        <v>0.95</v>
      </c>
      <c r="J16" s="526">
        <f t="shared" si="6"/>
        <v>0.95</v>
      </c>
      <c r="K16" s="41">
        <f t="shared" si="7"/>
        <v>3.1536000000000002E-2</v>
      </c>
      <c r="L16" s="47">
        <f t="shared" si="16"/>
        <v>0.2</v>
      </c>
      <c r="M16" s="86">
        <v>30</v>
      </c>
      <c r="Q16" s="36" t="str">
        <f t="shared" si="2"/>
        <v>RESHDE</v>
      </c>
      <c r="R16" s="481">
        <f>O36</f>
        <v>3.323836157877289</v>
      </c>
      <c r="S16" s="481">
        <f t="shared" si="8"/>
        <v>3.3570745194560616</v>
      </c>
      <c r="T16" s="47">
        <f>R16/I16</f>
        <v>3.4987749030287256</v>
      </c>
      <c r="U16" s="469">
        <f>O39</f>
        <v>13.514262375194839</v>
      </c>
      <c r="V16" s="470">
        <f t="shared" si="3"/>
        <v>13.649404998946787</v>
      </c>
      <c r="W16" s="471">
        <f t="shared" si="4"/>
        <v>14.225539342310357</v>
      </c>
      <c r="Y16" s="85">
        <f t="shared" si="5"/>
        <v>17.724314245339084</v>
      </c>
      <c r="AA16" s="11"/>
      <c r="AB16" s="11"/>
      <c r="AC16" s="11"/>
    </row>
    <row r="17" spans="2:34" ht="15" customHeight="1">
      <c r="B17" s="11" t="str">
        <f>Processes!D34</f>
        <v>RHTMBNGABE1</v>
      </c>
      <c r="C17" s="11" t="str">
        <f>Processes!E34</f>
        <v>Residential heating technology multistorey building - natural gas - existing 1</v>
      </c>
      <c r="D17" s="6" t="str">
        <f>Commodities!D12&amp;","&amp;Commodities!D23</f>
        <v>RESNGA,RESGAS</v>
      </c>
      <c r="E17" s="8" t="str">
        <f>Commodities!$D$30</f>
        <v>RESHBMB</v>
      </c>
      <c r="F17" s="8" t="s">
        <v>667</v>
      </c>
      <c r="G17" s="35">
        <f t="shared" si="15"/>
        <v>496.6163357600559</v>
      </c>
      <c r="H17" s="35">
        <f t="shared" si="1"/>
        <v>94.488933076834741</v>
      </c>
      <c r="I17" s="528">
        <f>ROUND(Y46,3)</f>
        <v>0.9</v>
      </c>
      <c r="J17" s="526">
        <f t="shared" si="6"/>
        <v>0.9</v>
      </c>
      <c r="K17" s="34">
        <f t="shared" si="7"/>
        <v>3.1536000000000002E-2</v>
      </c>
      <c r="L17" s="15">
        <f t="shared" si="16"/>
        <v>0.2</v>
      </c>
      <c r="M17" s="35">
        <v>25</v>
      </c>
      <c r="Q17" s="36" t="str">
        <f t="shared" si="2"/>
        <v>RESNGA,RESGAS</v>
      </c>
      <c r="R17" s="480">
        <f>F37</f>
        <v>3.1012460919859652</v>
      </c>
      <c r="S17" s="480">
        <f t="shared" si="8"/>
        <v>3.1322585529058249</v>
      </c>
      <c r="T17" s="15">
        <f t="shared" si="9"/>
        <v>3.4458289910955169</v>
      </c>
      <c r="U17" s="399">
        <f>F40</f>
        <v>0.59005999871506154</v>
      </c>
      <c r="V17" s="396">
        <f t="shared" si="3"/>
        <v>0.59596059870221207</v>
      </c>
      <c r="W17" s="467">
        <f t="shared" si="4"/>
        <v>0.65562222079451282</v>
      </c>
      <c r="Y17" s="84">
        <f t="shared" si="5"/>
        <v>4.1014512118900299</v>
      </c>
      <c r="AA17" s="11"/>
      <c r="AB17" s="11"/>
      <c r="AC17" s="11"/>
    </row>
    <row r="18" spans="2:34" ht="15" customHeight="1">
      <c r="B18" s="11" t="str">
        <f>Processes!D35</f>
        <v>RHTMBDSLBE1</v>
      </c>
      <c r="C18" s="11" t="str">
        <f>Processes!E35</f>
        <v>Residential heating technology multistorey building - oil - existing 1</v>
      </c>
      <c r="D18" s="6" t="str">
        <f>Commodities!$D$13&amp;","&amp;Commodities!$D$24</f>
        <v>RESDSL,RESDSB</v>
      </c>
      <c r="E18" s="8" t="str">
        <f>Commodities!$D$30</f>
        <v>RESHBMB</v>
      </c>
      <c r="F18" s="8" t="s">
        <v>667</v>
      </c>
      <c r="G18" s="35">
        <f t="shared" si="15"/>
        <v>133.63617590678888</v>
      </c>
      <c r="H18" s="35">
        <f t="shared" si="1"/>
        <v>81.612441635606842</v>
      </c>
      <c r="I18" s="526">
        <f>ROUND(Y45,3)</f>
        <v>0.8</v>
      </c>
      <c r="J18" s="526">
        <f t="shared" si="6"/>
        <v>0.8</v>
      </c>
      <c r="K18" s="34">
        <f t="shared" si="7"/>
        <v>3.1536000000000002E-2</v>
      </c>
      <c r="L18" s="15">
        <f t="shared" si="16"/>
        <v>0.2</v>
      </c>
      <c r="M18" s="35">
        <v>20</v>
      </c>
      <c r="Q18" s="36" t="str">
        <f t="shared" si="2"/>
        <v>RESDSL,RESDSB</v>
      </c>
      <c r="R18" s="480">
        <f>G37</f>
        <v>0.83452484027653351</v>
      </c>
      <c r="S18" s="480">
        <f t="shared" si="8"/>
        <v>0.84287008867929891</v>
      </c>
      <c r="T18" s="15">
        <f t="shared" si="9"/>
        <v>1.0431560503456667</v>
      </c>
      <c r="U18" s="499">
        <f>G40</f>
        <v>0.50964949691494998</v>
      </c>
      <c r="V18" s="500">
        <f t="shared" si="3"/>
        <v>0.51474599188409953</v>
      </c>
      <c r="W18" s="467">
        <f t="shared" si="4"/>
        <v>0.6370618711436874</v>
      </c>
      <c r="Y18" s="84">
        <f t="shared" si="5"/>
        <v>1.680217921489354</v>
      </c>
      <c r="AA18" s="11"/>
      <c r="AB18" s="11"/>
      <c r="AC18" s="11"/>
    </row>
    <row r="19" spans="2:34" ht="15" customHeight="1">
      <c r="B19" s="11" t="str">
        <f>Processes!D36</f>
        <v>RHTMBWPEBE1</v>
      </c>
      <c r="C19" s="11" t="str">
        <f>Processes!E36</f>
        <v>Residential heating technology multistorey building - wood pellets - existing 1</v>
      </c>
      <c r="D19" s="6" t="str">
        <f>Commodities!$D$14</f>
        <v>RESWPE</v>
      </c>
      <c r="E19" s="8" t="str">
        <f>Commodities!$D$30</f>
        <v>RESHBMB</v>
      </c>
      <c r="F19" s="8" t="s">
        <v>667</v>
      </c>
      <c r="G19" s="35">
        <f t="shared" si="15"/>
        <v>14.848463989643211</v>
      </c>
      <c r="H19" s="482">
        <f t="shared" si="1"/>
        <v>1.061326594722422</v>
      </c>
      <c r="I19" s="526">
        <f>I9</f>
        <v>0.75000055266572796</v>
      </c>
      <c r="J19" s="526">
        <f t="shared" si="6"/>
        <v>0.75000055266572796</v>
      </c>
      <c r="K19" s="34">
        <f t="shared" si="7"/>
        <v>3.1536000000000002E-2</v>
      </c>
      <c r="L19" s="15">
        <f t="shared" si="16"/>
        <v>0.2</v>
      </c>
      <c r="M19" s="35">
        <v>20</v>
      </c>
      <c r="Q19" s="36" t="str">
        <f t="shared" si="2"/>
        <v>RESWPE</v>
      </c>
      <c r="R19" s="480">
        <f>K37</f>
        <v>9.2724982252948188E-2</v>
      </c>
      <c r="S19" s="480">
        <f t="shared" si="8"/>
        <v>9.3652232075477668E-2</v>
      </c>
      <c r="T19" s="15">
        <f t="shared" si="9"/>
        <v>0.12363321856680727</v>
      </c>
      <c r="U19" s="399">
        <f>K40</f>
        <v>6.627721879438872E-3</v>
      </c>
      <c r="V19" s="396">
        <f>H19*K19*L19</f>
        <v>6.69399909823326E-3</v>
      </c>
      <c r="W19" s="467">
        <f t="shared" si="4"/>
        <v>8.8369559940748733E-3</v>
      </c>
      <c r="Y19" s="84">
        <f t="shared" si="5"/>
        <v>0.13247017456088214</v>
      </c>
      <c r="AA19" s="11"/>
      <c r="AB19" s="11"/>
      <c r="AC19" s="11"/>
    </row>
    <row r="20" spans="2:34" ht="15" customHeight="1">
      <c r="B20" s="11" t="str">
        <f>Processes!D37</f>
        <v>RHTMBSTRBE1</v>
      </c>
      <c r="C20" s="11" t="str">
        <f>Processes!E37</f>
        <v>Residential heating technology multistorey building - straw - existing 1</v>
      </c>
      <c r="D20" s="6" t="str">
        <f>Commodities!$D$16</f>
        <v>RESSTR</v>
      </c>
      <c r="E20" s="8" t="str">
        <f>Commodities!$D$30</f>
        <v>RESHBMB</v>
      </c>
      <c r="F20" s="8" t="s">
        <v>667</v>
      </c>
      <c r="G20" s="35">
        <f t="shared" ref="G20:G25" si="17">R20/(K20*L20)*$G$1</f>
        <v>0</v>
      </c>
      <c r="H20" s="35">
        <f t="shared" si="1"/>
        <v>0</v>
      </c>
      <c r="I20" s="526">
        <f>I11</f>
        <v>0.650000576770011</v>
      </c>
      <c r="J20" s="526">
        <f t="shared" si="6"/>
        <v>0.650000576770011</v>
      </c>
      <c r="K20" s="34">
        <f t="shared" si="7"/>
        <v>3.1536000000000002E-2</v>
      </c>
      <c r="L20" s="15">
        <f t="shared" si="16"/>
        <v>0.2</v>
      </c>
      <c r="M20" s="35">
        <v>20</v>
      </c>
      <c r="Q20" s="36" t="str">
        <f t="shared" si="2"/>
        <v>RESSTR</v>
      </c>
      <c r="R20" s="480">
        <f>J37</f>
        <v>0</v>
      </c>
      <c r="S20" s="480">
        <f t="shared" si="8"/>
        <v>0</v>
      </c>
      <c r="T20" s="15">
        <f t="shared" si="9"/>
        <v>0</v>
      </c>
      <c r="U20" s="399">
        <f>J40</f>
        <v>0</v>
      </c>
      <c r="V20" s="396">
        <f t="shared" si="3"/>
        <v>0</v>
      </c>
      <c r="W20" s="467">
        <f t="shared" si="4"/>
        <v>0</v>
      </c>
      <c r="Y20" s="84">
        <f t="shared" si="5"/>
        <v>0</v>
      </c>
    </row>
    <row r="21" spans="2:34" ht="15" customHeight="1">
      <c r="B21" s="11" t="str">
        <f>Processes!D38</f>
        <v>RHTMBSOLXE1</v>
      </c>
      <c r="C21" s="11" t="str">
        <f>Processes!E38</f>
        <v>Residential heating technology multistorey building - solar - existing 1</v>
      </c>
      <c r="D21" s="6" t="str">
        <f>Commodities!$D$17</f>
        <v>RESSOL</v>
      </c>
      <c r="E21" s="8" t="str">
        <f>Commodities!$D$30</f>
        <v>RESHBMB</v>
      </c>
      <c r="F21" s="8" t="s">
        <v>667</v>
      </c>
      <c r="G21" s="501">
        <f t="shared" si="17"/>
        <v>10.030821917808224</v>
      </c>
      <c r="H21" s="501">
        <f t="shared" si="1"/>
        <v>24.558219178082197</v>
      </c>
      <c r="I21" s="239">
        <v>1</v>
      </c>
      <c r="J21" s="239">
        <f t="shared" si="6"/>
        <v>1</v>
      </c>
      <c r="K21" s="34">
        <f t="shared" si="7"/>
        <v>3.1536000000000002E-2</v>
      </c>
      <c r="L21" s="15">
        <f>G32</f>
        <v>6.9999999999999993E-2</v>
      </c>
      <c r="M21" s="35">
        <v>20</v>
      </c>
      <c r="Q21" s="36" t="str">
        <f t="shared" si="2"/>
        <v>RESSOL</v>
      </c>
      <c r="R21" s="502">
        <f>I37</f>
        <v>2.1924000000000006E-2</v>
      </c>
      <c r="S21" s="502">
        <f>G21*K21*L21</f>
        <v>2.2143240000000008E-2</v>
      </c>
      <c r="T21" s="503">
        <f t="shared" si="9"/>
        <v>2.1924000000000006E-2</v>
      </c>
      <c r="U21" s="504">
        <f>I40</f>
        <v>5.3676000000000008E-2</v>
      </c>
      <c r="V21" s="505">
        <f t="shared" si="3"/>
        <v>5.4212760000000006E-2</v>
      </c>
      <c r="W21" s="506">
        <f t="shared" si="4"/>
        <v>5.3676000000000008E-2</v>
      </c>
      <c r="Y21" s="84">
        <f>T21+W21</f>
        <v>7.5600000000000014E-2</v>
      </c>
    </row>
    <row r="22" spans="2:34" ht="15" customHeight="1">
      <c r="B22" s="11" t="str">
        <f>Processes!D39</f>
        <v>RHTMBLCHXE1</v>
      </c>
      <c r="C22" s="11" t="str">
        <f>Processes!E39</f>
        <v>Residential heating technology multistorey building - direct electricity - existing 1</v>
      </c>
      <c r="D22" s="6" t="str">
        <f>Commodities!$D$18</f>
        <v>RESELCH</v>
      </c>
      <c r="E22" s="8" t="str">
        <f>Commodities!$D$30</f>
        <v>RESHBMB</v>
      </c>
      <c r="F22" s="8" t="s">
        <v>667</v>
      </c>
      <c r="G22" s="35">
        <f t="shared" si="17"/>
        <v>52.50427699829384</v>
      </c>
      <c r="H22" s="35">
        <f t="shared" si="1"/>
        <v>37.643512643201561</v>
      </c>
      <c r="I22" s="526">
        <f>ROUND(Y53,3)</f>
        <v>0.95199999999999996</v>
      </c>
      <c r="J22" s="526">
        <f t="shared" si="6"/>
        <v>0.95199999999999996</v>
      </c>
      <c r="K22" s="34">
        <f t="shared" si="7"/>
        <v>3.1536000000000002E-2</v>
      </c>
      <c r="L22" s="15">
        <f>$G$31</f>
        <v>0.2</v>
      </c>
      <c r="M22" s="35">
        <v>30</v>
      </c>
      <c r="Q22" s="36" t="str">
        <f t="shared" si="2"/>
        <v>RESELCH</v>
      </c>
      <c r="R22" s="480">
        <f>D37</f>
        <v>0.32787621374617715</v>
      </c>
      <c r="S22" s="480">
        <f t="shared" si="8"/>
        <v>0.33115497588363896</v>
      </c>
      <c r="T22" s="15">
        <f>R22/I22</f>
        <v>0.34440778754850543</v>
      </c>
      <c r="U22" s="399">
        <f>D40</f>
        <v>0.23507441875564444</v>
      </c>
      <c r="V22" s="396">
        <f t="shared" si="3"/>
        <v>0.2374251629432009</v>
      </c>
      <c r="W22" s="467">
        <f t="shared" si="4"/>
        <v>0.24692691045760973</v>
      </c>
      <c r="Y22" s="61">
        <f t="shared" si="5"/>
        <v>0.59133469800611516</v>
      </c>
    </row>
    <row r="23" spans="2:34" ht="15" customHeight="1">
      <c r="B23" s="11" t="str">
        <f>Processes!D40</f>
        <v>RHTMBLCHXE2</v>
      </c>
      <c r="C23" s="11" t="str">
        <f>Processes!E40</f>
        <v>Residential heating technology multistorey building - heat pump - existing 2</v>
      </c>
      <c r="D23" s="6" t="str">
        <f>Commodities!$D$18</f>
        <v>RESELCH</v>
      </c>
      <c r="E23" s="8" t="str">
        <f>Commodities!$D$30</f>
        <v>RESHBMB</v>
      </c>
      <c r="F23" s="8" t="s">
        <v>667</v>
      </c>
      <c r="G23" s="35">
        <f t="shared" si="17"/>
        <v>0</v>
      </c>
      <c r="H23" s="35">
        <f t="shared" si="1"/>
        <v>0</v>
      </c>
      <c r="I23" s="239">
        <v>2.8</v>
      </c>
      <c r="J23" s="239">
        <f>I23</f>
        <v>2.8</v>
      </c>
      <c r="K23" s="34">
        <f t="shared" si="7"/>
        <v>3.1536000000000002E-2</v>
      </c>
      <c r="L23" s="15">
        <f>$G$31</f>
        <v>0.2</v>
      </c>
      <c r="M23" s="35">
        <v>30</v>
      </c>
      <c r="Q23" s="36" t="str">
        <f t="shared" si="2"/>
        <v>RESELCH</v>
      </c>
      <c r="R23" s="480">
        <f>E37</f>
        <v>0</v>
      </c>
      <c r="S23" s="480">
        <f t="shared" si="8"/>
        <v>0</v>
      </c>
      <c r="T23" s="15">
        <f t="shared" si="9"/>
        <v>0</v>
      </c>
      <c r="U23" s="399">
        <f>E40</f>
        <v>0</v>
      </c>
      <c r="V23" s="396">
        <f t="shared" si="3"/>
        <v>0</v>
      </c>
      <c r="W23" s="467">
        <f t="shared" si="4"/>
        <v>0</v>
      </c>
      <c r="Y23" s="61">
        <f t="shared" si="5"/>
        <v>0</v>
      </c>
    </row>
    <row r="24" spans="2:34" ht="15" customHeight="1">
      <c r="B24" s="11" t="str">
        <f>Processes!D41</f>
        <v>RHTMBHCEBE1</v>
      </c>
      <c r="C24" s="11" t="str">
        <f>Processes!E41</f>
        <v>Residential heating technology multistorey building - heat centralised - existing 1</v>
      </c>
      <c r="D24" s="6" t="str">
        <f>Commodities!$D$19</f>
        <v>RESHCE</v>
      </c>
      <c r="E24" s="54" t="str">
        <f>Commodities!$D$26</f>
        <v>RESHXCM</v>
      </c>
      <c r="F24" s="54" t="s">
        <v>667</v>
      </c>
      <c r="G24" s="35">
        <f t="shared" si="17"/>
        <v>2536.3402867215204</v>
      </c>
      <c r="H24" s="35">
        <f t="shared" si="1"/>
        <v>1561.6617324120878</v>
      </c>
      <c r="I24" s="526">
        <v>0.98</v>
      </c>
      <c r="J24" s="526">
        <f t="shared" si="6"/>
        <v>0.98</v>
      </c>
      <c r="K24" s="34">
        <f t="shared" si="7"/>
        <v>3.1536000000000002E-2</v>
      </c>
      <c r="L24" s="15">
        <f>$G$31</f>
        <v>0.2</v>
      </c>
      <c r="M24" s="35">
        <v>30</v>
      </c>
      <c r="Q24" s="36" t="str">
        <f t="shared" si="2"/>
        <v>RESHCE</v>
      </c>
      <c r="R24" s="480">
        <f>N37</f>
        <v>15.838817283574233</v>
      </c>
      <c r="S24" s="480">
        <f t="shared" si="8"/>
        <v>15.997205456409976</v>
      </c>
      <c r="T24" s="15">
        <f t="shared" si="9"/>
        <v>16.16205845262677</v>
      </c>
      <c r="U24" s="399">
        <f>N40</f>
        <v>9.7521909689797237</v>
      </c>
      <c r="V24" s="396">
        <f t="shared" si="3"/>
        <v>9.8497128786695214</v>
      </c>
      <c r="W24" s="467">
        <f t="shared" si="4"/>
        <v>9.9512152744691065</v>
      </c>
      <c r="Y24" s="84">
        <f t="shared" si="5"/>
        <v>26.113273727095876</v>
      </c>
    </row>
    <row r="25" spans="2:34" ht="15" customHeight="1">
      <c r="B25" s="11" t="str">
        <f>Processes!D42</f>
        <v>RHTMBHDEBE1</v>
      </c>
      <c r="C25" t="str">
        <f>Processes!E42</f>
        <v>Residential heating technology multistorey building - heat decentralised - existing 1</v>
      </c>
      <c r="D25" s="8" t="str">
        <f>Commodities!$D$20</f>
        <v>RESHDE</v>
      </c>
      <c r="E25" s="54" t="str">
        <f>Commodities!$D$28</f>
        <v>RESHXDM</v>
      </c>
      <c r="F25" s="54" t="s">
        <v>667</v>
      </c>
      <c r="G25" s="35">
        <f t="shared" si="17"/>
        <v>513.10416231312263</v>
      </c>
      <c r="H25" s="35">
        <f t="shared" si="1"/>
        <v>765.17756488818759</v>
      </c>
      <c r="I25" s="526">
        <f>I24</f>
        <v>0.98</v>
      </c>
      <c r="J25" s="526">
        <f t="shared" si="6"/>
        <v>0.98</v>
      </c>
      <c r="K25" s="34">
        <f t="shared" si="7"/>
        <v>3.1536000000000002E-2</v>
      </c>
      <c r="L25" s="15">
        <f>$G$31</f>
        <v>0.2</v>
      </c>
      <c r="M25" s="35">
        <v>30</v>
      </c>
      <c r="Q25" s="36" t="str">
        <f t="shared" si="2"/>
        <v>RESHDE</v>
      </c>
      <c r="R25" s="480">
        <f>O37</f>
        <v>3.2042084876646806</v>
      </c>
      <c r="S25" s="480">
        <f t="shared" si="8"/>
        <v>3.2362505725413273</v>
      </c>
      <c r="T25" s="15">
        <f t="shared" si="9"/>
        <v>3.269600497617021</v>
      </c>
      <c r="U25" s="399">
        <f>O40</f>
        <v>4.7783444923393832</v>
      </c>
      <c r="V25" s="396">
        <f t="shared" si="3"/>
        <v>4.8261279372627772</v>
      </c>
      <c r="W25" s="467">
        <f t="shared" si="4"/>
        <v>4.8758617268769218</v>
      </c>
      <c r="Y25" s="84">
        <f t="shared" si="5"/>
        <v>8.1454622244939436</v>
      </c>
    </row>
    <row r="26" spans="2:34" ht="15" customHeight="1">
      <c r="H26" s="8"/>
      <c r="I26" s="5"/>
      <c r="J26" s="5"/>
      <c r="M26" s="11"/>
      <c r="R26" s="89"/>
      <c r="T26" s="84"/>
      <c r="X26" s="84"/>
    </row>
    <row r="27" spans="2:34">
      <c r="C27" s="621"/>
      <c r="H27" s="237"/>
      <c r="I27" s="238"/>
      <c r="J27" s="238"/>
      <c r="M27" s="11"/>
      <c r="R27"/>
      <c r="T27" s="61"/>
    </row>
    <row r="28" spans="2:34">
      <c r="C28" s="622"/>
      <c r="H28" s="54"/>
      <c r="I28" s="238"/>
      <c r="J28" s="238"/>
      <c r="M28" s="11"/>
      <c r="R28"/>
    </row>
    <row r="29" spans="2:34" ht="16.5" thickBot="1">
      <c r="C29" s="622"/>
      <c r="D29" s="465"/>
      <c r="E29" s="464"/>
      <c r="F29" s="464"/>
      <c r="G29" s="464"/>
      <c r="H29" s="8"/>
      <c r="I29" s="5"/>
      <c r="J29" s="5"/>
      <c r="K29" s="5"/>
      <c r="R29"/>
      <c r="S29" s="11"/>
      <c r="T29" s="265" t="s">
        <v>411</v>
      </c>
      <c r="V29" s="403" t="s">
        <v>389</v>
      </c>
      <c r="AB29" s="265" t="s">
        <v>412</v>
      </c>
      <c r="AD29" s="403" t="s">
        <v>389</v>
      </c>
    </row>
    <row r="30" spans="2:34" ht="15.75" thickTop="1">
      <c r="C30" s="622"/>
      <c r="D30" s="6" t="s">
        <v>457</v>
      </c>
      <c r="E30" s="394" t="s">
        <v>408</v>
      </c>
      <c r="F30" s="394" t="s">
        <v>409</v>
      </c>
      <c r="G30" s="394" t="s">
        <v>410</v>
      </c>
      <c r="H30" s="8"/>
      <c r="I30" s="5"/>
      <c r="J30" s="508" t="s">
        <v>416</v>
      </c>
      <c r="K30" s="509"/>
      <c r="L30" s="509"/>
      <c r="M30" s="509"/>
      <c r="R30"/>
      <c r="S30" s="11"/>
      <c r="T30" s="194"/>
      <c r="U30" s="195"/>
      <c r="V30" s="195"/>
      <c r="W30" s="195"/>
      <c r="X30" s="850" t="s">
        <v>411</v>
      </c>
      <c r="Y30" s="851"/>
      <c r="Z30" s="852"/>
      <c r="AB30" s="194"/>
      <c r="AC30" s="195"/>
      <c r="AD30" s="195"/>
      <c r="AE30" s="195"/>
      <c r="AF30" s="850" t="s">
        <v>412</v>
      </c>
      <c r="AG30" s="851"/>
      <c r="AH30" s="852"/>
    </row>
    <row r="31" spans="2:34" ht="15.75" thickBot="1">
      <c r="C31" s="414"/>
      <c r="D31" s="6" t="s">
        <v>458</v>
      </c>
      <c r="E31" s="8">
        <v>1700</v>
      </c>
      <c r="F31" s="45">
        <f>E31/8760</f>
        <v>0.19406392694063926</v>
      </c>
      <c r="G31" s="46">
        <f>ROUNDUP(F31,2)</f>
        <v>0.2</v>
      </c>
      <c r="H31" s="8"/>
      <c r="J31" s="510" t="s">
        <v>45</v>
      </c>
      <c r="K31" s="511">
        <v>0.28999999999999998</v>
      </c>
      <c r="L31" s="510" t="s">
        <v>417</v>
      </c>
      <c r="M31" s="511">
        <v>0.82</v>
      </c>
      <c r="R31"/>
      <c r="S31" s="11"/>
      <c r="T31" s="854" t="s">
        <v>593</v>
      </c>
      <c r="U31" s="849"/>
      <c r="V31" s="196"/>
      <c r="W31" s="196"/>
      <c r="X31" s="197" t="s">
        <v>390</v>
      </c>
      <c r="Y31" s="197" t="s">
        <v>391</v>
      </c>
      <c r="Z31" s="198" t="s">
        <v>388</v>
      </c>
      <c r="AB31" s="848"/>
      <c r="AC31" s="849"/>
      <c r="AD31" s="196"/>
      <c r="AE31" s="196"/>
      <c r="AF31" s="197" t="s">
        <v>390</v>
      </c>
      <c r="AG31" s="197" t="s">
        <v>391</v>
      </c>
      <c r="AH31" s="198" t="s">
        <v>388</v>
      </c>
    </row>
    <row r="32" spans="2:34" ht="15.75" thickBot="1">
      <c r="C32" s="1"/>
      <c r="D32" s="93" t="s">
        <v>459</v>
      </c>
      <c r="E32" s="46">
        <v>600</v>
      </c>
      <c r="F32" s="45">
        <f>E32/8760</f>
        <v>6.8493150684931503E-2</v>
      </c>
      <c r="G32" s="46">
        <f>ROUNDUP(F32,2)</f>
        <v>6.9999999999999993E-2</v>
      </c>
      <c r="H32" s="8"/>
      <c r="I32" s="5"/>
      <c r="J32" s="510" t="s">
        <v>105</v>
      </c>
      <c r="K32" s="512">
        <f>1-K31</f>
        <v>0.71</v>
      </c>
      <c r="L32" s="509" t="s">
        <v>418</v>
      </c>
      <c r="M32" s="513">
        <f>1-M31</f>
        <v>0.18000000000000005</v>
      </c>
      <c r="R32"/>
      <c r="S32" s="11"/>
      <c r="T32" s="199" t="s">
        <v>145</v>
      </c>
      <c r="U32" s="181">
        <v>2010</v>
      </c>
      <c r="V32" s="196"/>
      <c r="W32" s="182" t="s">
        <v>153</v>
      </c>
      <c r="X32" s="183">
        <v>15761.8</v>
      </c>
      <c r="Y32" s="183">
        <v>1623.95</v>
      </c>
      <c r="Z32" s="200">
        <f>X32+Y32</f>
        <v>17385.75</v>
      </c>
      <c r="AB32" s="199" t="s">
        <v>145</v>
      </c>
      <c r="AC32" s="181">
        <v>2010</v>
      </c>
      <c r="AD32" s="196"/>
      <c r="AE32" s="182" t="s">
        <v>153</v>
      </c>
      <c r="AF32" s="183">
        <f>SUM(AC33:AC39)</f>
        <v>12551.89</v>
      </c>
      <c r="AG32" s="183">
        <f>SUM(AC55:AC58)</f>
        <v>1298.47</v>
      </c>
      <c r="AH32" s="200">
        <f>AF32+AG32</f>
        <v>13850.359999999999</v>
      </c>
    </row>
    <row r="33" spans="2:34" ht="15.75" thickBot="1">
      <c r="C33" s="68" t="s">
        <v>401</v>
      </c>
      <c r="D33" s="54"/>
      <c r="E33" s="54"/>
      <c r="F33" s="54"/>
      <c r="G33" s="54"/>
      <c r="H33" s="238"/>
      <c r="I33" s="238"/>
      <c r="J33" s="5"/>
      <c r="K33" s="5"/>
      <c r="O33" s="353" t="s">
        <v>394</v>
      </c>
      <c r="R33"/>
      <c r="S33" s="11"/>
      <c r="T33" s="201" t="s">
        <v>154</v>
      </c>
      <c r="U33" s="192">
        <f>'Opvarmning (k)'!AQ127</f>
        <v>368.8</v>
      </c>
      <c r="V33" s="811"/>
      <c r="W33" s="184" t="s">
        <v>148</v>
      </c>
      <c r="X33" s="185">
        <v>23554.03</v>
      </c>
      <c r="Y33" s="185">
        <v>4206.87</v>
      </c>
      <c r="Z33" s="202">
        <f t="shared" ref="Z33:Z36" si="18">X33+Y33</f>
        <v>27760.899999999998</v>
      </c>
      <c r="AB33" s="201" t="s">
        <v>154</v>
      </c>
      <c r="AC33" s="192">
        <f>'Netto opvarmning (k)'!AS79</f>
        <v>295.04000000000002</v>
      </c>
      <c r="AD33" s="196"/>
      <c r="AE33" s="184" t="s">
        <v>148</v>
      </c>
      <c r="AF33" s="185">
        <f>AC40</f>
        <v>20020.93</v>
      </c>
      <c r="AG33" s="185">
        <f>AC60</f>
        <v>3786.18</v>
      </c>
      <c r="AH33" s="202">
        <f t="shared" ref="AH33:AH38" si="19">AF33+AG33</f>
        <v>23807.11</v>
      </c>
    </row>
    <row r="34" spans="2:34" ht="15.75" thickTop="1">
      <c r="B34" s="1"/>
      <c r="C34" s="432" t="s">
        <v>399</v>
      </c>
      <c r="D34" s="429" t="s">
        <v>139</v>
      </c>
      <c r="E34" s="430" t="s">
        <v>168</v>
      </c>
      <c r="F34" s="430" t="s">
        <v>140</v>
      </c>
      <c r="G34" s="430" t="s">
        <v>147</v>
      </c>
      <c r="H34" s="430" t="s">
        <v>170</v>
      </c>
      <c r="I34" s="430" t="s">
        <v>163</v>
      </c>
      <c r="J34" s="430" t="s">
        <v>164</v>
      </c>
      <c r="K34" s="623" t="s">
        <v>596</v>
      </c>
      <c r="L34" s="430" t="s">
        <v>594</v>
      </c>
      <c r="M34" s="623" t="s">
        <v>595</v>
      </c>
      <c r="N34" s="430" t="s">
        <v>197</v>
      </c>
      <c r="O34" s="430" t="s">
        <v>198</v>
      </c>
      <c r="P34" s="430" t="s">
        <v>323</v>
      </c>
      <c r="Q34" s="431" t="s">
        <v>202</v>
      </c>
      <c r="R34"/>
      <c r="S34" s="11"/>
      <c r="T34" s="203" t="s">
        <v>155</v>
      </c>
      <c r="U34" s="204">
        <f>'Opvarmning (k)'!AQ128</f>
        <v>0</v>
      </c>
      <c r="V34" s="811"/>
      <c r="W34" s="184" t="s">
        <v>149</v>
      </c>
      <c r="X34" s="186">
        <v>12.51</v>
      </c>
      <c r="Y34" s="186">
        <v>15.35</v>
      </c>
      <c r="Z34" s="205">
        <f t="shared" si="18"/>
        <v>27.86</v>
      </c>
      <c r="AB34" s="203" t="s">
        <v>155</v>
      </c>
      <c r="AC34" s="204">
        <f>'Netto opvarmning (k)'!AS80</f>
        <v>0</v>
      </c>
      <c r="AD34" s="196"/>
      <c r="AE34" s="184" t="s">
        <v>149</v>
      </c>
      <c r="AF34" s="186">
        <f>SUM(AC43)</f>
        <v>8.5399999999999991</v>
      </c>
      <c r="AG34" s="186">
        <f>SUM(AC61:AC63)</f>
        <v>11.049999999999999</v>
      </c>
      <c r="AH34" s="205">
        <f t="shared" si="19"/>
        <v>19.589999999999996</v>
      </c>
    </row>
    <row r="35" spans="2:34" ht="15">
      <c r="B35" s="1"/>
      <c r="C35" s="633"/>
      <c r="D35" s="634" t="s">
        <v>527</v>
      </c>
      <c r="E35" s="634" t="s">
        <v>527</v>
      </c>
      <c r="F35" s="634" t="s">
        <v>527</v>
      </c>
      <c r="G35" s="634" t="s">
        <v>527</v>
      </c>
      <c r="H35" s="634" t="s">
        <v>527</v>
      </c>
      <c r="I35" s="634" t="s">
        <v>527</v>
      </c>
      <c r="J35" s="634" t="s">
        <v>527</v>
      </c>
      <c r="K35" s="634" t="s">
        <v>527</v>
      </c>
      <c r="L35" s="634" t="s">
        <v>527</v>
      </c>
      <c r="M35" s="634" t="s">
        <v>527</v>
      </c>
      <c r="N35" s="634" t="s">
        <v>527</v>
      </c>
      <c r="O35" s="634" t="s">
        <v>527</v>
      </c>
      <c r="P35" s="634" t="s">
        <v>527</v>
      </c>
      <c r="Q35" s="634" t="s">
        <v>527</v>
      </c>
      <c r="R35"/>
      <c r="S35" s="11"/>
      <c r="T35" s="203"/>
      <c r="U35" s="204"/>
      <c r="V35" s="568"/>
      <c r="W35" s="624"/>
      <c r="X35" s="625"/>
      <c r="Y35" s="625"/>
      <c r="Z35" s="626"/>
      <c r="AB35" s="203"/>
      <c r="AC35" s="204"/>
      <c r="AE35" s="624"/>
      <c r="AF35" s="625"/>
      <c r="AG35" s="625"/>
      <c r="AH35" s="626"/>
    </row>
    <row r="36" spans="2:34" ht="15">
      <c r="B36" s="1"/>
      <c r="C36" s="427" t="s">
        <v>597</v>
      </c>
      <c r="D36" s="472">
        <f>Buildings_stock_eff!O34+Buildings_stock_eff!O35+Buildings_stock_eff!O36+Buildings_stock_eff!O37+Buildings_stock_eff!O38+Buildings_stock_eff!O39-3.75*(1-0.494)</f>
        <v>2.4644076482398241</v>
      </c>
      <c r="E36" s="473">
        <f>1+0.05+3.75*(1-0.494)</f>
        <v>2.9474999999999998</v>
      </c>
      <c r="F36" s="473">
        <f>Buildings_stock_eff!P34+Buildings_stock_eff!T34+Buildings_stock_eff!P35+Buildings_stock_eff!T35+Buildings_stock_eff!P36+Buildings_stock_eff!T36+Buildings_stock_eff!P37+Buildings_stock_eff!T37+Buildings_stock_eff!P38+Buildings_stock_eff!T38+Buildings_stock_eff!P39+Buildings_stock_eff!T39-0.05-0.3</f>
        <v>11.753046154647617</v>
      </c>
      <c r="G36" s="473">
        <f>Buildings_stock_eff!Q34+Buildings_stock_eff!Q35+Buildings_stock_eff!Q36+Buildings_stock_eff!Q37+Buildings_stock_eff!Q38+Buildings_stock_eff!Q39+0.3</f>
        <v>5.1420102745098966</v>
      </c>
      <c r="H36" s="473">
        <f>Buildings_stock_eff!R34+Buildings_stock_eff!R35+Buildings_stock_eff!R36+Buildings_stock_eff!R37+Buildings_stock_eff!R38+Buildings_stock_eff!R39+0.01</f>
        <v>0.01</v>
      </c>
      <c r="I36" s="494">
        <f>0.42*K31*M31</f>
        <v>9.9875999999999993E-2</v>
      </c>
      <c r="J36" s="473">
        <f>0.85</f>
        <v>0.85</v>
      </c>
      <c r="K36" s="473">
        <f>Buildings_stock_eff!U34+Buildings_stock_eff!U35+Buildings_stock_eff!U36+Buildings_stock_eff!U37+Buildings_stock_eff!U38+Buildings_stock_eff!U39-1-0.01-0.85</f>
        <v>6.3781606092035616</v>
      </c>
      <c r="L36" s="15">
        <f>K36*($AC$48/($AC$48+$AC$46))</f>
        <v>1.9378491515702607</v>
      </c>
      <c r="M36" s="15">
        <f>K36-L36</f>
        <v>4.4403114576333014</v>
      </c>
      <c r="N36" s="473">
        <f>Buildings_stock_eff!$V$34+Buildings_stock_eff!$V$35+Buildings_stock_eff!$V$36+Buildings_stock_eff!$V$37+Buildings_stock_eff!$V$38+Buildings_stock_eff!$V$39</f>
        <v>2.9153721716792296</v>
      </c>
      <c r="O36" s="473">
        <f>Buildings_stock_eff!$W$34+Buildings_stock_eff!$W$35+Buildings_stock_eff!$W$36+Buildings_stock_eff!$W$37+Buildings_stock_eff!$W$38+Buildings_stock_eff!$W$39</f>
        <v>3.323836157877289</v>
      </c>
      <c r="P36" s="473">
        <f>SUM(N36:O36)</f>
        <v>6.2392083295565186</v>
      </c>
      <c r="Q36" s="474">
        <f>SUM(D36:O36)</f>
        <v>42.262369625360982</v>
      </c>
      <c r="R36"/>
      <c r="S36" s="11"/>
      <c r="T36" s="203" t="s">
        <v>156</v>
      </c>
      <c r="U36" s="206">
        <f>'Opvarmning (k)'!AQ129</f>
        <v>26.45</v>
      </c>
      <c r="V36" s="811"/>
      <c r="W36" s="184" t="s">
        <v>150</v>
      </c>
      <c r="X36" s="187">
        <f>SUM(U44:U49)</f>
        <v>36005.449999999997</v>
      </c>
      <c r="Y36" s="187">
        <v>73.86</v>
      </c>
      <c r="Z36" s="207">
        <f t="shared" si="18"/>
        <v>36079.31</v>
      </c>
      <c r="AB36" s="203" t="s">
        <v>156</v>
      </c>
      <c r="AC36" s="206">
        <f>'Netto opvarmning (k)'!AS81</f>
        <v>19.84</v>
      </c>
      <c r="AD36" s="196"/>
      <c r="AE36" s="184" t="s">
        <v>150</v>
      </c>
      <c r="AF36" s="187">
        <f>SUM(AC44:AC49)</f>
        <v>24438.27</v>
      </c>
      <c r="AG36" s="187">
        <f>SUM(AC64)</f>
        <v>73.86</v>
      </c>
      <c r="AH36" s="207">
        <f t="shared" si="19"/>
        <v>24512.13</v>
      </c>
    </row>
    <row r="37" spans="2:34" ht="15.75" thickBot="1">
      <c r="B37" s="1"/>
      <c r="C37" s="427" t="s">
        <v>598</v>
      </c>
      <c r="D37" s="472">
        <f>Buildings_stock_eff!O40+Buildings_stock_eff!O41+Buildings_stock_eff!O42+Buildings_stock_eff!O43+Buildings_stock_eff!O44+Buildings_stock_eff!O45</f>
        <v>0.32787621374617715</v>
      </c>
      <c r="E37" s="473">
        <v>0</v>
      </c>
      <c r="F37" s="473">
        <f>Buildings_stock_eff!P40+Buildings_stock_eff!T40+Buildings_stock_eff!P41+Buildings_stock_eff!T41+Buildings_stock_eff!P42+Buildings_stock_eff!T42+Buildings_stock_eff!P43+Buildings_stock_eff!T43+Buildings_stock_eff!P44+Buildings_stock_eff!T44+Buildings_stock_eff!P45+Buildings_stock_eff!T45</f>
        <v>3.1012460919859652</v>
      </c>
      <c r="G37" s="473">
        <f>Buildings_stock_eff!Q40+Buildings_stock_eff!Q41+Buildings_stock_eff!Q42+Buildings_stock_eff!Q43+Buildings_stock_eff!Q44+Buildings_stock_eff!Q45</f>
        <v>0.83452484027653351</v>
      </c>
      <c r="H37" s="473">
        <v>0</v>
      </c>
      <c r="I37" s="494">
        <f>0.42*K31*M32</f>
        <v>2.1924000000000006E-2</v>
      </c>
      <c r="J37" s="473">
        <f>Buildings_stock_eff!S40+Buildings_stock_eff!S41+Buildings_stock_eff!S42+Buildings_stock_eff!S43+Buildings_stock_eff!S44+Buildings_stock_eff!S45</f>
        <v>0</v>
      </c>
      <c r="K37" s="473">
        <f>Buildings_stock_eff!U40+Buildings_stock_eff!U41+Buildings_stock_eff!U42+Buildings_stock_eff!U43+Buildings_stock_eff!U44+Buildings_stock_eff!U45</f>
        <v>9.2724982252948188E-2</v>
      </c>
      <c r="L37">
        <v>0</v>
      </c>
      <c r="M37">
        <v>0</v>
      </c>
      <c r="N37" s="473">
        <f>Buildings_stock_eff!$V$40+Buildings_stock_eff!$V$41+Buildings_stock_eff!$V$42+Buildings_stock_eff!$V$43+Buildings_stock_eff!$V$44+Buildings_stock_eff!$V$45</f>
        <v>15.838817283574233</v>
      </c>
      <c r="O37" s="473">
        <f>Buildings_stock_eff!$W$40+Buildings_stock_eff!$W$41+Buildings_stock_eff!$W$42+Buildings_stock_eff!$W$43+Buildings_stock_eff!$W$44+Buildings_stock_eff!$W$45</f>
        <v>3.2042084876646806</v>
      </c>
      <c r="P37" s="473">
        <f>SUM(N37:O37)</f>
        <v>19.043025771238913</v>
      </c>
      <c r="Q37" s="474">
        <f>SUM(D37:O37)</f>
        <v>23.421321899500537</v>
      </c>
      <c r="R37"/>
      <c r="S37" s="11"/>
      <c r="T37" s="203" t="s">
        <v>157</v>
      </c>
      <c r="U37" s="206">
        <f>'Opvarmning (k)'!AQ130</f>
        <v>14804.18</v>
      </c>
      <c r="V37" s="811"/>
      <c r="AB37" s="203" t="s">
        <v>157</v>
      </c>
      <c r="AC37" s="206">
        <f>'Netto opvarmning (k)'!AS82</f>
        <v>11843.35</v>
      </c>
      <c r="AD37" s="196"/>
      <c r="AE37" s="184" t="s">
        <v>321</v>
      </c>
      <c r="AF37" s="188">
        <f>AC51</f>
        <v>3043.4488888888882</v>
      </c>
      <c r="AG37" s="188">
        <f>AC65</f>
        <v>583.71</v>
      </c>
      <c r="AH37" s="208">
        <f t="shared" si="19"/>
        <v>3627.1588888888882</v>
      </c>
    </row>
    <row r="38" spans="2:34" ht="15">
      <c r="B38" s="1"/>
      <c r="C38" s="433" t="s">
        <v>400</v>
      </c>
      <c r="D38" s="475"/>
      <c r="E38" s="476"/>
      <c r="F38" s="476"/>
      <c r="G38" s="476"/>
      <c r="H38" s="476"/>
      <c r="I38" s="495"/>
      <c r="J38" s="476"/>
      <c r="K38" s="476"/>
      <c r="N38" s="476"/>
      <c r="O38" s="476"/>
      <c r="P38" s="476"/>
      <c r="Q38" s="477"/>
      <c r="R38"/>
      <c r="S38" s="11"/>
      <c r="T38" s="203" t="s">
        <v>158</v>
      </c>
      <c r="U38" s="204">
        <f>'Opvarmning (k)'!AQ131</f>
        <v>0</v>
      </c>
      <c r="V38" s="811"/>
      <c r="W38" s="184" t="s">
        <v>321</v>
      </c>
      <c r="X38" s="188">
        <f>U51</f>
        <v>3195.3788888888885</v>
      </c>
      <c r="Y38" s="188">
        <v>601.76</v>
      </c>
      <c r="Z38" s="208">
        <f>X38+Y38</f>
        <v>3797.1388888888887</v>
      </c>
      <c r="AB38" s="203" t="s">
        <v>158</v>
      </c>
      <c r="AC38" s="204">
        <f>'Netto opvarmning (k)'!AS83</f>
        <v>0</v>
      </c>
      <c r="AD38" s="196"/>
      <c r="AE38" s="240" t="s">
        <v>168</v>
      </c>
      <c r="AF38" s="241">
        <f>+AC50</f>
        <v>5233.3711111111115</v>
      </c>
      <c r="AG38" s="241">
        <v>0</v>
      </c>
      <c r="AH38" s="241">
        <f t="shared" si="19"/>
        <v>5233.3711111111115</v>
      </c>
    </row>
    <row r="39" spans="2:34" ht="15">
      <c r="B39" s="1"/>
      <c r="C39" s="427" t="s">
        <v>597</v>
      </c>
      <c r="D39" s="472">
        <f>Buildings_stock_eff!O6+Buildings_stock_eff!O7+Buildings_stock_eff!O8+Buildings_stock_eff!O9+Buildings_stock_eff!O10+Buildings_stock_eff!O11-3.75*0.494</f>
        <v>2.5481098419287953</v>
      </c>
      <c r="E39" s="473">
        <f>0.9+3.75*0.494</f>
        <v>2.7524999999999999</v>
      </c>
      <c r="F39" s="473">
        <f>Buildings_stock_eff!P6+Buildings_stock_eff!T6+Buildings_stock_eff!P7+Buildings_stock_eff!T7+Buildings_stock_eff!P8+Buildings_stock_eff!T8+Buildings_stock_eff!P9+Buildings_stock_eff!T9+Buildings_stock_eff!P10+Buildings_stock_eff!T10+Buildings_stock_eff!P11+Buildings_stock_eff!T11</f>
        <v>8.7693868228324448</v>
      </c>
      <c r="G39" s="473">
        <f>Buildings_stock_eff!Q6+Buildings_stock_eff!Q7+Buildings_stock_eff!Q8+Buildings_stock_eff!Q9+Buildings_stock_eff!Q10+Buildings_stock_eff!Q11</f>
        <v>7.3817474279839157</v>
      </c>
      <c r="H39" s="473">
        <f>Buildings_stock_eff!R6+Buildings_stock_eff!R7+Buildings_stock_eff!R8+Buildings_stock_eff!R9+Buildings_stock_eff!R10+Buildings_stock_eff!R11+0.01</f>
        <v>0.01</v>
      </c>
      <c r="I39" s="494">
        <f>0.42*K32*M31</f>
        <v>0.24452399999999996</v>
      </c>
      <c r="J39" s="473">
        <f>Buildings_stock_eff!S6+Buildings_stock_eff!S7+Buildings_stock_eff!S8+Buildings_stock_eff!S9+Buildings_stock_eff!S10+Buildings_stock_eff!S11+0.84</f>
        <v>0.84</v>
      </c>
      <c r="K39" s="473">
        <f>Buildings_stock_eff!U6+Buildings_stock_eff!U7+Buildings_stock_eff!U8+Buildings_stock_eff!U9+Buildings_stock_eff!U10+Buildings_stock_eff!U11-0.9-0.01-0.84</f>
        <v>15.321430749298862</v>
      </c>
      <c r="L39" s="15">
        <f>K39*($AC$48/($AC$48+$AC$46))</f>
        <v>4.6550445179333231</v>
      </c>
      <c r="M39" s="15">
        <f>K39-L39</f>
        <v>10.666386231365539</v>
      </c>
      <c r="N39" s="473">
        <f>Buildings_stock_eff!$V$6+Buildings_stock_eff!$V$7+Buildings_stock_eff!$V$8+Buildings_stock_eff!$V$9+Buildings_stock_eff!$V$10+Buildings_stock_eff!$V$11</f>
        <v>12.747072448246122</v>
      </c>
      <c r="O39" s="473">
        <f>Buildings_stock_eff!$W$6+Buildings_stock_eff!$W$7+Buildings_stock_eff!$W$8+Buildings_stock_eff!$W$9+Buildings_stock_eff!$W$10+Buildings_stock_eff!$W$11</f>
        <v>13.514262375194839</v>
      </c>
      <c r="P39" s="473">
        <f>SUM(N39:O39)</f>
        <v>26.261334823440961</v>
      </c>
      <c r="Q39" s="474">
        <f>SUM(D39:O39)</f>
        <v>79.450464414783852</v>
      </c>
      <c r="R39"/>
      <c r="S39" s="11"/>
      <c r="T39" s="203" t="s">
        <v>159</v>
      </c>
      <c r="U39" s="206">
        <f>'Opvarmning (k)'!AQ132</f>
        <v>562.37</v>
      </c>
      <c r="V39" s="811"/>
      <c r="W39" s="240" t="s">
        <v>168</v>
      </c>
      <c r="X39" s="241">
        <f>+U50</f>
        <v>1869.0611111111114</v>
      </c>
      <c r="Y39" s="241">
        <v>0</v>
      </c>
      <c r="Z39" s="241">
        <f>X39+Y39</f>
        <v>1869.0611111111114</v>
      </c>
      <c r="AB39" s="203" t="s">
        <v>159</v>
      </c>
      <c r="AC39" s="206">
        <f>'Netto opvarmning (k)'!AS84</f>
        <v>393.66</v>
      </c>
      <c r="AD39" s="196"/>
      <c r="AE39" s="184" t="s">
        <v>151</v>
      </c>
      <c r="AF39" s="189">
        <f>AC52</f>
        <v>31812.11</v>
      </c>
      <c r="AG39" s="189">
        <f>AC66</f>
        <v>33368.83</v>
      </c>
      <c r="AH39" s="209">
        <f>AF39+AG39</f>
        <v>65180.94</v>
      </c>
    </row>
    <row r="40" spans="2:34" ht="15.75" thickBot="1">
      <c r="B40" s="1"/>
      <c r="C40" s="428" t="s">
        <v>598</v>
      </c>
      <c r="D40" s="478">
        <f>Buildings_stock_eff!O12+Buildings_stock_eff!O13+Buildings_stock_eff!O14+Buildings_stock_eff!O15+Buildings_stock_eff!O16+Buildings_stock_eff!O17+0.05</f>
        <v>0.23507441875564444</v>
      </c>
      <c r="E40" s="468">
        <v>0</v>
      </c>
      <c r="F40" s="468">
        <f>Buildings_stock_eff!P12+Buildings_stock_eff!T12+Buildings_stock_eff!P13+Buildings_stock_eff!T13+Buildings_stock_eff!P14+Buildings_stock_eff!T14+Buildings_stock_eff!P15+Buildings_stock_eff!T15+Buildings_stock_eff!P16+Buildings_stock_eff!T16+Buildings_stock_eff!P17+Buildings_stock_eff!T17</f>
        <v>0.59005999871506154</v>
      </c>
      <c r="G40" s="468">
        <f>Buildings_stock_eff!Q12+Buildings_stock_eff!Q13+Buildings_stock_eff!Q14+Buildings_stock_eff!Q15+Buildings_stock_eff!Q16+Buildings_stock_eff!Q17</f>
        <v>0.50964949691494998</v>
      </c>
      <c r="H40" s="468">
        <f>Buildings_stock_eff!R12+Buildings_stock_eff!R13+Buildings_stock_eff!R14+Buildings_stock_eff!R15+Buildings_stock_eff!R16+Buildings_stock_eff!R17</f>
        <v>0</v>
      </c>
      <c r="I40" s="496">
        <f>0.42*K32*M32</f>
        <v>5.3676000000000008E-2</v>
      </c>
      <c r="J40" s="468">
        <f>Buildings_stock_eff!S12+Buildings_stock_eff!S13+Buildings_stock_eff!S14+Buildings_stock_eff!S15+Buildings_stock_eff!S16+Buildings_stock_eff!S17</f>
        <v>0</v>
      </c>
      <c r="K40" s="468">
        <f>Buildings_stock_eff!U12+Buildings_stock_eff!U13+Buildings_stock_eff!U14+Buildings_stock_eff!U15+Buildings_stock_eff!U16+Buildings_stock_eff!U17-0.05</f>
        <v>6.627721879438872E-3</v>
      </c>
      <c r="L40">
        <v>0</v>
      </c>
      <c r="M40">
        <v>0</v>
      </c>
      <c r="N40" s="468">
        <f>Buildings_stock_eff!$V$12+Buildings_stock_eff!$V$13+Buildings_stock_eff!$V$14+Buildings_stock_eff!$V$15+Buildings_stock_eff!$V$16+Buildings_stock_eff!$V$17</f>
        <v>9.7521909689797237</v>
      </c>
      <c r="O40" s="468">
        <f>Buildings_stock_eff!$W$12+Buildings_stock_eff!$W$13+Buildings_stock_eff!$W$14+Buildings_stock_eff!$W$15+Buildings_stock_eff!$W$16+Buildings_stock_eff!$W$17</f>
        <v>4.7783444923393832</v>
      </c>
      <c r="P40" s="468">
        <f>SUM(N40:O40)</f>
        <v>14.530535461319108</v>
      </c>
      <c r="Q40" s="479">
        <f>SUM(D40:O40)</f>
        <v>15.9256230975842</v>
      </c>
      <c r="R40"/>
      <c r="S40" s="11"/>
      <c r="T40" s="203" t="s">
        <v>148</v>
      </c>
      <c r="U40" s="211">
        <f>'Opvarmning (k)'!AQ133</f>
        <v>23554.03</v>
      </c>
      <c r="V40" s="811"/>
      <c r="W40" s="184" t="s">
        <v>151</v>
      </c>
      <c r="X40" s="189">
        <v>33486.31</v>
      </c>
      <c r="Y40" s="189">
        <v>35124.949999999997</v>
      </c>
      <c r="Z40" s="209">
        <f>X40+Y40</f>
        <v>68611.259999999995</v>
      </c>
      <c r="AB40" s="203" t="s">
        <v>148</v>
      </c>
      <c r="AC40" s="211">
        <f>'Netto opvarmning (k)'!AS85</f>
        <v>20020.93</v>
      </c>
      <c r="AD40" s="196"/>
      <c r="AE40" s="190" t="s">
        <v>152</v>
      </c>
      <c r="AF40" s="191">
        <f>AC53</f>
        <v>126.21</v>
      </c>
      <c r="AG40" s="191">
        <f>AC67</f>
        <v>100.09</v>
      </c>
      <c r="AH40" s="210">
        <f>AF40+AG40</f>
        <v>226.3</v>
      </c>
    </row>
    <row r="41" spans="2:34" ht="16.5" thickTop="1" thickBot="1">
      <c r="C41" s="681" t="s">
        <v>597</v>
      </c>
      <c r="D41" s="421">
        <f>D36+D39</f>
        <v>5.0125174901686194</v>
      </c>
      <c r="E41" s="421">
        <f>E36+E39</f>
        <v>5.6999999999999993</v>
      </c>
      <c r="F41" s="421">
        <f t="shared" ref="F41:H41" si="20">F36+F39</f>
        <v>20.522432977480062</v>
      </c>
      <c r="G41" s="421">
        <f t="shared" si="20"/>
        <v>12.523757702493812</v>
      </c>
      <c r="H41" s="421">
        <f t="shared" si="20"/>
        <v>0.02</v>
      </c>
      <c r="I41" s="490">
        <f>I36+I39</f>
        <v>0.34439999999999993</v>
      </c>
      <c r="J41" s="421">
        <f>J36+J39</f>
        <v>1.69</v>
      </c>
      <c r="K41" s="421">
        <f>K36+K39</f>
        <v>21.699591358502424</v>
      </c>
      <c r="L41" s="15">
        <f>K41*($AC$48/($AC$48+$AC$46))</f>
        <v>6.5928936695035834</v>
      </c>
      <c r="M41" s="15">
        <f>K41-L41</f>
        <v>15.106697688998841</v>
      </c>
      <c r="N41" s="421">
        <f>N36+N39</f>
        <v>15.662444619925353</v>
      </c>
      <c r="O41" s="421">
        <f>O36+O39</f>
        <v>16.838098533072127</v>
      </c>
      <c r="P41" s="421">
        <f>SUM(N41:O41)</f>
        <v>32.50054315299748</v>
      </c>
      <c r="Q41" s="421">
        <f>Q36+Q39</f>
        <v>121.71283404014483</v>
      </c>
      <c r="R41"/>
      <c r="S41" s="88"/>
      <c r="T41" s="203" t="s">
        <v>160</v>
      </c>
      <c r="U41" s="204">
        <f>'Opvarmning (k)'!AQ134</f>
        <v>0.22</v>
      </c>
      <c r="V41" s="811"/>
      <c r="W41" s="190" t="s">
        <v>152</v>
      </c>
      <c r="X41" s="191">
        <v>168.28</v>
      </c>
      <c r="Y41" s="191">
        <v>133.46</v>
      </c>
      <c r="Z41" s="210">
        <f>X41+Y41</f>
        <v>301.74</v>
      </c>
      <c r="AB41" s="203" t="s">
        <v>160</v>
      </c>
      <c r="AC41" s="204">
        <f>'Netto opvarmning (k)'!AS86</f>
        <v>0.15</v>
      </c>
      <c r="AD41" s="196"/>
      <c r="AE41" s="196"/>
      <c r="AF41" s="212">
        <f>SUM(AF32:AF40)</f>
        <v>97234.77</v>
      </c>
      <c r="AG41" s="212">
        <f>SUM(AG32:AG40)</f>
        <v>39222.189999999995</v>
      </c>
      <c r="AH41" s="213">
        <f>SUM(AF41:AG41)</f>
        <v>136456.95999999999</v>
      </c>
    </row>
    <row r="42" spans="2:34" ht="15.75" thickBot="1">
      <c r="C42" s="418" t="s">
        <v>324</v>
      </c>
      <c r="D42" s="446">
        <f>(AF37)/1000</f>
        <v>3.043448888888888</v>
      </c>
      <c r="E42" s="422">
        <f>(AF38)/1000</f>
        <v>5.2333711111111114</v>
      </c>
      <c r="F42" s="422">
        <f>(AF33)/1000</f>
        <v>20.02093</v>
      </c>
      <c r="G42" s="422">
        <f>(AF32)/1000</f>
        <v>12.55189</v>
      </c>
      <c r="H42" s="422">
        <f>(AF34)/1000</f>
        <v>8.539999999999999E-3</v>
      </c>
      <c r="I42" s="491">
        <f>(AC44)/1000</f>
        <v>0.34466000000000002</v>
      </c>
      <c r="J42" s="422">
        <f>(AC45)/1000</f>
        <v>1.69045</v>
      </c>
      <c r="K42" s="422">
        <f>(SUM(AC46:AC48))/1000</f>
        <v>22.38702</v>
      </c>
      <c r="L42" s="15">
        <f>K42*($AC$48/($AC$48+$AC$46))</f>
        <v>6.8017521619926145</v>
      </c>
      <c r="M42" s="15">
        <f>K42-L42</f>
        <v>15.585267838007386</v>
      </c>
      <c r="N42" s="422">
        <v>0</v>
      </c>
      <c r="O42" s="422">
        <v>0</v>
      </c>
      <c r="P42" s="422">
        <f>(AF39)/1000</f>
        <v>31.812110000000001</v>
      </c>
      <c r="Q42" s="422">
        <f>SUM(D42:P42)</f>
        <v>119.47944</v>
      </c>
      <c r="R42"/>
      <c r="S42" s="88"/>
      <c r="T42" s="203" t="s">
        <v>161</v>
      </c>
      <c r="U42" s="204">
        <f>'Opvarmning (k)'!AQ135</f>
        <v>0.09</v>
      </c>
      <c r="V42" s="811"/>
      <c r="W42" s="196"/>
      <c r="X42" s="212">
        <f>SUM(X32:X41)</f>
        <v>114052.82</v>
      </c>
      <c r="Y42" s="212">
        <f>SUM(Y32:Y41)</f>
        <v>41780.199999999997</v>
      </c>
      <c r="Z42" s="213">
        <f>SUM(X42:Y42)</f>
        <v>155833.02000000002</v>
      </c>
      <c r="AB42" s="203" t="s">
        <v>161</v>
      </c>
      <c r="AC42" s="204">
        <f>'Netto opvarmning (k)'!AS87</f>
        <v>0.06</v>
      </c>
      <c r="AD42" s="196"/>
      <c r="AE42" s="196"/>
      <c r="AF42" s="181"/>
      <c r="AG42" s="214"/>
      <c r="AH42" s="215"/>
    </row>
    <row r="43" spans="2:34" ht="16.5" thickTop="1" thickBot="1">
      <c r="C43" s="434" t="s">
        <v>402</v>
      </c>
      <c r="D43" s="423">
        <f>(D42-D41)/D41</f>
        <v>-0.39283027044629676</v>
      </c>
      <c r="E43" s="423">
        <f t="shared" ref="E43:I43" si="21">(E42-E41)/E41</f>
        <v>-8.186471734892771E-2</v>
      </c>
      <c r="F43" s="423">
        <f t="shared" si="21"/>
        <v>-2.4436818871835388E-2</v>
      </c>
      <c r="G43" s="423">
        <f>(G42-G41)/G41</f>
        <v>2.2463144189212528E-3</v>
      </c>
      <c r="H43" s="423">
        <f t="shared" si="21"/>
        <v>-0.57300000000000006</v>
      </c>
      <c r="I43" s="492">
        <f t="shared" si="21"/>
        <v>7.5493612079005092E-4</v>
      </c>
      <c r="J43" s="423">
        <f>(J42-J41)/J41</f>
        <v>2.6627218934914879E-4</v>
      </c>
      <c r="K43" s="423">
        <f>(K42-K41)/K41</f>
        <v>3.1679335805935557E-2</v>
      </c>
      <c r="L43" s="423">
        <f t="shared" ref="L43:M43" si="22">(L42-L41)/L41</f>
        <v>3.1679335805935613E-2</v>
      </c>
      <c r="M43" s="423">
        <f t="shared" si="22"/>
        <v>3.1679335805935592E-2</v>
      </c>
      <c r="N43" s="423"/>
      <c r="O43" s="423"/>
      <c r="P43" s="423">
        <f>(P42-P41)/P41</f>
        <v>-2.1182204548294947E-2</v>
      </c>
      <c r="Q43" s="424">
        <f>(Q42-Q41)/Q41</f>
        <v>-1.8349700405531473E-2</v>
      </c>
      <c r="R43"/>
      <c r="S43" s="88"/>
      <c r="T43" s="203" t="s">
        <v>162</v>
      </c>
      <c r="U43" s="217">
        <f>'Opvarmning (k)'!AQ136</f>
        <v>12.2</v>
      </c>
      <c r="V43" s="811"/>
      <c r="W43" s="412"/>
      <c r="X43" s="619" t="s">
        <v>392</v>
      </c>
      <c r="Y43" s="620"/>
      <c r="Z43" s="215"/>
      <c r="AB43" s="203" t="s">
        <v>162</v>
      </c>
      <c r="AC43" s="217">
        <f>'Netto opvarmning (k)'!AS88</f>
        <v>8.5399999999999991</v>
      </c>
      <c r="AD43" s="196"/>
      <c r="AE43" s="193"/>
      <c r="AF43" s="196"/>
      <c r="AG43" s="216"/>
      <c r="AH43" s="215"/>
    </row>
    <row r="44" spans="2:34" ht="15">
      <c r="C44" s="354" t="s">
        <v>599</v>
      </c>
      <c r="D44" s="422">
        <f>D37+D40</f>
        <v>0.56295063250182165</v>
      </c>
      <c r="E44" s="422">
        <v>0</v>
      </c>
      <c r="F44" s="422">
        <f>F37+F40</f>
        <v>3.6913060907010267</v>
      </c>
      <c r="G44" s="422">
        <f>G37+G40</f>
        <v>1.3441743371914834</v>
      </c>
      <c r="H44" s="422">
        <f t="shared" ref="H44:I44" si="23">H37+H40</f>
        <v>0</v>
      </c>
      <c r="I44" s="491">
        <f t="shared" si="23"/>
        <v>7.5600000000000014E-2</v>
      </c>
      <c r="J44" s="422">
        <f>J37+J40</f>
        <v>0</v>
      </c>
      <c r="K44" s="422">
        <f>K37+K40</f>
        <v>9.935270413238706E-2</v>
      </c>
      <c r="L44" s="15">
        <f>K44*($AC$48/($AC$48+$AC$46))</f>
        <v>3.018590549935973E-2</v>
      </c>
      <c r="M44" s="15">
        <f>K44-L44</f>
        <v>6.9166798633027327E-2</v>
      </c>
      <c r="N44" s="422">
        <f>N37+N40</f>
        <v>25.591008252553955</v>
      </c>
      <c r="O44" s="422">
        <f>O37+O40</f>
        <v>7.9825529800040638</v>
      </c>
      <c r="P44" s="422">
        <f>SUM(N44:O44)+0.12</f>
        <v>33.693561232558018</v>
      </c>
      <c r="Q44" s="422">
        <f>Q37+Q40</f>
        <v>39.346944997084734</v>
      </c>
      <c r="R44"/>
      <c r="S44" s="88"/>
      <c r="T44" s="203" t="s">
        <v>163</v>
      </c>
      <c r="U44" s="218">
        <f>'Opvarmning (k)'!AQ137</f>
        <v>344.66</v>
      </c>
      <c r="V44" s="811"/>
      <c r="W44" s="413"/>
      <c r="X44" s="497" t="s">
        <v>390</v>
      </c>
      <c r="Y44" s="498" t="s">
        <v>391</v>
      </c>
      <c r="Z44" s="215"/>
      <c r="AB44" s="203" t="s">
        <v>163</v>
      </c>
      <c r="AC44" s="218">
        <f>'Netto opvarmning (k)'!AS89</f>
        <v>344.66</v>
      </c>
      <c r="AD44" s="196"/>
      <c r="AE44" s="193"/>
      <c r="AF44" s="196"/>
      <c r="AG44" s="216"/>
      <c r="AH44" s="215"/>
    </row>
    <row r="45" spans="2:34" ht="15.75" thickBot="1">
      <c r="C45" s="12" t="s">
        <v>325</v>
      </c>
      <c r="D45" s="425">
        <f>(AG37)/1000</f>
        <v>0.58371000000000006</v>
      </c>
      <c r="E45" s="425">
        <f>AG38/1000</f>
        <v>0</v>
      </c>
      <c r="F45" s="425">
        <f>(AG33)/1000</f>
        <v>3.7861799999999999</v>
      </c>
      <c r="G45" s="425">
        <f>(AG32)/1000</f>
        <v>1.29847</v>
      </c>
      <c r="H45" s="425">
        <f>(AG34)/1000</f>
        <v>1.1049999999999999E-2</v>
      </c>
      <c r="I45" s="493">
        <f>(AC64)/1000</f>
        <v>7.3859999999999995E-2</v>
      </c>
      <c r="J45" s="425">
        <v>0</v>
      </c>
      <c r="K45" s="425">
        <v>0</v>
      </c>
      <c r="L45" s="15">
        <f>K45*($AC$48/($AC$48+$AC$46))</f>
        <v>0</v>
      </c>
      <c r="M45" s="15">
        <f>K45-L45</f>
        <v>0</v>
      </c>
      <c r="N45" s="425">
        <v>0</v>
      </c>
      <c r="O45" s="425">
        <v>0</v>
      </c>
      <c r="P45" s="425">
        <f>(AG39)/1000</f>
        <v>33.368830000000003</v>
      </c>
      <c r="Q45" s="425">
        <f>SUM(D45:P45)</f>
        <v>39.122100000000003</v>
      </c>
      <c r="R45"/>
      <c r="S45" s="11"/>
      <c r="T45" s="203" t="s">
        <v>164</v>
      </c>
      <c r="U45" s="218">
        <f>'Opvarmning (k)'!AQ138</f>
        <v>2600.69</v>
      </c>
      <c r="V45" s="811"/>
      <c r="W45" s="404" t="str">
        <f>W32</f>
        <v xml:space="preserve">Oil </v>
      </c>
      <c r="X45" s="409">
        <f t="shared" ref="X45:Y47" si="24">AF32/X32</f>
        <v>0.79634876727277337</v>
      </c>
      <c r="Y45" s="405">
        <f t="shared" si="24"/>
        <v>0.79957511007112292</v>
      </c>
      <c r="Z45" s="215"/>
      <c r="AB45" s="203" t="s">
        <v>164</v>
      </c>
      <c r="AC45" s="218">
        <f>'Netto opvarmning (k)'!AS90</f>
        <v>1690.45</v>
      </c>
      <c r="AD45" s="196"/>
      <c r="AE45" s="193"/>
      <c r="AF45" s="236"/>
      <c r="AG45" s="216"/>
      <c r="AH45" s="215"/>
    </row>
    <row r="46" spans="2:34" ht="15.75" thickBot="1">
      <c r="C46" s="434" t="s">
        <v>402</v>
      </c>
      <c r="D46" s="423">
        <f>(D45-D44)/D44</f>
        <v>3.6875999953888038E-2</v>
      </c>
      <c r="E46" s="423"/>
      <c r="F46" s="423">
        <f t="shared" ref="F46:H46" si="25">(F45-F44)/F44</f>
        <v>2.5701989205927769E-2</v>
      </c>
      <c r="G46" s="423">
        <f t="shared" si="25"/>
        <v>-3.4001792719073901E-2</v>
      </c>
      <c r="H46" s="423" t="e">
        <f t="shared" si="25"/>
        <v>#DIV/0!</v>
      </c>
      <c r="I46" s="492">
        <f>(I45-I44)/I44</f>
        <v>-2.3015873015873267E-2</v>
      </c>
      <c r="J46" s="423" t="e">
        <f>(J45-J44)/J44</f>
        <v>#DIV/0!</v>
      </c>
      <c r="K46" s="423">
        <f>(K45-K44)/K44</f>
        <v>-1</v>
      </c>
      <c r="L46" s="423">
        <f t="shared" ref="L46" si="26">(L45-L44)/L44</f>
        <v>-1</v>
      </c>
      <c r="M46" s="423">
        <f t="shared" ref="M46" si="27">(M45-M44)/M44</f>
        <v>-1</v>
      </c>
      <c r="N46" s="423"/>
      <c r="O46" s="423"/>
      <c r="P46" s="423">
        <f>(P45-P44)/P44</f>
        <v>-9.6377830267531436E-3</v>
      </c>
      <c r="Q46" s="424">
        <f>(Q45-Q44)/Q44</f>
        <v>-5.7144207028370165E-3</v>
      </c>
      <c r="R46"/>
      <c r="S46" s="11"/>
      <c r="T46" s="203" t="s">
        <v>165</v>
      </c>
      <c r="U46" s="218">
        <f>'Opvarmning (k)'!AQ139</f>
        <v>23919.33</v>
      </c>
      <c r="V46" s="811"/>
      <c r="W46" s="404" t="str">
        <f>W33</f>
        <v>Natural Gas</v>
      </c>
      <c r="X46" s="410">
        <f t="shared" si="24"/>
        <v>0.85000019105010916</v>
      </c>
      <c r="Y46" s="405">
        <f t="shared" si="24"/>
        <v>0.89999928688074504</v>
      </c>
      <c r="Z46" s="215"/>
      <c r="AB46" s="203" t="s">
        <v>165</v>
      </c>
      <c r="AC46" s="218">
        <f>'Netto opvarmning (k)'!AS91</f>
        <v>15547.57</v>
      </c>
      <c r="AD46" s="196"/>
      <c r="AE46" s="193"/>
      <c r="AF46" s="236"/>
      <c r="AG46" s="216"/>
      <c r="AH46" s="215"/>
    </row>
    <row r="47" spans="2:34" ht="15">
      <c r="C47" s="354" t="s">
        <v>600</v>
      </c>
      <c r="D47" s="425">
        <f t="shared" ref="D47:H47" si="28">SUM(D41,D44)</f>
        <v>5.5754681226704408</v>
      </c>
      <c r="E47" s="425">
        <f>SUM(E41,E44)</f>
        <v>5.6999999999999993</v>
      </c>
      <c r="F47" s="425">
        <f>SUM(F41,F44)</f>
        <v>24.213739068181088</v>
      </c>
      <c r="G47" s="425">
        <f t="shared" si="28"/>
        <v>13.867932039685297</v>
      </c>
      <c r="H47" s="425">
        <f t="shared" si="28"/>
        <v>0.02</v>
      </c>
      <c r="I47" s="493">
        <f t="shared" ref="I47" si="29">SUM(I41,I44)</f>
        <v>0.41999999999999993</v>
      </c>
      <c r="J47" s="425">
        <f t="shared" ref="J47:K48" si="30">SUM(J41,J44)</f>
        <v>1.69</v>
      </c>
      <c r="K47" s="425">
        <f t="shared" si="30"/>
        <v>21.79894406263481</v>
      </c>
      <c r="L47" s="15">
        <f>K47*($AC$48/($AC$48+$AC$46))</f>
        <v>6.6230795750029428</v>
      </c>
      <c r="M47" s="15">
        <f>K47-L47</f>
        <v>15.175864487631866</v>
      </c>
      <c r="N47" s="425">
        <f t="shared" ref="N47:Q48" si="31">SUM(N41,N44)</f>
        <v>41.253452872479308</v>
      </c>
      <c r="O47" s="425">
        <f t="shared" si="31"/>
        <v>24.820651513076193</v>
      </c>
      <c r="P47" s="425">
        <f t="shared" si="31"/>
        <v>66.194104385555505</v>
      </c>
      <c r="Q47" s="425">
        <f t="shared" si="31"/>
        <v>161.05977903722956</v>
      </c>
      <c r="R47"/>
      <c r="S47" s="11"/>
      <c r="T47" s="203" t="s">
        <v>166</v>
      </c>
      <c r="U47" s="218">
        <f>'Opvarmning (k)'!AQ140</f>
        <v>72.19</v>
      </c>
      <c r="V47" s="811"/>
      <c r="W47" s="404" t="str">
        <f>W34</f>
        <v>Coal and Coke</v>
      </c>
      <c r="X47" s="410">
        <f t="shared" si="24"/>
        <v>0.68265387689848112</v>
      </c>
      <c r="Y47" s="405">
        <f t="shared" si="24"/>
        <v>0.71986970684039087</v>
      </c>
      <c r="Z47" s="215"/>
      <c r="AB47" s="203" t="s">
        <v>166</v>
      </c>
      <c r="AC47" s="218">
        <f>'Netto opvarmning (k)'!AS92</f>
        <v>54.15</v>
      </c>
      <c r="AD47" s="196"/>
      <c r="AE47" s="193"/>
      <c r="AF47" s="196"/>
      <c r="AG47" s="216"/>
      <c r="AH47" s="215"/>
    </row>
    <row r="48" spans="2:34" ht="15.75" thickBot="1">
      <c r="C48" s="12" t="s">
        <v>326</v>
      </c>
      <c r="D48" s="425">
        <f>SUM(D42,D45)</f>
        <v>3.6271588888888879</v>
      </c>
      <c r="E48" s="425">
        <f>SUM(E42,E45)</f>
        <v>5.2333711111111114</v>
      </c>
      <c r="F48" s="425">
        <f t="shared" ref="F48:H48" si="32">SUM(F42,F45)</f>
        <v>23.807110000000002</v>
      </c>
      <c r="G48" s="425">
        <f t="shared" si="32"/>
        <v>13.85036</v>
      </c>
      <c r="H48" s="425">
        <f t="shared" si="32"/>
        <v>1.9589999999999996E-2</v>
      </c>
      <c r="I48" s="493">
        <f t="shared" ref="I48" si="33">SUM(I42,I45)</f>
        <v>0.41852</v>
      </c>
      <c r="J48" s="425">
        <f t="shared" si="30"/>
        <v>1.69045</v>
      </c>
      <c r="K48" s="425">
        <f t="shared" si="30"/>
        <v>22.38702</v>
      </c>
      <c r="L48" s="15">
        <f>K48*($AC$48/($AC$48+$AC$46))</f>
        <v>6.8017521619926145</v>
      </c>
      <c r="M48" s="15">
        <f>K48-L48</f>
        <v>15.585267838007386</v>
      </c>
      <c r="N48" s="425">
        <f t="shared" si="31"/>
        <v>0</v>
      </c>
      <c r="O48" s="425">
        <f t="shared" si="31"/>
        <v>0</v>
      </c>
      <c r="P48" s="425">
        <f t="shared" si="31"/>
        <v>65.180940000000007</v>
      </c>
      <c r="Q48" s="425">
        <f t="shared" si="31"/>
        <v>158.60154</v>
      </c>
      <c r="R48"/>
      <c r="S48" s="11"/>
      <c r="T48" s="203" t="s">
        <v>167</v>
      </c>
      <c r="U48" s="218">
        <f>'Opvarmning (k)'!AQ141</f>
        <v>9047.06</v>
      </c>
      <c r="V48" s="811"/>
      <c r="W48" s="680" t="str">
        <f>T44</f>
        <v>Solar</v>
      </c>
      <c r="X48" s="680">
        <f>U44/AC44</f>
        <v>1</v>
      </c>
      <c r="Y48" s="405">
        <f>AC64/U64</f>
        <v>1</v>
      </c>
      <c r="Z48" s="215"/>
      <c r="AB48" s="203" t="s">
        <v>167</v>
      </c>
      <c r="AC48" s="218">
        <f>'Netto opvarmning (k)'!AS93</f>
        <v>6785.3</v>
      </c>
      <c r="AD48" s="196"/>
      <c r="AE48" s="193"/>
      <c r="AF48" s="196"/>
      <c r="AG48" s="216"/>
      <c r="AH48" s="215"/>
    </row>
    <row r="49" spans="2:34" ht="15.75" thickBot="1">
      <c r="C49" s="434" t="s">
        <v>402</v>
      </c>
      <c r="D49" s="423">
        <f>(D48-D47)/D48</f>
        <v>-0.53714471669543562</v>
      </c>
      <c r="E49" s="423">
        <f>(E48-E47)/E48</f>
        <v>-8.9164112191121983E-2</v>
      </c>
      <c r="F49" s="423">
        <f t="shared" ref="F49:H49" si="34">(F48-F47)/F47</f>
        <v>-1.6793319984001621E-2</v>
      </c>
      <c r="G49" s="423">
        <f t="shared" si="34"/>
        <v>-1.2670987739924822E-3</v>
      </c>
      <c r="H49" s="423">
        <f t="shared" si="34"/>
        <v>-2.0500000000000206E-2</v>
      </c>
      <c r="I49" s="492">
        <f t="shared" ref="I49" si="35">(I48-I47)/I47</f>
        <v>-3.5238095238093476E-3</v>
      </c>
      <c r="J49" s="423">
        <f>(J48-J47)/J47</f>
        <v>2.6627218934914879E-4</v>
      </c>
      <c r="K49" s="423">
        <f>(K48-K47)/K47</f>
        <v>2.6977267140806171E-2</v>
      </c>
      <c r="L49" s="423">
        <f t="shared" ref="L49" si="36">(L48-L47)/L47</f>
        <v>2.6977267140806217E-2</v>
      </c>
      <c r="M49" s="423">
        <f t="shared" ref="M49" si="37">(M48-M47)/M47</f>
        <v>2.6977267140806269E-2</v>
      </c>
      <c r="N49" s="423"/>
      <c r="O49" s="423"/>
      <c r="P49" s="423">
        <f>(P48-P47)/P47</f>
        <v>-1.5305961081582142E-2</v>
      </c>
      <c r="Q49" s="426">
        <f>(Q48-Q47)/Q47</f>
        <v>-1.5262898359380772E-2</v>
      </c>
      <c r="R49"/>
      <c r="S49" s="11"/>
      <c r="T49" s="203" t="s">
        <v>322</v>
      </c>
      <c r="U49" s="218">
        <f>'Opvarmning (k)'!AQ142</f>
        <v>21.52</v>
      </c>
      <c r="V49" s="811"/>
      <c r="W49" s="680" t="str">
        <f>T45</f>
        <v>Straw</v>
      </c>
      <c r="X49" s="410">
        <f>AC45/U45</f>
        <v>0.650000576770011</v>
      </c>
      <c r="Z49" s="215"/>
      <c r="AB49" s="203" t="s">
        <v>322</v>
      </c>
      <c r="AC49" s="218">
        <f>'Netto opvarmning (k)'!AS94</f>
        <v>16.14</v>
      </c>
      <c r="AD49" s="196"/>
      <c r="AE49" s="196"/>
      <c r="AF49" s="196"/>
      <c r="AG49" s="216"/>
      <c r="AH49" s="215"/>
    </row>
    <row r="50" spans="2:34" ht="15">
      <c r="D50" s="235"/>
      <c r="E50" s="244"/>
      <c r="F50" s="235"/>
      <c r="H50" s="6"/>
      <c r="I50" s="6"/>
      <c r="K50" s="4"/>
      <c r="L50" s="4"/>
      <c r="P50" s="110"/>
      <c r="Q50" s="110"/>
      <c r="R50"/>
      <c r="S50" s="70"/>
      <c r="T50" s="203" t="s">
        <v>640</v>
      </c>
      <c r="U50" s="242">
        <f>'Opvarmning (k)'!AQ143/(X54-1)</f>
        <v>1869.0611111111114</v>
      </c>
      <c r="V50" s="811"/>
      <c r="W50" s="680" t="str">
        <f>T46</f>
        <v>Firewood</v>
      </c>
      <c r="X50" s="410">
        <f t="shared" ref="X50" si="38">AC46/U46</f>
        <v>0.65000022993955098</v>
      </c>
      <c r="Z50" s="215"/>
      <c r="AB50" s="203" t="s">
        <v>168</v>
      </c>
      <c r="AC50" s="242">
        <f>U50*X54</f>
        <v>5233.3711111111115</v>
      </c>
      <c r="AD50" s="196"/>
      <c r="AE50" s="173"/>
      <c r="AF50" s="178"/>
      <c r="AG50" s="216"/>
      <c r="AH50" s="215"/>
    </row>
    <row r="51" spans="2:34" ht="15">
      <c r="B51" s="1"/>
      <c r="D51" s="11"/>
      <c r="E51" s="244"/>
      <c r="F51"/>
      <c r="G51"/>
      <c r="H51"/>
      <c r="I51"/>
      <c r="K51" s="4"/>
      <c r="L51" s="4"/>
      <c r="P51" s="110"/>
      <c r="Q51" s="110"/>
      <c r="R51"/>
      <c r="S51" s="11"/>
      <c r="T51" s="203" t="s">
        <v>321</v>
      </c>
      <c r="U51" s="219">
        <f>'Opvarmning (k)'!AQ144-U50</f>
        <v>3195.3788888888885</v>
      </c>
      <c r="V51" s="811"/>
      <c r="W51" s="680" t="str">
        <f>T48</f>
        <v>Wood Pellets</v>
      </c>
      <c r="X51" s="410">
        <f>AC48/U48</f>
        <v>0.75000055266572796</v>
      </c>
      <c r="Z51" s="215"/>
      <c r="AB51" s="203" t="s">
        <v>139</v>
      </c>
      <c r="AC51" s="219">
        <f>('Netto opvarmning (k)'!AS95+'Netto opvarmning (k)'!AS96)-AC50</f>
        <v>3043.4488888888882</v>
      </c>
      <c r="AD51" s="196"/>
      <c r="AE51" s="435"/>
      <c r="AF51" s="221"/>
      <c r="AG51" s="216"/>
      <c r="AH51" s="215"/>
    </row>
    <row r="52" spans="2:34" ht="15.75" thickBot="1">
      <c r="C52" s="68" t="s">
        <v>403</v>
      </c>
      <c r="H52" s="6"/>
      <c r="I52" s="6"/>
      <c r="J52" s="5"/>
      <c r="K52" s="5"/>
      <c r="L52" s="5"/>
      <c r="M52" s="1"/>
      <c r="N52" s="1"/>
      <c r="O52" s="1"/>
      <c r="P52" s="111"/>
      <c r="Q52" s="111"/>
      <c r="R52"/>
      <c r="S52" s="11"/>
      <c r="T52" s="203" t="s">
        <v>151</v>
      </c>
      <c r="U52" s="222">
        <f>'Opvarmning (k)'!AQ145</f>
        <v>33486.43</v>
      </c>
      <c r="V52" s="811"/>
      <c r="W52" s="404" t="str">
        <f>W36</f>
        <v xml:space="preserve">Renewable Energy </v>
      </c>
      <c r="X52" s="410">
        <f>AF36/X36</f>
        <v>0.67873807992956625</v>
      </c>
      <c r="Y52" s="405">
        <f>X52</f>
        <v>0.67873807992956625</v>
      </c>
      <c r="Z52" s="215">
        <f>AC45/U45</f>
        <v>0.650000576770011</v>
      </c>
      <c r="AB52" s="203" t="s">
        <v>151</v>
      </c>
      <c r="AC52" s="222">
        <f>'Netto opvarmning (k)'!AS97</f>
        <v>31812.11</v>
      </c>
      <c r="AD52" s="196"/>
      <c r="AE52" s="220"/>
      <c r="AF52" s="507"/>
      <c r="AG52" s="216"/>
      <c r="AH52" s="215"/>
    </row>
    <row r="53" spans="2:34" ht="16.5" thickTop="1" thickBot="1">
      <c r="B53" s="1"/>
      <c r="C53" s="456" t="s">
        <v>201</v>
      </c>
      <c r="D53" s="449" t="s">
        <v>139</v>
      </c>
      <c r="E53" s="449" t="s">
        <v>330</v>
      </c>
      <c r="F53" s="449" t="s">
        <v>140</v>
      </c>
      <c r="G53" s="449" t="s">
        <v>147</v>
      </c>
      <c r="H53" s="449" t="s">
        <v>170</v>
      </c>
      <c r="I53" s="484" t="s">
        <v>163</v>
      </c>
      <c r="J53" s="449" t="s">
        <v>164</v>
      </c>
      <c r="K53" s="449" t="s">
        <v>171</v>
      </c>
      <c r="L53" s="430" t="s">
        <v>594</v>
      </c>
      <c r="M53" s="623" t="s">
        <v>595</v>
      </c>
      <c r="N53" s="449" t="s">
        <v>197</v>
      </c>
      <c r="O53" s="449" t="s">
        <v>198</v>
      </c>
      <c r="P53" s="449" t="s">
        <v>199</v>
      </c>
      <c r="Q53" s="450" t="s">
        <v>200</v>
      </c>
      <c r="R53"/>
      <c r="S53" s="11"/>
      <c r="T53" s="203" t="s">
        <v>152</v>
      </c>
      <c r="U53" s="223">
        <f>'Opvarmning (k)'!AQ146</f>
        <v>168.27</v>
      </c>
      <c r="V53" s="811"/>
      <c r="W53" s="404" t="str">
        <f>W38</f>
        <v>Electric heating</v>
      </c>
      <c r="X53" s="812">
        <f>AC51/U51</f>
        <v>0.95245321281670292</v>
      </c>
      <c r="Y53" s="813">
        <f>X53</f>
        <v>0.95245321281670292</v>
      </c>
      <c r="Z53" s="215">
        <f t="shared" ref="Z53:Z55" si="39">AC46/U46</f>
        <v>0.65000022993955098</v>
      </c>
      <c r="AB53" s="203" t="s">
        <v>152</v>
      </c>
      <c r="AC53" s="223">
        <f>'Netto opvarmning (k)'!AS98</f>
        <v>126.21</v>
      </c>
      <c r="AD53" s="196"/>
      <c r="AE53" s="220"/>
      <c r="AF53" s="221"/>
      <c r="AG53" s="216"/>
      <c r="AH53" s="215"/>
    </row>
    <row r="54" spans="2:34" ht="15.75" thickBot="1">
      <c r="B54" s="1"/>
      <c r="C54" s="447" t="s">
        <v>203</v>
      </c>
      <c r="D54" s="419">
        <f>W13+T13</f>
        <v>5.2652494644628351</v>
      </c>
      <c r="E54" s="419">
        <f>W14+T14</f>
        <v>2.0357142857142856</v>
      </c>
      <c r="F54" s="419">
        <f>W7+T7</f>
        <v>24.144038797035368</v>
      </c>
      <c r="G54" s="419">
        <f>W8+T8</f>
        <v>15.733363947856546</v>
      </c>
      <c r="H54" s="54"/>
      <c r="I54" s="485">
        <f>W12+T12</f>
        <v>0.34439999999999993</v>
      </c>
      <c r="J54" s="420">
        <f>W11+T11</f>
        <v>2.599997692922003</v>
      </c>
      <c r="K54" s="420">
        <f>W9+T9</f>
        <v>8.7905184150470994</v>
      </c>
      <c r="L54" s="15">
        <f>K54*($U$48/($U$48+$U$46))</f>
        <v>2.4124069251148219</v>
      </c>
      <c r="M54" s="15">
        <f>K54-L54</f>
        <v>6.3781114899322775</v>
      </c>
      <c r="N54" s="420">
        <f>W15+T15</f>
        <v>16.48678381044774</v>
      </c>
      <c r="O54" s="261">
        <f>W16+T16</f>
        <v>17.724314245339084</v>
      </c>
      <c r="P54" s="261">
        <f>SUM(N54:O54)</f>
        <v>34.21109805578682</v>
      </c>
      <c r="Q54" s="448">
        <f>D54+F54+G54+H54+J54+K54+P54</f>
        <v>90.744266373110676</v>
      </c>
      <c r="R54"/>
      <c r="S54" s="11"/>
      <c r="T54" s="199" t="s">
        <v>146</v>
      </c>
      <c r="U54" s="204"/>
      <c r="V54" s="196"/>
      <c r="W54" s="406" t="s">
        <v>168</v>
      </c>
      <c r="X54" s="812">
        <v>2.8</v>
      </c>
      <c r="Y54" s="813">
        <v>2.8</v>
      </c>
      <c r="Z54" s="215">
        <f t="shared" si="39"/>
        <v>0.75010389250588727</v>
      </c>
      <c r="AB54" s="199" t="s">
        <v>146</v>
      </c>
      <c r="AC54" s="204"/>
      <c r="AD54" s="196"/>
      <c r="AE54" s="224"/>
      <c r="AF54" s="221"/>
      <c r="AG54" s="216"/>
      <c r="AH54" s="215"/>
    </row>
    <row r="55" spans="2:34" ht="15">
      <c r="B55" s="1"/>
      <c r="C55" s="447" t="s">
        <v>204</v>
      </c>
      <c r="D55" s="419">
        <f>W22+T22</f>
        <v>0.59133469800611516</v>
      </c>
      <c r="E55" s="419">
        <f>W23+T23</f>
        <v>0</v>
      </c>
      <c r="F55" s="419">
        <f>W17+T17</f>
        <v>4.1014512118900299</v>
      </c>
      <c r="G55" s="419">
        <f>W18+T18</f>
        <v>1.680217921489354</v>
      </c>
      <c r="H55" s="54"/>
      <c r="I55" s="485">
        <f>W21+T21</f>
        <v>7.5600000000000014E-2</v>
      </c>
      <c r="J55" s="420">
        <f>W20+T20</f>
        <v>0</v>
      </c>
      <c r="K55" s="420">
        <f>W19+T19</f>
        <v>0.13247017456088214</v>
      </c>
      <c r="L55" s="15">
        <v>0</v>
      </c>
      <c r="M55" s="15">
        <v>0</v>
      </c>
      <c r="N55" s="420">
        <f>W24+T24</f>
        <v>26.113273727095876</v>
      </c>
      <c r="O55" s="261">
        <f>W25+T25</f>
        <v>8.1454622244939436</v>
      </c>
      <c r="P55" s="261">
        <f>SUM(N55:O55)</f>
        <v>34.25873595158982</v>
      </c>
      <c r="Q55" s="448">
        <f>D55+F55+G55+H55+J55+K55+P55</f>
        <v>40.764209957536202</v>
      </c>
      <c r="R55"/>
      <c r="S55" s="11"/>
      <c r="T55" s="201" t="s">
        <v>154</v>
      </c>
      <c r="U55" s="192">
        <f>'Opvarmning (k)'!AQ157</f>
        <v>152.87</v>
      </c>
      <c r="V55" s="196"/>
      <c r="W55" s="404" t="str">
        <f>W40</f>
        <v>District Heating</v>
      </c>
      <c r="X55" s="410">
        <f>AF39/X40</f>
        <v>0.95000344917072088</v>
      </c>
      <c r="Y55" s="405">
        <f>AG39/Y40</f>
        <v>0.9500036298984057</v>
      </c>
      <c r="Z55" s="215">
        <f t="shared" si="39"/>
        <v>0.75000055266572796</v>
      </c>
      <c r="AB55" s="201" t="s">
        <v>154</v>
      </c>
      <c r="AC55" s="192">
        <f>'Netto opvarmning (k)'!AS100</f>
        <v>122.3</v>
      </c>
      <c r="AD55" s="196"/>
      <c r="AE55" s="225"/>
      <c r="AF55" s="221"/>
      <c r="AG55" s="226"/>
      <c r="AH55" s="215"/>
    </row>
    <row r="56" spans="2:34" ht="16.5" thickBot="1">
      <c r="B56" s="1"/>
      <c r="C56" s="452" t="s">
        <v>404</v>
      </c>
      <c r="D56" s="453">
        <f>D54+D55</f>
        <v>5.8565841624689501</v>
      </c>
      <c r="E56" s="453">
        <f>E54+E55</f>
        <v>2.0357142857142856</v>
      </c>
      <c r="F56" s="453">
        <f t="shared" ref="F56:I56" si="40">F54+F55</f>
        <v>28.245490008925398</v>
      </c>
      <c r="G56" s="453">
        <f t="shared" si="40"/>
        <v>17.413581869345901</v>
      </c>
      <c r="H56" s="453">
        <f t="shared" si="40"/>
        <v>0</v>
      </c>
      <c r="I56" s="486">
        <f t="shared" si="40"/>
        <v>0.41999999999999993</v>
      </c>
      <c r="J56" s="453">
        <f>J54+J55</f>
        <v>2.599997692922003</v>
      </c>
      <c r="K56" s="453">
        <f>K54+K55</f>
        <v>8.9229885896079821</v>
      </c>
      <c r="L56" s="15">
        <f>K56*($U$48/($U$48+$U$46))</f>
        <v>2.4487610912052786</v>
      </c>
      <c r="M56" s="15">
        <f>K56-L56</f>
        <v>6.4742274984027031</v>
      </c>
      <c r="N56" s="453">
        <f>N54+N55</f>
        <v>42.60005753754362</v>
      </c>
      <c r="O56" s="453">
        <f>O54+O55</f>
        <v>25.869776469833027</v>
      </c>
      <c r="P56" s="454">
        <f>SUM(N56:O56)</f>
        <v>68.469834007376647</v>
      </c>
      <c r="Q56" s="455">
        <f>D56+F56+G56+H56+J56+K56+P56</f>
        <v>131.50847633064689</v>
      </c>
      <c r="R56"/>
      <c r="S56" s="11"/>
      <c r="T56" s="203" t="s">
        <v>156</v>
      </c>
      <c r="U56" s="206">
        <f>'Opvarmning (k)'!AQ158</f>
        <v>6.9</v>
      </c>
      <c r="V56" s="196"/>
      <c r="W56" s="407" t="str">
        <f>W41</f>
        <v>Gas Works Gas</v>
      </c>
      <c r="X56" s="411">
        <f>AF40/X41</f>
        <v>0.75</v>
      </c>
      <c r="Y56" s="408">
        <f>AG40/Y41</f>
        <v>0.74996253559118831</v>
      </c>
      <c r="Z56" s="215"/>
      <c r="AB56" s="203" t="s">
        <v>156</v>
      </c>
      <c r="AC56" s="206">
        <f>'Netto opvarmning (k)'!AS101</f>
        <v>5.17</v>
      </c>
      <c r="AD56" s="196"/>
      <c r="AE56" s="225"/>
      <c r="AF56" s="221"/>
      <c r="AG56" s="227"/>
      <c r="AH56" s="215"/>
    </row>
    <row r="57" spans="2:34" ht="16.5" thickTop="1" thickBot="1">
      <c r="B57" s="1"/>
      <c r="C57" s="456" t="s">
        <v>395</v>
      </c>
      <c r="D57" s="449"/>
      <c r="E57" s="449"/>
      <c r="F57" s="449"/>
      <c r="G57" s="449"/>
      <c r="H57" s="449"/>
      <c r="I57" s="484"/>
      <c r="J57" s="449"/>
      <c r="K57" s="449"/>
      <c r="N57" s="449"/>
      <c r="O57" s="449"/>
      <c r="P57" s="449"/>
      <c r="Q57" s="450"/>
      <c r="R57"/>
      <c r="S57" s="11"/>
      <c r="T57" s="203" t="s">
        <v>157</v>
      </c>
      <c r="U57" s="206">
        <f>'Opvarmning (k)'!AQ159</f>
        <v>1459.08</v>
      </c>
      <c r="V57" s="196"/>
      <c r="W57" s="225"/>
      <c r="X57" s="221"/>
      <c r="Y57" s="226"/>
      <c r="Z57" s="215"/>
      <c r="AB57" s="203" t="s">
        <v>157</v>
      </c>
      <c r="AC57" s="206">
        <f>'Netto opvarmning (k)'!AS102</f>
        <v>1167.26</v>
      </c>
      <c r="AD57" s="196"/>
      <c r="AE57" s="225"/>
      <c r="AF57" s="221"/>
      <c r="AG57" s="226"/>
      <c r="AH57" s="215"/>
    </row>
    <row r="58" spans="2:34" ht="15">
      <c r="B58" s="1"/>
      <c r="C58" s="451" t="s">
        <v>396</v>
      </c>
      <c r="D58" s="384">
        <f>(X38)/1000</f>
        <v>3.1953788888888885</v>
      </c>
      <c r="E58" s="384">
        <f>(X39)/1000</f>
        <v>1.8690611111111113</v>
      </c>
      <c r="F58" s="384">
        <f>(U40+U53)/1000</f>
        <v>23.722300000000001</v>
      </c>
      <c r="G58" s="384">
        <f>X32/1000</f>
        <v>15.761799999999999</v>
      </c>
      <c r="H58" s="384">
        <f>X34/1000</f>
        <v>1.251E-2</v>
      </c>
      <c r="I58" s="487">
        <f>U44/1000</f>
        <v>0.34466000000000002</v>
      </c>
      <c r="J58" s="110">
        <f>U45/1000</f>
        <v>2.6006900000000002</v>
      </c>
      <c r="K58" s="110">
        <f>(U46+U47+U48)/1000</f>
        <v>33.038580000000003</v>
      </c>
      <c r="L58" s="15">
        <f>K58*($U$48/($U$48+$U$46))</f>
        <v>9.0668713066489843</v>
      </c>
      <c r="M58" s="15">
        <f>K58-L58</f>
        <v>23.971708693351019</v>
      </c>
      <c r="N58" s="110"/>
      <c r="O58" s="261"/>
      <c r="P58" s="110">
        <f>X40/1000</f>
        <v>33.486309999999996</v>
      </c>
      <c r="Q58" s="385">
        <f>SUM(D58:P58)</f>
        <v>147.06987000000001</v>
      </c>
      <c r="R58"/>
      <c r="S58" s="11"/>
      <c r="T58" s="203" t="s">
        <v>158</v>
      </c>
      <c r="U58" s="206">
        <f>'Opvarmning (k)'!AQ160</f>
        <v>4.67</v>
      </c>
      <c r="V58" s="196"/>
      <c r="W58" s="224"/>
      <c r="X58" s="221"/>
      <c r="Y58" s="196"/>
      <c r="Z58" s="215"/>
      <c r="AB58" s="203" t="s">
        <v>158</v>
      </c>
      <c r="AC58" s="206">
        <f>'Netto opvarmning (k)'!AS103</f>
        <v>3.74</v>
      </c>
      <c r="AD58" s="196"/>
      <c r="AE58" s="224"/>
      <c r="AF58" s="221"/>
      <c r="AG58" s="196"/>
      <c r="AH58" s="215"/>
    </row>
    <row r="59" spans="2:34" ht="15">
      <c r="B59" s="1"/>
      <c r="C59" s="451" t="s">
        <v>397</v>
      </c>
      <c r="D59" s="384">
        <f>Y38/1000</f>
        <v>0.60175999999999996</v>
      </c>
      <c r="E59" s="384">
        <f>Y39/1000</f>
        <v>0</v>
      </c>
      <c r="F59" s="384">
        <f>(U60+U67)/1000</f>
        <v>4.3403199999999993</v>
      </c>
      <c r="G59" s="384">
        <f>Y32/1000</f>
        <v>1.62395</v>
      </c>
      <c r="H59" s="384">
        <f>Y34/1000</f>
        <v>1.5349999999999999E-2</v>
      </c>
      <c r="I59" s="487">
        <f>U64/1000</f>
        <v>7.3859999999999995E-2</v>
      </c>
      <c r="J59" s="110">
        <v>0</v>
      </c>
      <c r="K59" s="110">
        <v>0</v>
      </c>
      <c r="L59" s="15">
        <v>0</v>
      </c>
      <c r="M59" s="15">
        <v>0</v>
      </c>
      <c r="N59" s="110"/>
      <c r="O59" s="261"/>
      <c r="P59" s="110">
        <f>Y40/1000</f>
        <v>35.124949999999998</v>
      </c>
      <c r="Q59" s="385">
        <f>SUM(D59:P59)</f>
        <v>41.780189999999997</v>
      </c>
      <c r="R59"/>
      <c r="S59" s="11"/>
      <c r="T59" s="203" t="s">
        <v>159</v>
      </c>
      <c r="U59" s="204">
        <f>'Opvarmning (k)'!AQ161</f>
        <v>0.42</v>
      </c>
      <c r="V59" s="196"/>
      <c r="W59" s="224"/>
      <c r="X59" s="221"/>
      <c r="Y59" s="196"/>
      <c r="Z59" s="215"/>
      <c r="AB59" s="203" t="s">
        <v>159</v>
      </c>
      <c r="AC59" s="204">
        <f>'Netto opvarmning (k)'!AS104</f>
        <v>0.3</v>
      </c>
      <c r="AD59" s="196"/>
      <c r="AE59" s="224"/>
      <c r="AF59" s="221"/>
      <c r="AG59" s="196"/>
      <c r="AH59" s="215"/>
    </row>
    <row r="60" spans="2:34" ht="15.75" thickBot="1">
      <c r="B60" s="1"/>
      <c r="C60" s="451" t="s">
        <v>398</v>
      </c>
      <c r="D60" s="457">
        <f t="shared" ref="D60:I60" si="41">D58+D59</f>
        <v>3.7971388888888886</v>
      </c>
      <c r="E60" s="457">
        <f>E58+E59</f>
        <v>1.8690611111111113</v>
      </c>
      <c r="F60" s="457">
        <f t="shared" si="41"/>
        <v>28.062619999999999</v>
      </c>
      <c r="G60" s="457">
        <f t="shared" si="41"/>
        <v>17.385749999999998</v>
      </c>
      <c r="H60" s="457">
        <f t="shared" si="41"/>
        <v>2.7859999999999999E-2</v>
      </c>
      <c r="I60" s="488">
        <f t="shared" si="41"/>
        <v>0.41852</v>
      </c>
      <c r="J60" s="457">
        <f>J58+J59</f>
        <v>2.6006900000000002</v>
      </c>
      <c r="K60" s="457">
        <f>K58+K59</f>
        <v>33.038580000000003</v>
      </c>
      <c r="L60" s="15">
        <f>K60*($U$48/($U$48+$U$46))</f>
        <v>9.0668713066489843</v>
      </c>
      <c r="M60" s="15">
        <f>K60-L60</f>
        <v>23.971708693351019</v>
      </c>
      <c r="N60" s="458"/>
      <c r="O60" s="457"/>
      <c r="P60" s="457">
        <f>P58+P59</f>
        <v>68.611259999999987</v>
      </c>
      <c r="Q60" s="459">
        <f>SUM(D60:P60)</f>
        <v>188.85005999999998</v>
      </c>
      <c r="R60"/>
      <c r="S60" s="11"/>
      <c r="T60" s="203" t="s">
        <v>148</v>
      </c>
      <c r="U60" s="211">
        <f>'Opvarmning (k)'!AQ162</f>
        <v>4206.87</v>
      </c>
      <c r="V60" s="196"/>
      <c r="W60" s="224"/>
      <c r="X60" s="221"/>
      <c r="Y60" s="196"/>
      <c r="Z60" s="215"/>
      <c r="AB60" s="203" t="s">
        <v>148</v>
      </c>
      <c r="AC60" s="211">
        <f>'Netto opvarmning (k)'!AS105</f>
        <v>3786.18</v>
      </c>
      <c r="AD60" s="196"/>
      <c r="AE60" s="224"/>
      <c r="AF60" s="221"/>
      <c r="AG60" s="196"/>
      <c r="AH60" s="215"/>
    </row>
    <row r="61" spans="2:34" ht="15.75" thickBot="1">
      <c r="B61" s="1"/>
      <c r="C61" s="434" t="s">
        <v>405</v>
      </c>
      <c r="D61" s="460">
        <f t="shared" ref="D61:H63" si="42">(D58-D54)/D58</f>
        <v>-0.64776999772120647</v>
      </c>
      <c r="E61" s="460">
        <f t="shared" si="42"/>
        <v>-8.9164112191122025E-2</v>
      </c>
      <c r="F61" s="460">
        <f t="shared" si="42"/>
        <v>-1.7778157979427247E-2</v>
      </c>
      <c r="G61" s="460">
        <f t="shared" si="42"/>
        <v>1.8041119760086564E-3</v>
      </c>
      <c r="H61" s="460">
        <f t="shared" si="42"/>
        <v>1</v>
      </c>
      <c r="I61" s="489">
        <f t="shared" ref="I61" si="43">(I58-I54)/I58</f>
        <v>7.5436662217864988E-4</v>
      </c>
      <c r="J61" s="460">
        <f t="shared" ref="J61:K63" si="44">(J58-J54)/J58</f>
        <v>2.6620130734426916E-4</v>
      </c>
      <c r="K61" s="460">
        <f t="shared" si="44"/>
        <v>0.73393171210605601</v>
      </c>
      <c r="L61" s="460">
        <f t="shared" ref="L61:M61" si="45">(L58-L54)/L58</f>
        <v>0.73393171210605601</v>
      </c>
      <c r="M61" s="460">
        <f t="shared" si="45"/>
        <v>0.73393171210605612</v>
      </c>
      <c r="N61" s="460"/>
      <c r="O61" s="460"/>
      <c r="P61" s="460">
        <f t="shared" ref="P61:Q63" si="46">(P58-P54)/P58</f>
        <v>-2.1644309444272133E-2</v>
      </c>
      <c r="Q61" s="461">
        <f t="shared" si="46"/>
        <v>0.3829853363363232</v>
      </c>
      <c r="R61"/>
      <c r="S61" s="11"/>
      <c r="T61" s="203" t="s">
        <v>160</v>
      </c>
      <c r="U61" s="217">
        <f>'Opvarmning (k)'!AQ163</f>
        <v>3.06</v>
      </c>
      <c r="V61" s="196"/>
      <c r="W61" s="220"/>
      <c r="Y61" s="196"/>
      <c r="Z61" s="215"/>
      <c r="AB61" s="203" t="s">
        <v>160</v>
      </c>
      <c r="AC61" s="217">
        <f>'Netto opvarmning (k)'!AS106</f>
        <v>2.4500000000000002</v>
      </c>
      <c r="AD61" s="196"/>
      <c r="AE61" s="220"/>
      <c r="AF61" s="221"/>
      <c r="AG61" s="196"/>
      <c r="AH61" s="215"/>
    </row>
    <row r="62" spans="2:34" ht="15.75" thickBot="1">
      <c r="B62" s="1"/>
      <c r="C62" s="434" t="s">
        <v>406</v>
      </c>
      <c r="D62" s="460">
        <f t="shared" si="42"/>
        <v>1.7324684249343272E-2</v>
      </c>
      <c r="E62" s="460" t="e">
        <f t="shared" si="42"/>
        <v>#DIV/0!</v>
      </c>
      <c r="F62" s="460">
        <f t="shared" si="42"/>
        <v>5.503483340167762E-2</v>
      </c>
      <c r="G62" s="460">
        <f t="shared" si="42"/>
        <v>-3.4648801680688443E-2</v>
      </c>
      <c r="H62" s="460">
        <f t="shared" si="42"/>
        <v>1</v>
      </c>
      <c r="I62" s="489">
        <f>(I59-I55)/I59</f>
        <v>-2.3558082859464112E-2</v>
      </c>
      <c r="J62" s="460" t="e">
        <f>(J59-J55)/J59</f>
        <v>#DIV/0!</v>
      </c>
      <c r="K62" s="460" t="e">
        <f t="shared" si="44"/>
        <v>#DIV/0!</v>
      </c>
      <c r="L62" s="460" t="e">
        <f t="shared" ref="L62:M62" si="47">(L59-L55)/L59</f>
        <v>#DIV/0!</v>
      </c>
      <c r="M62" s="460" t="e">
        <f t="shared" si="47"/>
        <v>#DIV/0!</v>
      </c>
      <c r="N62" s="460"/>
      <c r="O62" s="462"/>
      <c r="P62" s="460">
        <f t="shared" si="46"/>
        <v>2.4660933279910105E-2</v>
      </c>
      <c r="Q62" s="461">
        <f t="shared" si="46"/>
        <v>2.4317267165702098E-2</v>
      </c>
      <c r="R62"/>
      <c r="S62" s="11"/>
      <c r="T62" s="203" t="s">
        <v>161</v>
      </c>
      <c r="U62" s="204">
        <f>'Opvarmning (k)'!AQ164</f>
        <v>0.09</v>
      </c>
      <c r="V62" s="196"/>
      <c r="W62" s="1"/>
      <c r="X62" s="173"/>
      <c r="Y62" s="228"/>
      <c r="Z62" s="215"/>
      <c r="AB62" s="203" t="s">
        <v>161</v>
      </c>
      <c r="AC62" s="204">
        <f>'Netto opvarmning (k)'!AS107</f>
        <v>0.06</v>
      </c>
      <c r="AD62" s="196"/>
      <c r="AE62" s="1"/>
      <c r="AF62" s="173"/>
      <c r="AG62" s="228"/>
      <c r="AH62" s="215"/>
    </row>
    <row r="63" spans="2:34" ht="15.75" thickBot="1">
      <c r="B63" s="1"/>
      <c r="C63" s="434" t="s">
        <v>407</v>
      </c>
      <c r="D63" s="460">
        <f t="shared" si="42"/>
        <v>-0.5423676441244667</v>
      </c>
      <c r="E63" s="460">
        <f t="shared" si="42"/>
        <v>-8.9164112191122025E-2</v>
      </c>
      <c r="F63" s="460">
        <f t="shared" si="42"/>
        <v>-6.5164980648777099E-3</v>
      </c>
      <c r="G63" s="460">
        <f t="shared" si="42"/>
        <v>-1.6008437568642575E-3</v>
      </c>
      <c r="H63" s="460">
        <f t="shared" si="42"/>
        <v>1</v>
      </c>
      <c r="I63" s="489">
        <f t="shared" ref="I63" si="48">(I60-I56)/I60</f>
        <v>-3.5362706680682541E-3</v>
      </c>
      <c r="J63" s="460">
        <f t="shared" si="44"/>
        <v>2.6620130734426916E-4</v>
      </c>
      <c r="K63" s="460">
        <f t="shared" si="44"/>
        <v>0.72992215193243837</v>
      </c>
      <c r="L63" s="460">
        <f t="shared" ref="L63:M63" si="49">(L60-L56)/L60</f>
        <v>0.72992215193243826</v>
      </c>
      <c r="M63" s="460">
        <f t="shared" si="49"/>
        <v>0.72992215193243826</v>
      </c>
      <c r="N63" s="460"/>
      <c r="O63" s="463"/>
      <c r="P63" s="460">
        <f t="shared" si="46"/>
        <v>2.0612650550848348E-3</v>
      </c>
      <c r="Q63" s="461">
        <f t="shared" si="46"/>
        <v>0.30363550675786444</v>
      </c>
      <c r="R63"/>
      <c r="S63" s="11"/>
      <c r="T63" s="203" t="s">
        <v>162</v>
      </c>
      <c r="U63" s="217">
        <f>'Opvarmning (k)'!AQ165</f>
        <v>12.2</v>
      </c>
      <c r="V63" s="196"/>
      <c r="W63" s="224"/>
      <c r="X63" s="221"/>
      <c r="Y63" s="221"/>
      <c r="Z63" s="215"/>
      <c r="AB63" s="203" t="s">
        <v>162</v>
      </c>
      <c r="AC63" s="217">
        <f>'Netto opvarmning (k)'!AS108</f>
        <v>8.5399999999999991</v>
      </c>
      <c r="AD63" s="196"/>
      <c r="AE63" s="224"/>
      <c r="AF63" s="221"/>
      <c r="AG63" s="221"/>
      <c r="AH63" s="215"/>
    </row>
    <row r="64" spans="2:34" ht="15">
      <c r="B64" s="1"/>
      <c r="R64"/>
      <c r="S64" s="11"/>
      <c r="T64" s="203" t="s">
        <v>163</v>
      </c>
      <c r="U64" s="218">
        <f>'Opvarmning (k)'!AQ166</f>
        <v>73.86</v>
      </c>
      <c r="V64" s="196"/>
      <c r="W64" s="225"/>
      <c r="X64" s="221"/>
      <c r="Y64" s="221"/>
      <c r="Z64" s="215"/>
      <c r="AB64" s="203" t="s">
        <v>163</v>
      </c>
      <c r="AC64" s="218">
        <f>'Netto opvarmning (k)'!AS109</f>
        <v>73.86</v>
      </c>
      <c r="AD64" s="196"/>
      <c r="AE64" s="225"/>
      <c r="AF64" s="221"/>
      <c r="AG64" s="221"/>
      <c r="AH64" s="215"/>
    </row>
    <row r="65" spans="2:34" ht="15">
      <c r="B65" s="1"/>
      <c r="P65" s="61"/>
      <c r="Q65" s="61"/>
      <c r="R65"/>
      <c r="S65" s="11"/>
      <c r="T65" s="203" t="s">
        <v>321</v>
      </c>
      <c r="U65" s="219">
        <f>'Opvarmning (k)'!AQ167</f>
        <v>601.76</v>
      </c>
      <c r="V65" s="196"/>
      <c r="W65" s="225"/>
      <c r="X65" s="221"/>
      <c r="Y65" s="221"/>
      <c r="Z65" s="215"/>
      <c r="AB65" s="203" t="s">
        <v>139</v>
      </c>
      <c r="AC65" s="219">
        <f>'Netto opvarmning (k)'!AS110</f>
        <v>583.71</v>
      </c>
      <c r="AD65" s="196"/>
      <c r="AE65" s="225"/>
      <c r="AF65" s="221"/>
      <c r="AG65" s="221"/>
      <c r="AH65" s="215"/>
    </row>
    <row r="66" spans="2:34" ht="15">
      <c r="B66" s="1"/>
      <c r="C66" s="1"/>
      <c r="P66" s="69"/>
      <c r="Q66" s="69"/>
      <c r="R66"/>
      <c r="S66" s="11"/>
      <c r="T66" s="203" t="s">
        <v>151</v>
      </c>
      <c r="U66" s="222">
        <f>'Opvarmning (k)'!AQ168</f>
        <v>35125.08</v>
      </c>
      <c r="V66" s="196"/>
      <c r="W66" s="225"/>
      <c r="X66" s="221"/>
      <c r="Y66" s="221"/>
      <c r="Z66" s="215"/>
      <c r="AB66" s="203" t="s">
        <v>151</v>
      </c>
      <c r="AC66" s="222">
        <f>'Netto opvarmning (k)'!AS111</f>
        <v>33368.83</v>
      </c>
      <c r="AD66" s="196"/>
      <c r="AE66" s="225"/>
      <c r="AF66" s="221"/>
      <c r="AG66" s="221"/>
      <c r="AH66" s="215"/>
    </row>
    <row r="67" spans="2:34" ht="15.75" thickBot="1">
      <c r="B67" s="1"/>
      <c r="C67" s="1"/>
      <c r="D67" s="54"/>
      <c r="E67" s="54"/>
      <c r="F67" s="54"/>
      <c r="G67" s="54"/>
      <c r="H67" s="54"/>
      <c r="I67" s="436"/>
      <c r="J67" s="238"/>
      <c r="K67" s="238"/>
      <c r="L67" s="3"/>
      <c r="M67" s="3"/>
      <c r="R67"/>
      <c r="S67" s="11"/>
      <c r="T67" s="229" t="s">
        <v>152</v>
      </c>
      <c r="U67" s="230">
        <f>'Opvarmning (k)'!AQ169</f>
        <v>133.44999999999999</v>
      </c>
      <c r="V67" s="231"/>
      <c r="W67" s="232"/>
      <c r="X67" s="233"/>
      <c r="Y67" s="233"/>
      <c r="Z67" s="234"/>
      <c r="AB67" s="229" t="s">
        <v>152</v>
      </c>
      <c r="AC67" s="230">
        <f>'Netto opvarmning (k)'!AS112</f>
        <v>100.09</v>
      </c>
      <c r="AD67" s="231"/>
      <c r="AE67" s="232"/>
      <c r="AF67" s="233"/>
      <c r="AG67" s="233"/>
      <c r="AH67" s="234"/>
    </row>
    <row r="68" spans="2:34" ht="15.75" thickTop="1">
      <c r="B68" s="1"/>
      <c r="C68" s="1"/>
      <c r="D68" s="436"/>
      <c r="E68" s="436"/>
      <c r="F68" s="54"/>
      <c r="G68" s="54"/>
      <c r="H68" s="54"/>
      <c r="I68" s="238"/>
      <c r="J68" s="238"/>
      <c r="K68" s="437"/>
      <c r="L68" s="437"/>
      <c r="M68" s="437"/>
      <c r="R68"/>
      <c r="S68" s="11"/>
      <c r="W68" s="175"/>
      <c r="X68" s="179"/>
      <c r="Y68" s="179"/>
    </row>
    <row r="69" spans="2:34">
      <c r="B69" s="1"/>
      <c r="C69" s="1"/>
      <c r="D69" s="238"/>
      <c r="E69" s="238"/>
      <c r="F69" s="12"/>
      <c r="G69" s="12"/>
      <c r="H69" s="54"/>
      <c r="I69" s="438"/>
      <c r="J69" s="238"/>
      <c r="K69" s="110"/>
      <c r="L69" s="110"/>
      <c r="M69" s="110"/>
      <c r="R69"/>
      <c r="S69" s="11"/>
      <c r="W69" s="175"/>
      <c r="X69" s="179"/>
      <c r="Y69" s="179"/>
    </row>
    <row r="70" spans="2:34">
      <c r="B70" s="1"/>
      <c r="C70" s="1"/>
      <c r="D70" s="439"/>
      <c r="E70" s="439"/>
      <c r="F70" s="440"/>
      <c r="G70" s="440"/>
      <c r="H70" s="54"/>
      <c r="I70" s="438"/>
      <c r="J70" s="238"/>
      <c r="K70" s="110"/>
      <c r="L70" s="110"/>
      <c r="M70" s="110"/>
      <c r="R70"/>
      <c r="S70" s="11"/>
      <c r="W70" s="176"/>
      <c r="X70" s="179"/>
    </row>
    <row r="71" spans="2:34">
      <c r="B71" s="1"/>
      <c r="C71" s="1"/>
      <c r="D71" s="439"/>
      <c r="E71" s="439"/>
      <c r="F71" s="440"/>
      <c r="G71" s="440"/>
      <c r="H71" s="54"/>
      <c r="I71" s="441"/>
      <c r="J71" s="441"/>
      <c r="K71" s="442"/>
      <c r="L71" s="442"/>
      <c r="M71" s="110"/>
      <c r="R71"/>
      <c r="S71" s="11"/>
      <c r="W71" s="177"/>
      <c r="X71" s="179"/>
      <c r="Y71" s="179"/>
    </row>
    <row r="72" spans="2:34">
      <c r="B72" s="1"/>
      <c r="C72" s="1"/>
      <c r="D72" s="238"/>
      <c r="E72" s="238"/>
      <c r="F72" s="443"/>
      <c r="G72" s="443"/>
      <c r="H72" s="54"/>
      <c r="I72" s="438"/>
      <c r="J72" s="238"/>
      <c r="K72" s="110"/>
      <c r="L72" s="110"/>
      <c r="M72" s="110"/>
      <c r="N72" s="61"/>
      <c r="O72" s="61"/>
      <c r="R72"/>
      <c r="S72" s="11"/>
      <c r="W72" s="177"/>
      <c r="X72" s="179"/>
    </row>
    <row r="73" spans="2:34">
      <c r="B73" s="1"/>
      <c r="C73" s="1"/>
      <c r="D73" s="54"/>
      <c r="E73" s="54"/>
      <c r="F73" s="54"/>
      <c r="G73" s="54"/>
      <c r="H73" s="54"/>
      <c r="I73" s="438"/>
      <c r="J73" s="238"/>
      <c r="K73" s="110"/>
      <c r="L73" s="110"/>
      <c r="M73" s="110"/>
      <c r="N73" s="69"/>
      <c r="O73" s="69"/>
      <c r="R73"/>
      <c r="S73" s="11"/>
      <c r="W73" s="177"/>
      <c r="X73" s="179"/>
      <c r="Y73" s="179"/>
    </row>
    <row r="74" spans="2:34">
      <c r="D74" s="54"/>
      <c r="E74" s="54"/>
      <c r="F74" s="54"/>
      <c r="G74" s="54"/>
      <c r="H74" s="54"/>
      <c r="I74" s="441"/>
      <c r="J74" s="441"/>
      <c r="K74" s="442"/>
      <c r="L74" s="442"/>
      <c r="M74" s="110"/>
      <c r="R74"/>
      <c r="S74" s="11"/>
      <c r="W74" s="177"/>
      <c r="X74" s="179"/>
      <c r="Y74" s="179"/>
    </row>
    <row r="75" spans="2:34">
      <c r="D75" s="54"/>
      <c r="E75" s="54"/>
      <c r="F75" s="54"/>
      <c r="G75" s="54"/>
      <c r="H75" s="54"/>
      <c r="I75" s="444"/>
      <c r="J75" s="441"/>
      <c r="K75" s="445"/>
      <c r="L75" s="445"/>
      <c r="M75" s="445"/>
      <c r="R75"/>
      <c r="S75" s="11"/>
      <c r="W75" s="177"/>
      <c r="X75" s="179"/>
      <c r="Y75" s="179"/>
    </row>
    <row r="76" spans="2:34">
      <c r="H76" s="6"/>
      <c r="K76" s="4"/>
      <c r="R76"/>
      <c r="S76" s="11"/>
      <c r="W76" s="177"/>
      <c r="X76" s="179"/>
      <c r="Y76" s="179"/>
    </row>
    <row r="77" spans="2:34">
      <c r="B77" s="1"/>
      <c r="C77" s="1"/>
      <c r="D77" s="8"/>
      <c r="E77" s="8"/>
      <c r="F77" s="8"/>
      <c r="G77" s="8"/>
      <c r="H77" s="8"/>
      <c r="I77" s="5"/>
      <c r="J77" s="5"/>
      <c r="K77" s="5"/>
      <c r="R77"/>
      <c r="S77" s="11"/>
      <c r="W77" s="177"/>
      <c r="X77" s="179"/>
      <c r="Y77" s="179"/>
    </row>
    <row r="78" spans="2:34">
      <c r="B78" s="1"/>
      <c r="C78" s="1"/>
      <c r="D78" s="8"/>
      <c r="E78" s="8"/>
      <c r="F78" s="8"/>
      <c r="G78" s="8"/>
      <c r="H78" s="8"/>
      <c r="I78" s="5"/>
      <c r="J78" s="5"/>
      <c r="K78" s="5"/>
      <c r="R78"/>
      <c r="S78" s="11"/>
      <c r="W78" s="177"/>
      <c r="X78" s="179"/>
      <c r="Y78" s="179"/>
    </row>
    <row r="79" spans="2:34">
      <c r="B79" s="1"/>
      <c r="C79" s="1"/>
      <c r="D79" s="8"/>
      <c r="E79" s="8"/>
      <c r="F79" s="8"/>
      <c r="G79" s="8"/>
      <c r="H79" s="8"/>
      <c r="I79" s="5"/>
      <c r="J79" s="5"/>
      <c r="K79" s="5"/>
      <c r="R79"/>
      <c r="S79" s="11"/>
      <c r="W79" s="177"/>
      <c r="X79" s="179"/>
      <c r="Y79" s="179"/>
    </row>
    <row r="80" spans="2:34">
      <c r="B80" s="1"/>
      <c r="C80" s="1"/>
      <c r="D80" s="8"/>
      <c r="E80" s="8"/>
      <c r="F80" s="8"/>
      <c r="G80" s="8"/>
      <c r="H80" s="8"/>
      <c r="I80" s="5"/>
      <c r="J80" s="5"/>
      <c r="K80" s="5"/>
      <c r="R80"/>
      <c r="S80" s="11"/>
      <c r="W80" s="177"/>
      <c r="X80" s="179"/>
      <c r="Y80" s="179"/>
    </row>
    <row r="81" spans="2:25">
      <c r="B81" s="1"/>
      <c r="C81" s="1"/>
      <c r="D81" s="8"/>
      <c r="E81" s="8"/>
      <c r="F81" s="8"/>
      <c r="G81" s="8"/>
      <c r="H81" s="8"/>
      <c r="I81" s="5"/>
      <c r="J81" s="5"/>
      <c r="K81" s="5"/>
      <c r="R81"/>
      <c r="S81" s="11"/>
      <c r="W81" s="177"/>
      <c r="X81" s="179"/>
      <c r="Y81" s="179"/>
    </row>
    <row r="82" spans="2:25">
      <c r="B82" s="1"/>
      <c r="C82" s="1"/>
      <c r="D82" s="8"/>
      <c r="E82" s="8"/>
      <c r="F82" s="8"/>
      <c r="G82" s="8"/>
      <c r="H82" s="8"/>
      <c r="I82" s="5"/>
      <c r="J82" s="5"/>
      <c r="K82" s="5"/>
      <c r="R82"/>
      <c r="S82" s="11"/>
      <c r="W82" s="177"/>
      <c r="X82" s="179"/>
    </row>
    <row r="83" spans="2:25">
      <c r="B83" s="1"/>
      <c r="C83" s="1"/>
      <c r="D83" s="8"/>
      <c r="E83" s="8"/>
      <c r="F83" s="8"/>
      <c r="G83" s="8"/>
      <c r="H83" s="8"/>
      <c r="I83" s="5"/>
      <c r="J83" s="5"/>
      <c r="K83" s="5"/>
      <c r="R83"/>
      <c r="S83" s="11"/>
      <c r="W83" s="177"/>
      <c r="X83" s="179"/>
    </row>
    <row r="84" spans="2:25">
      <c r="B84" s="1"/>
      <c r="C84" s="1"/>
      <c r="D84" s="8"/>
      <c r="E84" s="8"/>
      <c r="F84" s="8"/>
      <c r="G84" s="8"/>
      <c r="H84" s="8"/>
      <c r="I84" s="5"/>
      <c r="J84" s="5"/>
      <c r="K84" s="5"/>
      <c r="R84"/>
      <c r="S84" s="11"/>
      <c r="W84" s="177"/>
      <c r="X84" s="179"/>
    </row>
    <row r="85" spans="2:25">
      <c r="B85" s="1"/>
      <c r="C85" s="1"/>
      <c r="D85" s="8"/>
      <c r="E85" s="8"/>
      <c r="F85" s="8"/>
      <c r="G85" s="8"/>
      <c r="H85" s="8"/>
      <c r="I85" s="5"/>
      <c r="J85" s="5"/>
      <c r="K85" s="5"/>
      <c r="R85"/>
      <c r="S85" s="11"/>
      <c r="W85" s="177"/>
      <c r="X85" s="179"/>
    </row>
    <row r="86" spans="2:25">
      <c r="B86" s="1"/>
      <c r="C86" s="1"/>
      <c r="D86" s="8"/>
      <c r="E86" s="8"/>
      <c r="F86" s="8"/>
      <c r="G86" s="8"/>
      <c r="H86" s="8"/>
      <c r="I86" s="5"/>
      <c r="J86" s="5"/>
      <c r="K86" s="5"/>
      <c r="R86"/>
      <c r="S86" s="11"/>
      <c r="W86" s="177"/>
      <c r="X86" s="179"/>
    </row>
    <row r="87" spans="2:25">
      <c r="B87" s="1"/>
      <c r="C87" s="1"/>
      <c r="D87" s="8"/>
      <c r="E87" s="8"/>
      <c r="F87" s="8"/>
      <c r="G87" s="8"/>
      <c r="H87" s="8"/>
      <c r="I87" s="5"/>
      <c r="J87" s="5"/>
      <c r="K87" s="5"/>
      <c r="R87"/>
      <c r="S87" s="11"/>
      <c r="W87" s="177"/>
      <c r="X87" s="179"/>
    </row>
    <row r="88" spans="2:25">
      <c r="B88" s="1"/>
      <c r="C88" s="1"/>
      <c r="D88" s="8"/>
      <c r="E88" s="8"/>
      <c r="F88" s="8"/>
      <c r="G88" s="8"/>
      <c r="H88" s="8"/>
      <c r="I88" s="5"/>
      <c r="J88" s="5"/>
      <c r="K88" s="5"/>
      <c r="R88"/>
      <c r="S88" s="11"/>
      <c r="W88" s="177"/>
      <c r="X88" s="179"/>
      <c r="Y88" s="179"/>
    </row>
    <row r="89" spans="2:25">
      <c r="B89" s="1"/>
      <c r="C89" s="1"/>
      <c r="D89" s="8"/>
      <c r="E89" s="8"/>
      <c r="F89" s="8"/>
      <c r="G89" s="8"/>
      <c r="H89" s="8"/>
      <c r="I89" s="5"/>
      <c r="J89" s="5"/>
      <c r="K89" s="5"/>
      <c r="R89"/>
      <c r="S89" s="11"/>
      <c r="W89" s="177"/>
      <c r="X89" s="179"/>
      <c r="Y89" s="179"/>
    </row>
    <row r="90" spans="2:25">
      <c r="B90" s="1"/>
      <c r="C90" s="1"/>
      <c r="D90" s="8"/>
      <c r="E90" s="8"/>
      <c r="F90" s="8"/>
      <c r="G90" s="8"/>
      <c r="H90" s="8"/>
      <c r="I90" s="5"/>
      <c r="J90" s="5"/>
      <c r="K90" s="5"/>
      <c r="R90"/>
      <c r="S90" s="11"/>
      <c r="W90" s="177"/>
      <c r="X90" s="179"/>
      <c r="Y90" s="179"/>
    </row>
    <row r="91" spans="2:25">
      <c r="B91" s="1"/>
      <c r="C91" s="1"/>
      <c r="D91" s="8"/>
      <c r="E91" s="8"/>
      <c r="F91" s="8"/>
      <c r="G91" s="8"/>
      <c r="H91" s="8"/>
      <c r="I91" s="5"/>
      <c r="J91" s="5"/>
      <c r="K91" s="5"/>
      <c r="R91"/>
      <c r="S91" s="11"/>
      <c r="W91" s="177"/>
      <c r="X91" s="179"/>
    </row>
    <row r="92" spans="2:25">
      <c r="B92" s="1"/>
      <c r="C92" s="1"/>
      <c r="D92" s="8"/>
      <c r="E92" s="8"/>
      <c r="F92" s="8"/>
      <c r="G92" s="8"/>
      <c r="H92" s="8"/>
      <c r="I92" s="5"/>
      <c r="J92" s="5"/>
      <c r="K92" s="5"/>
      <c r="R92"/>
      <c r="S92" s="11"/>
      <c r="X92" s="179"/>
    </row>
    <row r="93" spans="2:25">
      <c r="B93" s="1"/>
      <c r="C93" s="1"/>
      <c r="D93" s="8"/>
      <c r="E93" s="8"/>
      <c r="F93" s="8"/>
      <c r="G93" s="8"/>
      <c r="H93" s="8"/>
      <c r="I93" s="5"/>
      <c r="J93" s="5"/>
      <c r="K93" s="5"/>
      <c r="R93"/>
      <c r="S93" s="11"/>
      <c r="W93" s="175"/>
    </row>
    <row r="94" spans="2:25">
      <c r="B94" s="1"/>
      <c r="C94" s="1"/>
      <c r="D94" s="8"/>
      <c r="E94" s="8"/>
      <c r="F94" s="8"/>
      <c r="G94" s="8"/>
      <c r="H94" s="8"/>
      <c r="I94" s="5"/>
      <c r="J94" s="5"/>
      <c r="K94" s="5"/>
      <c r="R94"/>
      <c r="S94" s="11"/>
      <c r="W94" s="174"/>
    </row>
    <row r="95" spans="2:25">
      <c r="B95" s="1"/>
      <c r="C95" s="1"/>
      <c r="D95" s="8"/>
      <c r="E95" s="8"/>
      <c r="F95" s="8"/>
      <c r="G95" s="8"/>
      <c r="H95" s="8"/>
      <c r="I95" s="5"/>
      <c r="J95" s="5"/>
      <c r="K95" s="5"/>
      <c r="R95"/>
      <c r="S95" s="11"/>
      <c r="W95" s="174"/>
    </row>
    <row r="96" spans="2:25">
      <c r="B96" s="1"/>
      <c r="C96" s="1"/>
      <c r="D96" s="8"/>
      <c r="E96" s="8"/>
      <c r="F96" s="8"/>
      <c r="G96" s="8"/>
      <c r="H96" s="8"/>
      <c r="I96" s="5"/>
      <c r="J96" s="5"/>
      <c r="K96" s="5"/>
      <c r="R96"/>
      <c r="S96" s="11"/>
      <c r="W96" s="174"/>
    </row>
    <row r="97" spans="2:24">
      <c r="B97" s="1"/>
      <c r="C97" s="1"/>
      <c r="D97" s="8"/>
      <c r="E97" s="8"/>
      <c r="F97" s="8"/>
      <c r="G97" s="8"/>
      <c r="H97" s="8"/>
      <c r="I97" s="5"/>
      <c r="J97" s="5"/>
      <c r="K97" s="5"/>
      <c r="R97"/>
      <c r="S97" s="11"/>
      <c r="W97" s="175"/>
    </row>
    <row r="98" spans="2:24">
      <c r="B98" s="1"/>
      <c r="C98" s="1"/>
      <c r="D98" s="8"/>
      <c r="E98" s="8"/>
      <c r="F98" s="8"/>
      <c r="G98" s="8"/>
      <c r="H98" s="8"/>
      <c r="I98" s="5"/>
      <c r="J98" s="5"/>
      <c r="K98" s="5"/>
      <c r="R98"/>
      <c r="S98" s="11"/>
      <c r="W98" s="175"/>
    </row>
    <row r="99" spans="2:24">
      <c r="B99" s="1"/>
      <c r="C99" s="1"/>
      <c r="D99" s="8"/>
      <c r="E99" s="8"/>
      <c r="F99" s="8"/>
      <c r="G99" s="8"/>
      <c r="H99" s="8"/>
      <c r="I99" s="5"/>
      <c r="J99" s="5"/>
      <c r="K99" s="5"/>
      <c r="R99"/>
      <c r="S99" s="11"/>
      <c r="W99" s="175"/>
    </row>
    <row r="100" spans="2:24">
      <c r="B100" s="1"/>
      <c r="C100" s="1"/>
      <c r="D100" s="8"/>
      <c r="E100" s="8"/>
      <c r="F100" s="8"/>
      <c r="G100" s="8"/>
      <c r="H100" s="8"/>
      <c r="I100" s="5"/>
      <c r="J100" s="5"/>
      <c r="K100" s="5"/>
      <c r="R100"/>
      <c r="S100" s="11"/>
      <c r="W100" s="176"/>
      <c r="X100" s="179"/>
    </row>
    <row r="101" spans="2:24">
      <c r="B101" s="1"/>
      <c r="C101" s="1"/>
      <c r="D101" s="8"/>
      <c r="E101" s="8"/>
      <c r="F101" s="8"/>
      <c r="G101" s="8"/>
      <c r="H101" s="8"/>
      <c r="I101" s="5"/>
      <c r="J101" s="5"/>
      <c r="K101" s="5"/>
      <c r="R101"/>
      <c r="S101" s="11"/>
      <c r="W101" s="177"/>
    </row>
    <row r="102" spans="2:24">
      <c r="B102" s="1"/>
      <c r="C102" s="1"/>
      <c r="D102" s="8"/>
      <c r="E102" s="8"/>
      <c r="F102" s="8"/>
      <c r="G102" s="8"/>
      <c r="H102" s="8"/>
      <c r="I102" s="5"/>
      <c r="J102" s="5"/>
      <c r="K102" s="5"/>
      <c r="R102"/>
      <c r="S102" s="11"/>
      <c r="W102" s="177"/>
    </row>
    <row r="103" spans="2:24">
      <c r="B103" s="1"/>
      <c r="C103" s="1"/>
      <c r="D103" s="8"/>
      <c r="E103" s="8"/>
      <c r="F103" s="8"/>
      <c r="G103" s="8"/>
      <c r="H103" s="8"/>
      <c r="I103" s="5"/>
      <c r="J103" s="5"/>
      <c r="K103" s="5"/>
      <c r="R103"/>
      <c r="S103" s="11"/>
      <c r="W103" s="177"/>
    </row>
    <row r="104" spans="2:24">
      <c r="B104" s="1"/>
      <c r="C104" s="1"/>
      <c r="D104" s="8"/>
      <c r="E104" s="8"/>
      <c r="F104" s="8"/>
      <c r="G104" s="8"/>
      <c r="H104" s="8"/>
      <c r="I104" s="5"/>
      <c r="J104" s="5"/>
      <c r="K104" s="5"/>
      <c r="R104"/>
      <c r="S104" s="11"/>
      <c r="W104" s="177"/>
    </row>
    <row r="105" spans="2:24">
      <c r="B105" s="1"/>
      <c r="C105" s="1"/>
      <c r="D105" s="8"/>
      <c r="E105" s="8"/>
      <c r="F105" s="8"/>
      <c r="G105" s="8"/>
      <c r="H105" s="8"/>
      <c r="I105" s="5"/>
      <c r="J105" s="5"/>
      <c r="K105" s="5"/>
      <c r="R105"/>
      <c r="S105" s="11"/>
      <c r="W105" s="177"/>
    </row>
    <row r="106" spans="2:24">
      <c r="B106" s="1"/>
      <c r="C106" s="1"/>
      <c r="D106" s="8"/>
      <c r="E106" s="8"/>
      <c r="F106" s="8"/>
      <c r="G106" s="8"/>
      <c r="H106" s="8"/>
      <c r="I106" s="5"/>
      <c r="J106" s="5"/>
      <c r="K106" s="5"/>
      <c r="R106"/>
      <c r="S106" s="11"/>
      <c r="W106" s="177"/>
    </row>
    <row r="107" spans="2:24">
      <c r="B107" s="1"/>
      <c r="C107" s="1"/>
      <c r="D107" s="8"/>
      <c r="E107" s="8"/>
      <c r="F107" s="8"/>
      <c r="G107" s="8"/>
      <c r="H107" s="8"/>
      <c r="I107" s="5"/>
      <c r="J107" s="5"/>
      <c r="K107" s="5"/>
      <c r="R107"/>
      <c r="S107" s="11"/>
      <c r="W107" s="177"/>
    </row>
    <row r="108" spans="2:24">
      <c r="B108" s="1"/>
      <c r="C108" s="1"/>
      <c r="D108" s="8"/>
      <c r="E108" s="8"/>
      <c r="F108" s="8"/>
      <c r="G108" s="8"/>
      <c r="H108" s="8"/>
      <c r="I108" s="5"/>
      <c r="J108" s="5"/>
      <c r="K108" s="5"/>
      <c r="R108"/>
      <c r="S108" s="11"/>
      <c r="W108" s="177"/>
    </row>
    <row r="109" spans="2:24">
      <c r="B109" s="1"/>
      <c r="C109" s="1"/>
      <c r="D109" s="8"/>
      <c r="E109" s="8"/>
      <c r="F109" s="8"/>
      <c r="G109" s="8"/>
      <c r="H109" s="8"/>
      <c r="I109" s="5"/>
      <c r="J109" s="5"/>
      <c r="K109" s="5"/>
      <c r="R109"/>
      <c r="S109" s="11"/>
      <c r="W109" s="177"/>
    </row>
    <row r="110" spans="2:24">
      <c r="B110" s="1"/>
      <c r="C110" s="1"/>
      <c r="D110" s="8"/>
      <c r="E110" s="8"/>
      <c r="F110" s="8"/>
      <c r="G110" s="8"/>
      <c r="H110" s="8"/>
      <c r="I110" s="5"/>
      <c r="J110" s="5"/>
      <c r="K110" s="5"/>
      <c r="R110"/>
      <c r="S110" s="11"/>
      <c r="W110" s="177"/>
    </row>
    <row r="111" spans="2:24">
      <c r="B111" s="1"/>
      <c r="C111" s="1"/>
      <c r="D111" s="8"/>
      <c r="E111" s="8"/>
      <c r="F111" s="8"/>
      <c r="G111" s="8"/>
      <c r="H111" s="8"/>
      <c r="I111" s="5"/>
      <c r="J111" s="5"/>
      <c r="K111" s="5"/>
      <c r="R111"/>
      <c r="S111" s="11"/>
      <c r="W111" s="177"/>
    </row>
    <row r="112" spans="2:24">
      <c r="B112" s="1"/>
      <c r="C112" s="1"/>
      <c r="D112" s="8"/>
      <c r="E112" s="8"/>
      <c r="F112" s="8"/>
      <c r="G112" s="8"/>
      <c r="H112" s="8"/>
      <c r="I112" s="5"/>
      <c r="J112" s="5"/>
      <c r="K112" s="5"/>
      <c r="R112"/>
      <c r="S112" s="11"/>
      <c r="W112" s="177"/>
    </row>
    <row r="113" spans="2:23">
      <c r="B113" s="1"/>
      <c r="C113" s="1"/>
      <c r="D113" s="8"/>
      <c r="E113" s="8"/>
      <c r="F113" s="8"/>
      <c r="G113" s="8"/>
      <c r="H113" s="8"/>
      <c r="I113" s="5"/>
      <c r="J113" s="5"/>
      <c r="K113" s="5"/>
      <c r="R113"/>
      <c r="S113" s="11"/>
      <c r="W113" s="177"/>
    </row>
    <row r="114" spans="2:23">
      <c r="B114" s="1"/>
      <c r="C114" s="1"/>
      <c r="D114" s="8"/>
      <c r="E114" s="8"/>
      <c r="F114" s="8"/>
      <c r="G114" s="8"/>
      <c r="H114" s="8"/>
      <c r="I114" s="5"/>
      <c r="J114" s="5"/>
      <c r="K114" s="5"/>
      <c r="R114"/>
      <c r="S114" s="11"/>
    </row>
    <row r="115" spans="2:23">
      <c r="B115" s="1"/>
      <c r="C115" s="1"/>
      <c r="D115" s="8"/>
      <c r="E115" s="8"/>
      <c r="F115" s="8"/>
      <c r="G115" s="8"/>
      <c r="H115" s="8"/>
      <c r="I115" s="5"/>
      <c r="J115" s="5"/>
      <c r="K115" s="5"/>
      <c r="R115"/>
      <c r="S115" s="11"/>
    </row>
    <row r="116" spans="2:23">
      <c r="B116" s="1"/>
      <c r="C116" s="1"/>
      <c r="D116" s="8"/>
      <c r="E116" s="8"/>
      <c r="F116" s="8"/>
      <c r="G116" s="8"/>
      <c r="H116" s="8"/>
      <c r="I116" s="5"/>
      <c r="J116" s="5"/>
      <c r="K116" s="5"/>
      <c r="R116"/>
      <c r="S116" s="11"/>
    </row>
    <row r="117" spans="2:23">
      <c r="B117" s="1"/>
      <c r="C117" s="1"/>
      <c r="D117" s="8"/>
      <c r="E117" s="8"/>
      <c r="F117" s="8"/>
      <c r="G117" s="8"/>
      <c r="H117" s="8"/>
      <c r="I117" s="5"/>
      <c r="J117" s="5"/>
      <c r="K117" s="5"/>
      <c r="R117"/>
      <c r="S117" s="11"/>
    </row>
    <row r="118" spans="2:23">
      <c r="B118" s="1"/>
      <c r="C118" s="1"/>
      <c r="D118" s="8"/>
      <c r="E118" s="8"/>
      <c r="F118" s="8"/>
      <c r="G118" s="8"/>
      <c r="H118" s="8"/>
      <c r="I118" s="5"/>
      <c r="J118" s="5"/>
      <c r="K118" s="5"/>
      <c r="R118"/>
      <c r="S118" s="11"/>
    </row>
    <row r="119" spans="2:23">
      <c r="B119" s="1"/>
      <c r="C119" s="1"/>
      <c r="D119" s="8"/>
      <c r="E119" s="8"/>
      <c r="F119" s="8"/>
      <c r="G119" s="8"/>
      <c r="H119" s="8"/>
      <c r="I119" s="5"/>
      <c r="J119" s="5"/>
      <c r="K119" s="5"/>
      <c r="R119"/>
      <c r="S119" s="11"/>
    </row>
    <row r="120" spans="2:23">
      <c r="B120" s="1"/>
      <c r="C120" s="1"/>
      <c r="D120" s="8"/>
      <c r="E120" s="8"/>
      <c r="F120" s="8"/>
      <c r="G120" s="8"/>
      <c r="H120" s="8"/>
      <c r="I120" s="5"/>
      <c r="J120" s="5"/>
      <c r="K120" s="5"/>
      <c r="R120"/>
      <c r="S120" s="11"/>
    </row>
    <row r="121" spans="2:23">
      <c r="B121" s="1"/>
      <c r="C121" s="1"/>
      <c r="D121" s="8"/>
      <c r="E121" s="8"/>
      <c r="F121" s="8"/>
      <c r="G121" s="8"/>
      <c r="H121" s="8"/>
      <c r="I121" s="5"/>
      <c r="J121" s="5"/>
      <c r="K121" s="5"/>
      <c r="R121"/>
      <c r="S121" s="11"/>
    </row>
    <row r="122" spans="2:23">
      <c r="B122" s="1"/>
      <c r="C122" s="1"/>
      <c r="D122" s="8"/>
      <c r="E122" s="8"/>
      <c r="F122" s="8"/>
      <c r="G122" s="8"/>
      <c r="H122" s="8"/>
      <c r="I122" s="5"/>
      <c r="J122" s="5"/>
      <c r="K122" s="5"/>
      <c r="R122"/>
      <c r="S122" s="11"/>
    </row>
    <row r="123" spans="2:23">
      <c r="B123" s="1"/>
      <c r="C123" s="1"/>
      <c r="D123" s="8"/>
      <c r="E123" s="8"/>
      <c r="F123" s="8"/>
      <c r="G123" s="8"/>
      <c r="H123" s="8"/>
      <c r="I123" s="5"/>
      <c r="J123" s="5"/>
      <c r="K123" s="5"/>
      <c r="R123"/>
      <c r="S123" s="11"/>
    </row>
    <row r="124" spans="2:23">
      <c r="B124" s="1"/>
      <c r="C124" s="1"/>
      <c r="D124" s="8"/>
      <c r="E124" s="8"/>
      <c r="F124" s="8"/>
      <c r="G124" s="8"/>
      <c r="H124" s="8"/>
      <c r="I124" s="5"/>
      <c r="J124" s="5"/>
      <c r="K124" s="5"/>
      <c r="R124"/>
      <c r="S124" s="11"/>
    </row>
    <row r="125" spans="2:23">
      <c r="B125" s="1"/>
      <c r="C125" s="1"/>
      <c r="D125" s="8"/>
      <c r="E125" s="8"/>
      <c r="F125" s="8"/>
      <c r="G125" s="8"/>
      <c r="H125" s="8"/>
      <c r="I125" s="5"/>
      <c r="J125" s="5"/>
      <c r="K125" s="5"/>
      <c r="R125"/>
      <c r="S125" s="11"/>
    </row>
    <row r="126" spans="2:23">
      <c r="B126" s="1"/>
      <c r="C126" s="1"/>
      <c r="D126" s="8"/>
      <c r="E126" s="8"/>
      <c r="F126" s="8"/>
      <c r="G126" s="8"/>
      <c r="H126" s="8"/>
      <c r="I126" s="5"/>
      <c r="J126" s="5"/>
      <c r="K126" s="5"/>
      <c r="R126"/>
      <c r="S126" s="11"/>
    </row>
    <row r="127" spans="2:23">
      <c r="B127" s="1"/>
      <c r="C127" s="1"/>
      <c r="D127" s="8"/>
      <c r="E127" s="8"/>
      <c r="F127" s="8"/>
      <c r="G127" s="8"/>
      <c r="H127" s="8"/>
      <c r="I127" s="5"/>
      <c r="J127" s="5"/>
      <c r="K127" s="5"/>
      <c r="R127"/>
      <c r="S127" s="11"/>
    </row>
    <row r="128" spans="2:23">
      <c r="B128" s="1"/>
      <c r="C128" s="1"/>
      <c r="D128" s="8"/>
      <c r="E128" s="8"/>
      <c r="F128" s="8"/>
      <c r="G128" s="8"/>
      <c r="H128" s="8"/>
      <c r="I128" s="5"/>
      <c r="J128" s="5"/>
      <c r="K128" s="5"/>
      <c r="R128"/>
      <c r="S128" s="11"/>
    </row>
    <row r="129" spans="2:19">
      <c r="B129" s="1"/>
      <c r="C129" s="1"/>
      <c r="D129" s="8"/>
      <c r="E129" s="8"/>
      <c r="F129" s="8"/>
      <c r="G129" s="8"/>
      <c r="H129" s="8"/>
      <c r="I129" s="5"/>
      <c r="J129" s="5"/>
      <c r="K129" s="5"/>
      <c r="R129"/>
      <c r="S129" s="11"/>
    </row>
    <row r="130" spans="2:19">
      <c r="B130" s="1"/>
      <c r="C130" s="1"/>
      <c r="D130" s="8"/>
      <c r="E130" s="8"/>
      <c r="F130" s="8"/>
      <c r="G130" s="8"/>
      <c r="H130" s="8"/>
      <c r="I130" s="5"/>
      <c r="J130" s="5"/>
      <c r="K130" s="5"/>
      <c r="R130"/>
      <c r="S130" s="11"/>
    </row>
    <row r="131" spans="2:19">
      <c r="B131" s="1"/>
      <c r="C131" s="1"/>
      <c r="D131" s="8"/>
      <c r="E131" s="8"/>
      <c r="F131" s="8"/>
      <c r="G131" s="8"/>
      <c r="H131" s="8"/>
      <c r="I131" s="5"/>
      <c r="J131" s="5"/>
      <c r="K131" s="5"/>
      <c r="R131"/>
      <c r="S131" s="11"/>
    </row>
    <row r="132" spans="2:19">
      <c r="B132" s="1"/>
      <c r="C132" s="1"/>
      <c r="D132" s="8"/>
      <c r="E132" s="8"/>
      <c r="F132" s="8"/>
      <c r="G132" s="8"/>
      <c r="H132" s="8"/>
      <c r="I132" s="5"/>
      <c r="J132" s="5"/>
      <c r="K132" s="5"/>
      <c r="R132"/>
      <c r="S132" s="11"/>
    </row>
    <row r="133" spans="2:19">
      <c r="B133" s="1"/>
      <c r="C133" s="1"/>
      <c r="D133" s="8"/>
      <c r="E133" s="8"/>
      <c r="F133" s="8"/>
      <c r="G133" s="8"/>
      <c r="H133" s="8"/>
      <c r="I133" s="5"/>
      <c r="J133" s="5"/>
      <c r="K133" s="5"/>
      <c r="R133"/>
      <c r="S133" s="11"/>
    </row>
    <row r="134" spans="2:19">
      <c r="B134" s="1"/>
      <c r="C134" s="1"/>
      <c r="D134" s="8"/>
      <c r="E134" s="8"/>
      <c r="F134" s="8"/>
      <c r="G134" s="8"/>
      <c r="H134" s="8"/>
      <c r="I134" s="5"/>
      <c r="J134" s="5"/>
      <c r="K134" s="5"/>
      <c r="R134"/>
      <c r="S134" s="11"/>
    </row>
    <row r="135" spans="2:19">
      <c r="B135" s="1"/>
      <c r="C135" s="1"/>
      <c r="D135" s="8"/>
      <c r="E135" s="8"/>
      <c r="F135" s="8"/>
      <c r="G135" s="8"/>
      <c r="H135" s="8"/>
      <c r="I135" s="5"/>
      <c r="J135" s="5"/>
      <c r="K135" s="5"/>
      <c r="R135"/>
      <c r="S135" s="11"/>
    </row>
    <row r="136" spans="2:19">
      <c r="B136" s="1"/>
      <c r="C136" s="1"/>
      <c r="D136" s="8"/>
      <c r="E136" s="8"/>
      <c r="F136" s="8"/>
      <c r="G136" s="8"/>
      <c r="H136" s="8"/>
      <c r="I136" s="5"/>
      <c r="J136" s="5"/>
      <c r="K136" s="5"/>
      <c r="R136"/>
      <c r="S136" s="11"/>
    </row>
    <row r="137" spans="2:19">
      <c r="B137" s="1"/>
      <c r="C137" s="1"/>
      <c r="D137" s="8"/>
      <c r="E137" s="8"/>
      <c r="F137" s="8"/>
      <c r="G137" s="8"/>
      <c r="H137" s="8"/>
      <c r="I137" s="5"/>
      <c r="J137" s="5"/>
      <c r="K137" s="5"/>
      <c r="R137"/>
      <c r="S137" s="11"/>
    </row>
    <row r="138" spans="2:19">
      <c r="B138" s="1"/>
      <c r="C138" s="1"/>
      <c r="D138" s="8"/>
      <c r="E138" s="8"/>
      <c r="F138" s="8"/>
      <c r="G138" s="8"/>
      <c r="H138" s="8"/>
      <c r="I138" s="5"/>
      <c r="J138" s="5"/>
      <c r="K138" s="5"/>
      <c r="R138"/>
      <c r="S138" s="11"/>
    </row>
    <row r="139" spans="2:19">
      <c r="B139" s="1"/>
      <c r="C139" s="1"/>
      <c r="D139" s="8"/>
      <c r="E139" s="8"/>
      <c r="F139" s="8"/>
      <c r="G139" s="8"/>
      <c r="H139" s="8"/>
      <c r="I139" s="5"/>
      <c r="J139" s="5"/>
      <c r="K139" s="5"/>
      <c r="R139"/>
      <c r="S139" s="11"/>
    </row>
    <row r="140" spans="2:19">
      <c r="B140" s="1"/>
      <c r="C140" s="1"/>
      <c r="D140" s="8"/>
      <c r="E140" s="8"/>
      <c r="F140" s="8"/>
      <c r="G140" s="8"/>
      <c r="H140" s="8"/>
      <c r="I140" s="5"/>
      <c r="J140" s="5"/>
      <c r="K140" s="5"/>
      <c r="R140"/>
      <c r="S140" s="11"/>
    </row>
    <row r="141" spans="2:19">
      <c r="B141" s="1"/>
      <c r="C141" s="1"/>
      <c r="D141" s="8"/>
      <c r="E141" s="8"/>
      <c r="F141" s="8"/>
      <c r="G141" s="8"/>
      <c r="H141" s="8"/>
      <c r="I141" s="5"/>
      <c r="J141" s="5"/>
      <c r="K141" s="5"/>
      <c r="R141"/>
      <c r="S141" s="11"/>
    </row>
    <row r="142" spans="2:19">
      <c r="B142" s="1"/>
      <c r="C142" s="1"/>
      <c r="D142" s="8"/>
      <c r="E142" s="8"/>
      <c r="F142" s="8"/>
      <c r="G142" s="8"/>
      <c r="H142" s="8"/>
      <c r="I142" s="5"/>
      <c r="J142" s="5"/>
      <c r="K142" s="5"/>
      <c r="R142"/>
      <c r="S142" s="11"/>
    </row>
    <row r="143" spans="2:19">
      <c r="B143" s="1"/>
      <c r="C143" s="1"/>
      <c r="D143" s="8"/>
      <c r="E143" s="8"/>
      <c r="F143" s="8"/>
      <c r="G143" s="8"/>
      <c r="H143" s="8"/>
      <c r="I143" s="5"/>
      <c r="J143" s="5"/>
      <c r="K143" s="5"/>
      <c r="R143"/>
      <c r="S143" s="11"/>
    </row>
    <row r="144" spans="2:19">
      <c r="B144" s="1"/>
      <c r="C144" s="1"/>
      <c r="D144" s="8"/>
      <c r="E144" s="8"/>
      <c r="F144" s="8"/>
      <c r="G144" s="8"/>
      <c r="H144" s="8"/>
      <c r="I144" s="5"/>
      <c r="J144" s="5"/>
      <c r="K144" s="5"/>
      <c r="R144"/>
      <c r="S144" s="11"/>
    </row>
    <row r="145" spans="2:19">
      <c r="B145" s="1"/>
      <c r="C145" s="1"/>
      <c r="D145" s="8"/>
      <c r="E145" s="8"/>
      <c r="F145" s="8"/>
      <c r="G145" s="8"/>
      <c r="H145" s="8"/>
      <c r="I145" s="5"/>
      <c r="J145" s="5"/>
      <c r="K145" s="5"/>
      <c r="R145"/>
      <c r="S145" s="11"/>
    </row>
    <row r="146" spans="2:19">
      <c r="B146" s="1"/>
      <c r="C146" s="1"/>
      <c r="D146" s="8"/>
      <c r="E146" s="8"/>
      <c r="F146" s="8"/>
      <c r="G146" s="8"/>
      <c r="H146" s="8"/>
      <c r="I146" s="5"/>
      <c r="J146" s="5"/>
      <c r="K146" s="5"/>
      <c r="R146"/>
      <c r="S146" s="11"/>
    </row>
    <row r="147" spans="2:19">
      <c r="B147" s="1"/>
      <c r="C147" s="1"/>
      <c r="D147" s="8"/>
      <c r="E147" s="8"/>
      <c r="F147" s="8"/>
      <c r="G147" s="8"/>
      <c r="H147" s="8"/>
      <c r="I147" s="5"/>
      <c r="J147" s="5"/>
      <c r="K147" s="5"/>
      <c r="R147"/>
      <c r="S147" s="11"/>
    </row>
    <row r="148" spans="2:19">
      <c r="B148" s="1"/>
      <c r="C148" s="1"/>
      <c r="D148" s="8"/>
      <c r="E148" s="8"/>
      <c r="F148" s="8"/>
      <c r="G148" s="8"/>
      <c r="H148" s="8"/>
      <c r="I148" s="5"/>
      <c r="J148" s="5"/>
      <c r="K148" s="5"/>
      <c r="R148"/>
      <c r="S148" s="11"/>
    </row>
    <row r="149" spans="2:19">
      <c r="B149" s="1"/>
      <c r="C149" s="1"/>
      <c r="D149" s="8"/>
      <c r="E149" s="8"/>
      <c r="F149" s="8"/>
      <c r="G149" s="8"/>
      <c r="H149" s="8"/>
      <c r="I149" s="5"/>
      <c r="J149" s="5"/>
      <c r="K149" s="5"/>
      <c r="R149"/>
      <c r="S149" s="11"/>
    </row>
    <row r="150" spans="2:19">
      <c r="B150" s="1"/>
      <c r="C150" s="1"/>
      <c r="D150" s="8"/>
      <c r="E150" s="8"/>
      <c r="F150" s="8"/>
      <c r="G150" s="8"/>
      <c r="H150" s="8"/>
      <c r="I150" s="5"/>
      <c r="J150" s="5"/>
      <c r="K150" s="5"/>
      <c r="R150"/>
      <c r="S150" s="11"/>
    </row>
    <row r="151" spans="2:19">
      <c r="B151" s="1"/>
      <c r="C151" s="1"/>
      <c r="D151" s="8"/>
      <c r="E151" s="8"/>
      <c r="F151" s="8"/>
      <c r="G151" s="8"/>
      <c r="H151" s="8"/>
      <c r="I151" s="5"/>
      <c r="J151" s="5"/>
      <c r="K151" s="5"/>
      <c r="R151"/>
      <c r="S151" s="11"/>
    </row>
    <row r="152" spans="2:19">
      <c r="B152" s="1"/>
      <c r="C152" s="1"/>
      <c r="D152" s="8"/>
      <c r="E152" s="8"/>
      <c r="F152" s="8"/>
      <c r="G152" s="8"/>
      <c r="H152" s="8"/>
      <c r="I152" s="5"/>
      <c r="J152" s="5"/>
      <c r="K152" s="5"/>
      <c r="R152"/>
      <c r="S152" s="11"/>
    </row>
    <row r="153" spans="2:19">
      <c r="B153" s="1"/>
      <c r="C153" s="1"/>
      <c r="D153" s="8"/>
      <c r="E153" s="8"/>
      <c r="F153" s="8"/>
      <c r="G153" s="8"/>
      <c r="H153" s="8"/>
      <c r="I153" s="5"/>
      <c r="J153" s="5"/>
      <c r="K153" s="5"/>
      <c r="R153"/>
      <c r="S153" s="11"/>
    </row>
    <row r="154" spans="2:19">
      <c r="B154" s="1"/>
      <c r="C154" s="1"/>
      <c r="D154" s="8"/>
      <c r="E154" s="8"/>
      <c r="F154" s="8"/>
      <c r="G154" s="8"/>
      <c r="H154" s="8"/>
      <c r="I154" s="5"/>
      <c r="J154" s="5"/>
      <c r="K154" s="5"/>
      <c r="R154"/>
      <c r="S154" s="11"/>
    </row>
    <row r="155" spans="2:19">
      <c r="B155" s="1"/>
      <c r="C155" s="1"/>
      <c r="D155" s="8"/>
      <c r="E155" s="8"/>
      <c r="F155" s="8"/>
      <c r="G155" s="8"/>
      <c r="H155" s="8"/>
      <c r="I155" s="5"/>
      <c r="J155" s="5"/>
      <c r="K155" s="5"/>
      <c r="R155"/>
      <c r="S155" s="11"/>
    </row>
    <row r="156" spans="2:19">
      <c r="B156" s="1"/>
      <c r="C156" s="1"/>
      <c r="D156" s="8"/>
      <c r="E156" s="8"/>
      <c r="F156" s="8"/>
      <c r="G156" s="8"/>
      <c r="H156" s="8"/>
      <c r="I156" s="5"/>
      <c r="J156" s="5"/>
      <c r="K156" s="5"/>
      <c r="R156"/>
      <c r="S156" s="11"/>
    </row>
    <row r="157" spans="2:19">
      <c r="B157" s="1"/>
      <c r="C157" s="1"/>
      <c r="D157" s="8"/>
      <c r="E157" s="8"/>
      <c r="F157" s="8"/>
      <c r="G157" s="8"/>
      <c r="H157" s="8"/>
      <c r="I157" s="5"/>
      <c r="J157" s="5"/>
      <c r="K157" s="5"/>
      <c r="R157"/>
      <c r="S157" s="11"/>
    </row>
    <row r="158" spans="2:19">
      <c r="B158" s="1"/>
      <c r="C158" s="1"/>
      <c r="D158" s="8"/>
      <c r="E158" s="8"/>
      <c r="F158" s="8"/>
      <c r="G158" s="8"/>
      <c r="H158" s="8"/>
      <c r="I158" s="5"/>
      <c r="J158" s="5"/>
      <c r="K158" s="5"/>
      <c r="R158"/>
      <c r="S158" s="11"/>
    </row>
    <row r="159" spans="2:19">
      <c r="B159" s="1"/>
      <c r="C159" s="1"/>
      <c r="D159" s="8"/>
      <c r="E159" s="8"/>
      <c r="F159" s="8"/>
      <c r="G159" s="8"/>
      <c r="H159" s="8"/>
      <c r="I159" s="5"/>
      <c r="J159" s="5"/>
      <c r="K159" s="5"/>
      <c r="R159"/>
      <c r="S159" s="11"/>
    </row>
    <row r="160" spans="2:19">
      <c r="B160" s="1"/>
      <c r="C160" s="1"/>
      <c r="D160" s="8"/>
      <c r="E160" s="8"/>
      <c r="F160" s="8"/>
      <c r="G160" s="8"/>
      <c r="H160" s="8"/>
      <c r="I160" s="5"/>
      <c r="J160" s="5"/>
      <c r="K160" s="5"/>
      <c r="R160"/>
      <c r="S160" s="11"/>
    </row>
    <row r="161" spans="2:19">
      <c r="B161" s="1"/>
      <c r="C161" s="1"/>
      <c r="D161" s="8"/>
      <c r="E161" s="8"/>
      <c r="F161" s="8"/>
      <c r="G161" s="8"/>
      <c r="H161" s="8"/>
      <c r="I161" s="5"/>
      <c r="J161" s="5"/>
      <c r="K161" s="5"/>
      <c r="R161"/>
      <c r="S161" s="11"/>
    </row>
    <row r="162" spans="2:19">
      <c r="B162" s="1"/>
      <c r="C162" s="1"/>
      <c r="D162" s="8"/>
      <c r="E162" s="8"/>
      <c r="F162" s="8"/>
      <c r="G162" s="8"/>
      <c r="H162" s="8"/>
      <c r="I162" s="5"/>
      <c r="J162" s="5"/>
      <c r="K162" s="5"/>
      <c r="R162"/>
      <c r="S162" s="11"/>
    </row>
    <row r="163" spans="2:19">
      <c r="B163" s="1"/>
      <c r="C163" s="1"/>
      <c r="D163" s="8"/>
      <c r="E163" s="8"/>
      <c r="F163" s="8"/>
      <c r="G163" s="8"/>
      <c r="H163" s="8"/>
      <c r="I163" s="5"/>
      <c r="J163" s="5"/>
      <c r="K163" s="5"/>
      <c r="R163"/>
      <c r="S163" s="11"/>
    </row>
    <row r="164" spans="2:19">
      <c r="B164" s="1"/>
      <c r="C164" s="1"/>
      <c r="D164" s="8"/>
      <c r="E164" s="8"/>
      <c r="F164" s="8"/>
      <c r="G164" s="8"/>
      <c r="H164" s="8"/>
      <c r="I164" s="5"/>
      <c r="J164" s="5"/>
      <c r="K164" s="5"/>
      <c r="R164"/>
      <c r="S164" s="11"/>
    </row>
    <row r="165" spans="2:19">
      <c r="B165" s="1"/>
      <c r="C165" s="1"/>
      <c r="D165" s="8"/>
      <c r="E165" s="8"/>
      <c r="F165" s="8"/>
      <c r="G165" s="8"/>
      <c r="H165" s="8"/>
      <c r="I165" s="5"/>
      <c r="J165" s="5"/>
      <c r="K165" s="5"/>
      <c r="R165"/>
      <c r="S165" s="11"/>
    </row>
    <row r="166" spans="2:19">
      <c r="B166" s="1"/>
      <c r="C166" s="1"/>
      <c r="D166" s="8"/>
      <c r="E166" s="8"/>
      <c r="F166" s="8"/>
      <c r="G166" s="8"/>
      <c r="H166" s="8"/>
      <c r="I166" s="5"/>
      <c r="J166" s="5"/>
      <c r="K166" s="5"/>
      <c r="R166"/>
      <c r="S166" s="11"/>
    </row>
    <row r="167" spans="2:19">
      <c r="B167" s="1"/>
      <c r="C167" s="1"/>
      <c r="D167" s="8"/>
      <c r="E167" s="8"/>
      <c r="F167" s="8"/>
      <c r="G167" s="8"/>
      <c r="H167" s="8"/>
      <c r="I167" s="5"/>
      <c r="J167" s="5"/>
      <c r="K167" s="5"/>
      <c r="R167"/>
      <c r="S167" s="11"/>
    </row>
    <row r="168" spans="2:19">
      <c r="B168" s="1"/>
      <c r="C168" s="1"/>
      <c r="D168" s="8"/>
      <c r="E168" s="8"/>
      <c r="F168" s="8"/>
      <c r="G168" s="8"/>
      <c r="H168" s="8"/>
      <c r="I168" s="5"/>
      <c r="J168" s="5"/>
      <c r="K168" s="5"/>
      <c r="R168"/>
      <c r="S168" s="11"/>
    </row>
    <row r="169" spans="2:19">
      <c r="B169" s="1"/>
      <c r="C169" s="1"/>
      <c r="D169" s="8"/>
      <c r="E169" s="8"/>
      <c r="F169" s="8"/>
      <c r="G169" s="8"/>
      <c r="H169" s="8"/>
      <c r="I169" s="5"/>
      <c r="J169" s="5"/>
      <c r="K169" s="5"/>
      <c r="R169"/>
      <c r="S169" s="11"/>
    </row>
    <row r="170" spans="2:19">
      <c r="B170" s="1"/>
      <c r="C170" s="1"/>
      <c r="D170" s="8"/>
      <c r="E170" s="8"/>
      <c r="F170" s="8"/>
      <c r="G170" s="8"/>
      <c r="H170" s="8"/>
      <c r="I170" s="5"/>
      <c r="J170" s="5"/>
      <c r="K170" s="5"/>
      <c r="R170"/>
      <c r="S170" s="11"/>
    </row>
    <row r="171" spans="2:19">
      <c r="B171" s="1"/>
      <c r="C171" s="1"/>
      <c r="D171" s="8"/>
      <c r="E171" s="8"/>
      <c r="F171" s="8"/>
      <c r="G171" s="8"/>
      <c r="H171" s="8"/>
      <c r="I171" s="5"/>
      <c r="J171" s="5"/>
      <c r="K171" s="5"/>
      <c r="R171"/>
      <c r="S171" s="11"/>
    </row>
    <row r="172" spans="2:19">
      <c r="B172" s="1"/>
      <c r="C172" s="1"/>
      <c r="D172" s="8"/>
      <c r="E172" s="8"/>
      <c r="F172" s="8"/>
      <c r="G172" s="8"/>
      <c r="H172" s="8"/>
      <c r="I172" s="5"/>
      <c r="J172" s="5"/>
      <c r="K172" s="5"/>
      <c r="R172"/>
      <c r="S172" s="11"/>
    </row>
    <row r="173" spans="2:19">
      <c r="B173" s="1"/>
      <c r="C173" s="1"/>
      <c r="D173" s="8"/>
      <c r="E173" s="8"/>
      <c r="F173" s="8"/>
      <c r="G173" s="8"/>
      <c r="H173" s="8"/>
      <c r="I173" s="5"/>
      <c r="J173" s="5"/>
      <c r="K173" s="5"/>
      <c r="R173"/>
      <c r="S173" s="11"/>
    </row>
    <row r="174" spans="2:19">
      <c r="B174" s="1"/>
      <c r="C174" s="1"/>
      <c r="D174" s="8"/>
      <c r="E174" s="8"/>
      <c r="F174" s="8"/>
      <c r="G174" s="8"/>
      <c r="H174" s="8"/>
      <c r="I174" s="5"/>
      <c r="J174" s="5"/>
      <c r="K174" s="5"/>
      <c r="R174"/>
      <c r="S174" s="11"/>
    </row>
    <row r="175" spans="2:19">
      <c r="B175" s="1"/>
      <c r="C175" s="1"/>
      <c r="D175" s="8"/>
      <c r="E175" s="8"/>
      <c r="F175" s="8"/>
      <c r="G175" s="8"/>
      <c r="H175" s="8"/>
      <c r="I175" s="5"/>
      <c r="J175" s="5"/>
      <c r="K175" s="5"/>
      <c r="R175"/>
      <c r="S175" s="11"/>
    </row>
    <row r="176" spans="2:19">
      <c r="B176" s="1"/>
      <c r="C176" s="1"/>
      <c r="D176" s="8"/>
      <c r="E176" s="8"/>
      <c r="F176" s="8"/>
      <c r="G176" s="8"/>
      <c r="H176" s="8"/>
      <c r="I176" s="5"/>
      <c r="J176" s="5"/>
      <c r="K176" s="5"/>
      <c r="R176"/>
      <c r="S176" s="11"/>
    </row>
    <row r="177" spans="2:19">
      <c r="B177" s="1"/>
      <c r="C177" s="1"/>
      <c r="D177" s="8"/>
      <c r="E177" s="8"/>
      <c r="F177" s="8"/>
      <c r="G177" s="8"/>
      <c r="H177" s="8"/>
      <c r="I177" s="5"/>
      <c r="J177" s="5"/>
      <c r="K177" s="5"/>
      <c r="R177"/>
      <c r="S177" s="11"/>
    </row>
    <row r="178" spans="2:19">
      <c r="B178" s="1"/>
      <c r="C178" s="1"/>
      <c r="D178" s="8"/>
      <c r="E178" s="8"/>
      <c r="F178" s="8"/>
      <c r="G178" s="8"/>
      <c r="H178" s="8"/>
      <c r="I178" s="5"/>
      <c r="J178" s="5"/>
      <c r="K178" s="5"/>
      <c r="R178"/>
      <c r="S178" s="11"/>
    </row>
    <row r="179" spans="2:19">
      <c r="B179" s="1"/>
      <c r="C179" s="1"/>
      <c r="D179" s="8"/>
      <c r="E179" s="8"/>
      <c r="F179" s="8"/>
      <c r="G179" s="8"/>
      <c r="H179" s="8"/>
      <c r="I179" s="5"/>
      <c r="J179" s="5"/>
      <c r="K179" s="5"/>
      <c r="R179"/>
      <c r="S179" s="11"/>
    </row>
    <row r="180" spans="2:19">
      <c r="B180" s="1"/>
      <c r="C180" s="1"/>
      <c r="D180" s="8"/>
      <c r="E180" s="8"/>
      <c r="F180" s="8"/>
      <c r="G180" s="8"/>
      <c r="H180" s="8"/>
      <c r="I180" s="5"/>
      <c r="J180" s="5"/>
      <c r="K180" s="5"/>
      <c r="R180"/>
      <c r="S180" s="11"/>
    </row>
    <row r="181" spans="2:19">
      <c r="B181" s="1"/>
      <c r="C181" s="1"/>
      <c r="D181" s="8"/>
      <c r="E181" s="8"/>
      <c r="F181" s="8"/>
      <c r="G181" s="8"/>
      <c r="H181" s="8"/>
      <c r="I181" s="5"/>
      <c r="J181" s="5"/>
      <c r="K181" s="5"/>
      <c r="R181"/>
      <c r="S181" s="11"/>
    </row>
    <row r="182" spans="2:19">
      <c r="B182" s="1"/>
      <c r="C182" s="1"/>
      <c r="D182" s="8"/>
      <c r="E182" s="8"/>
      <c r="F182" s="8"/>
      <c r="G182" s="8"/>
      <c r="H182" s="8"/>
      <c r="I182" s="5"/>
      <c r="J182" s="5"/>
      <c r="K182" s="5"/>
      <c r="R182"/>
      <c r="S182" s="11"/>
    </row>
    <row r="183" spans="2:19">
      <c r="B183" s="1"/>
      <c r="C183" s="1"/>
      <c r="D183" s="8"/>
      <c r="E183" s="8"/>
      <c r="F183" s="8"/>
      <c r="G183" s="8"/>
      <c r="H183" s="8"/>
      <c r="I183" s="5"/>
      <c r="J183" s="5"/>
      <c r="K183" s="5"/>
      <c r="R183"/>
      <c r="S183" s="11"/>
    </row>
    <row r="184" spans="2:19">
      <c r="B184" s="1"/>
      <c r="C184" s="1"/>
      <c r="D184" s="8"/>
      <c r="E184" s="8"/>
      <c r="F184" s="8"/>
      <c r="G184" s="8"/>
      <c r="H184" s="8"/>
      <c r="I184" s="5"/>
      <c r="J184" s="5"/>
      <c r="K184" s="5"/>
      <c r="R184"/>
      <c r="S184" s="11"/>
    </row>
    <row r="185" spans="2:19">
      <c r="B185" s="1"/>
      <c r="C185" s="1"/>
      <c r="D185" s="8"/>
      <c r="E185" s="8"/>
      <c r="F185" s="8"/>
      <c r="G185" s="8"/>
      <c r="H185" s="8"/>
      <c r="I185" s="5"/>
      <c r="J185" s="5"/>
      <c r="K185" s="5"/>
      <c r="R185"/>
      <c r="S185" s="11"/>
    </row>
    <row r="186" spans="2:19">
      <c r="B186" s="1"/>
      <c r="C186" s="1"/>
      <c r="D186" s="8"/>
      <c r="E186" s="8"/>
      <c r="F186" s="8"/>
      <c r="G186" s="8"/>
      <c r="H186" s="8"/>
      <c r="I186" s="5"/>
      <c r="J186" s="5"/>
      <c r="K186" s="5"/>
      <c r="R186"/>
      <c r="S186" s="11"/>
    </row>
    <row r="187" spans="2:19">
      <c r="B187" s="1"/>
      <c r="C187" s="1"/>
      <c r="D187" s="8"/>
      <c r="E187" s="8"/>
      <c r="F187" s="8"/>
      <c r="G187" s="8"/>
      <c r="H187" s="8"/>
      <c r="I187" s="5"/>
      <c r="J187" s="5"/>
      <c r="K187" s="5"/>
      <c r="R187"/>
      <c r="S187" s="11"/>
    </row>
    <row r="188" spans="2:19">
      <c r="B188" s="1"/>
      <c r="C188" s="1"/>
      <c r="D188" s="8"/>
      <c r="E188" s="8"/>
      <c r="F188" s="8"/>
      <c r="G188" s="8"/>
      <c r="H188" s="8"/>
      <c r="I188" s="5"/>
      <c r="J188" s="5"/>
      <c r="K188" s="5"/>
      <c r="R188"/>
      <c r="S188" s="11"/>
    </row>
    <row r="189" spans="2:19">
      <c r="B189" s="1"/>
      <c r="C189" s="1"/>
      <c r="D189" s="8"/>
      <c r="E189" s="8"/>
      <c r="F189" s="8"/>
      <c r="G189" s="8"/>
      <c r="H189" s="8"/>
      <c r="I189" s="5"/>
      <c r="J189" s="5"/>
      <c r="K189" s="5"/>
      <c r="R189"/>
      <c r="S189" s="11"/>
    </row>
    <row r="190" spans="2:19">
      <c r="B190" s="1"/>
      <c r="C190" s="1"/>
      <c r="D190" s="8"/>
      <c r="E190" s="8"/>
      <c r="F190" s="8"/>
      <c r="G190" s="8"/>
      <c r="H190" s="8"/>
      <c r="I190" s="5"/>
      <c r="J190" s="5"/>
      <c r="K190" s="5"/>
      <c r="R190"/>
      <c r="S190" s="11"/>
    </row>
    <row r="191" spans="2:19">
      <c r="B191" s="1"/>
      <c r="C191" s="1"/>
      <c r="D191" s="8"/>
      <c r="E191" s="8"/>
      <c r="F191" s="8"/>
      <c r="G191" s="8"/>
      <c r="H191" s="8"/>
      <c r="I191" s="5"/>
      <c r="J191" s="5"/>
      <c r="K191" s="5"/>
      <c r="R191"/>
      <c r="S191" s="11"/>
    </row>
    <row r="192" spans="2:19">
      <c r="B192" s="1"/>
      <c r="C192" s="1"/>
      <c r="D192" s="8"/>
      <c r="E192" s="8"/>
      <c r="F192" s="8"/>
      <c r="G192" s="8"/>
      <c r="H192" s="8"/>
      <c r="I192" s="5"/>
      <c r="J192" s="5"/>
      <c r="K192" s="5"/>
      <c r="R192"/>
      <c r="S192" s="11"/>
    </row>
    <row r="193" spans="2:19">
      <c r="B193" s="1"/>
      <c r="C193" s="1"/>
      <c r="D193" s="8"/>
      <c r="E193" s="8"/>
      <c r="F193" s="8"/>
      <c r="G193" s="8"/>
      <c r="H193" s="8"/>
      <c r="I193" s="5"/>
      <c r="J193" s="5"/>
      <c r="K193" s="5"/>
      <c r="R193"/>
      <c r="S193" s="11"/>
    </row>
    <row r="194" spans="2:19">
      <c r="B194" s="1"/>
      <c r="C194" s="1"/>
      <c r="D194" s="8"/>
      <c r="E194" s="8"/>
      <c r="F194" s="8"/>
      <c r="G194" s="8"/>
      <c r="H194" s="8"/>
      <c r="I194" s="5"/>
      <c r="J194" s="5"/>
      <c r="K194" s="5"/>
      <c r="R194"/>
      <c r="S194" s="11"/>
    </row>
    <row r="195" spans="2:19">
      <c r="B195" s="1"/>
      <c r="C195" s="1"/>
      <c r="D195" s="8"/>
      <c r="E195" s="8"/>
      <c r="F195" s="8"/>
      <c r="G195" s="8"/>
      <c r="H195" s="8"/>
      <c r="I195" s="5"/>
      <c r="J195" s="5"/>
      <c r="K195" s="5"/>
      <c r="R195"/>
      <c r="S195" s="11"/>
    </row>
    <row r="196" spans="2:19">
      <c r="B196" s="1"/>
      <c r="C196" s="1"/>
      <c r="D196" s="8"/>
      <c r="E196" s="8"/>
      <c r="F196" s="8"/>
      <c r="G196" s="8"/>
      <c r="H196" s="8"/>
      <c r="I196" s="5"/>
      <c r="J196" s="5"/>
      <c r="K196" s="5"/>
      <c r="R196"/>
      <c r="S196" s="11"/>
    </row>
    <row r="197" spans="2:19">
      <c r="B197" s="1"/>
      <c r="C197" s="1"/>
      <c r="D197" s="8"/>
      <c r="E197" s="8"/>
      <c r="F197" s="8"/>
      <c r="G197" s="8"/>
      <c r="H197" s="8"/>
      <c r="I197" s="5"/>
      <c r="J197" s="5"/>
      <c r="K197" s="5"/>
      <c r="R197"/>
      <c r="S197" s="11"/>
    </row>
    <row r="198" spans="2:19">
      <c r="B198" s="1"/>
      <c r="C198" s="1"/>
      <c r="D198" s="8"/>
      <c r="E198" s="8"/>
      <c r="F198" s="8"/>
      <c r="G198" s="8"/>
      <c r="H198" s="8"/>
      <c r="I198" s="5"/>
      <c r="J198" s="5"/>
      <c r="K198" s="5"/>
      <c r="R198"/>
      <c r="S198" s="11"/>
    </row>
    <row r="199" spans="2:19">
      <c r="B199" s="1"/>
      <c r="C199" s="1"/>
      <c r="D199" s="8"/>
      <c r="E199" s="8"/>
      <c r="F199" s="8"/>
      <c r="G199" s="8"/>
      <c r="H199" s="8"/>
      <c r="I199" s="5"/>
      <c r="J199" s="5"/>
      <c r="K199" s="5"/>
      <c r="R199"/>
      <c r="S199" s="11"/>
    </row>
    <row r="200" spans="2:19">
      <c r="B200" s="1"/>
      <c r="C200" s="1"/>
      <c r="D200" s="8"/>
      <c r="E200" s="8"/>
      <c r="F200" s="8"/>
      <c r="G200" s="8"/>
      <c r="H200" s="8"/>
      <c r="I200" s="5"/>
      <c r="J200" s="5"/>
      <c r="K200" s="5"/>
      <c r="R200"/>
      <c r="S200" s="11"/>
    </row>
    <row r="201" spans="2:19">
      <c r="B201" s="1"/>
      <c r="C201" s="1"/>
      <c r="D201" s="8"/>
      <c r="E201" s="8"/>
      <c r="F201" s="8"/>
      <c r="G201" s="8"/>
      <c r="H201" s="8"/>
      <c r="I201" s="5"/>
      <c r="J201" s="5"/>
      <c r="K201" s="5"/>
      <c r="R201"/>
      <c r="S201" s="11"/>
    </row>
    <row r="202" spans="2:19">
      <c r="B202" s="1"/>
      <c r="C202" s="1"/>
      <c r="D202" s="8"/>
      <c r="E202" s="8"/>
      <c r="F202" s="8"/>
      <c r="G202" s="8"/>
      <c r="H202" s="8"/>
      <c r="I202" s="5"/>
      <c r="J202" s="5"/>
      <c r="K202" s="5"/>
      <c r="R202"/>
      <c r="S202" s="11"/>
    </row>
    <row r="203" spans="2:19">
      <c r="B203" s="1"/>
      <c r="C203" s="1"/>
      <c r="D203" s="8"/>
      <c r="E203" s="8"/>
      <c r="F203" s="8"/>
      <c r="G203" s="8"/>
      <c r="H203" s="8"/>
      <c r="I203" s="5"/>
      <c r="J203" s="5"/>
      <c r="K203" s="5"/>
      <c r="R203"/>
      <c r="S203" s="11"/>
    </row>
    <row r="204" spans="2:19">
      <c r="B204" s="1"/>
      <c r="C204" s="1"/>
      <c r="D204" s="8"/>
      <c r="E204" s="8"/>
      <c r="F204" s="8"/>
      <c r="G204" s="8"/>
      <c r="H204" s="8"/>
      <c r="I204" s="5"/>
      <c r="J204" s="5"/>
      <c r="K204" s="5"/>
      <c r="R204"/>
      <c r="S204" s="11"/>
    </row>
    <row r="205" spans="2:19">
      <c r="B205" s="1"/>
      <c r="C205" s="1"/>
      <c r="D205" s="8"/>
      <c r="E205" s="8"/>
      <c r="F205" s="8"/>
      <c r="G205" s="8"/>
      <c r="H205" s="8"/>
      <c r="I205" s="5"/>
      <c r="J205" s="5"/>
      <c r="K205" s="5"/>
      <c r="R205"/>
      <c r="S205" s="11"/>
    </row>
    <row r="206" spans="2:19">
      <c r="B206" s="1"/>
      <c r="C206" s="1"/>
      <c r="D206" s="8"/>
      <c r="E206" s="8"/>
      <c r="F206" s="8"/>
      <c r="G206" s="8"/>
      <c r="H206" s="8"/>
      <c r="I206" s="5"/>
      <c r="J206" s="5"/>
      <c r="K206" s="5"/>
      <c r="R206"/>
      <c r="S206" s="11"/>
    </row>
    <row r="207" spans="2:19">
      <c r="B207" s="1"/>
      <c r="C207" s="1"/>
      <c r="D207" s="8"/>
      <c r="E207" s="8"/>
      <c r="F207" s="8"/>
      <c r="G207" s="8"/>
      <c r="H207" s="8"/>
      <c r="I207" s="5"/>
      <c r="J207" s="5"/>
      <c r="K207" s="5"/>
      <c r="R207"/>
      <c r="S207" s="11"/>
    </row>
    <row r="208" spans="2:19">
      <c r="B208" s="1"/>
      <c r="C208" s="1"/>
      <c r="D208" s="8"/>
      <c r="E208" s="8"/>
      <c r="F208" s="8"/>
      <c r="G208" s="8"/>
      <c r="H208" s="8"/>
      <c r="I208" s="5"/>
      <c r="J208" s="5"/>
      <c r="K208" s="5"/>
      <c r="R208"/>
      <c r="S208" s="11"/>
    </row>
    <row r="209" spans="2:19">
      <c r="B209" s="1"/>
      <c r="C209" s="1"/>
      <c r="D209" s="8"/>
      <c r="E209" s="8"/>
      <c r="F209" s="8"/>
      <c r="G209" s="8"/>
      <c r="H209" s="8"/>
      <c r="I209" s="5"/>
      <c r="J209" s="5"/>
      <c r="K209" s="5"/>
      <c r="R209"/>
      <c r="S209" s="11"/>
    </row>
    <row r="210" spans="2:19">
      <c r="B210" s="1"/>
      <c r="C210" s="1"/>
      <c r="D210" s="8"/>
      <c r="E210" s="8"/>
      <c r="F210" s="8"/>
      <c r="G210" s="8"/>
      <c r="H210" s="8"/>
      <c r="I210" s="5"/>
      <c r="J210" s="5"/>
      <c r="K210" s="5"/>
      <c r="R210"/>
      <c r="S210" s="11"/>
    </row>
    <row r="211" spans="2:19">
      <c r="B211" s="1"/>
      <c r="C211" s="1"/>
      <c r="D211" s="8"/>
      <c r="E211" s="8"/>
      <c r="F211" s="8"/>
      <c r="G211" s="8"/>
      <c r="H211" s="8"/>
      <c r="I211" s="5"/>
      <c r="J211" s="5"/>
      <c r="K211" s="5"/>
      <c r="R211"/>
      <c r="S211" s="11"/>
    </row>
    <row r="212" spans="2:19">
      <c r="B212" s="1"/>
      <c r="C212" s="1"/>
      <c r="D212" s="8"/>
      <c r="E212" s="8"/>
      <c r="F212" s="8"/>
      <c r="G212" s="8"/>
      <c r="H212" s="8"/>
      <c r="I212" s="5"/>
      <c r="J212" s="5"/>
      <c r="K212" s="5"/>
      <c r="R212"/>
      <c r="S212" s="11"/>
    </row>
    <row r="213" spans="2:19">
      <c r="B213" s="1"/>
      <c r="C213" s="1"/>
      <c r="D213" s="8"/>
      <c r="E213" s="8"/>
      <c r="F213" s="8"/>
      <c r="G213" s="8"/>
      <c r="H213" s="8"/>
      <c r="I213" s="5"/>
      <c r="J213" s="5"/>
      <c r="K213" s="5"/>
      <c r="R213"/>
      <c r="S213" s="11"/>
    </row>
    <row r="214" spans="2:19">
      <c r="B214" s="1"/>
      <c r="C214" s="1"/>
      <c r="D214" s="8"/>
      <c r="E214" s="8"/>
      <c r="F214" s="8"/>
      <c r="G214" s="8"/>
      <c r="H214" s="8"/>
      <c r="I214" s="5"/>
      <c r="J214" s="5"/>
      <c r="K214" s="5"/>
      <c r="R214"/>
      <c r="S214" s="11"/>
    </row>
    <row r="215" spans="2:19">
      <c r="B215" s="1"/>
      <c r="C215" s="1"/>
      <c r="D215" s="8"/>
      <c r="E215" s="8"/>
      <c r="F215" s="8"/>
      <c r="G215" s="8"/>
      <c r="H215" s="8"/>
      <c r="I215" s="5"/>
      <c r="J215" s="5"/>
      <c r="K215" s="5"/>
      <c r="R215"/>
      <c r="S215" s="11"/>
    </row>
    <row r="216" spans="2:19">
      <c r="B216" s="1"/>
      <c r="C216" s="1"/>
      <c r="D216" s="8"/>
      <c r="E216" s="8"/>
      <c r="F216" s="8"/>
      <c r="G216" s="8"/>
      <c r="H216" s="8"/>
      <c r="I216" s="5"/>
      <c r="J216" s="5"/>
      <c r="K216" s="5"/>
      <c r="R216"/>
      <c r="S216" s="11"/>
    </row>
    <row r="217" spans="2:19">
      <c r="B217" s="1"/>
      <c r="C217" s="1"/>
      <c r="D217" s="8"/>
      <c r="E217" s="8"/>
      <c r="F217" s="8"/>
      <c r="G217" s="8"/>
      <c r="H217" s="8"/>
      <c r="I217" s="5"/>
      <c r="J217" s="5"/>
      <c r="K217" s="5"/>
      <c r="R217"/>
      <c r="S217" s="11"/>
    </row>
    <row r="218" spans="2:19">
      <c r="B218" s="1"/>
      <c r="C218" s="1"/>
      <c r="D218" s="8"/>
      <c r="E218" s="8"/>
      <c r="F218" s="8"/>
      <c r="G218" s="8"/>
      <c r="H218" s="8"/>
      <c r="I218" s="5"/>
      <c r="J218" s="5"/>
      <c r="K218" s="5"/>
      <c r="R218"/>
      <c r="S218" s="11"/>
    </row>
    <row r="219" spans="2:19">
      <c r="B219" s="1"/>
      <c r="C219" s="1"/>
      <c r="D219" s="8"/>
      <c r="E219" s="8"/>
      <c r="F219" s="8"/>
      <c r="G219" s="8"/>
      <c r="H219" s="8"/>
      <c r="I219" s="5"/>
      <c r="J219" s="5"/>
      <c r="K219" s="5"/>
      <c r="R219"/>
      <c r="S219" s="11"/>
    </row>
    <row r="220" spans="2:19">
      <c r="B220" s="1"/>
      <c r="C220" s="1"/>
      <c r="D220" s="8"/>
      <c r="E220" s="8"/>
      <c r="F220" s="8"/>
      <c r="G220" s="8"/>
      <c r="H220" s="8"/>
      <c r="I220" s="5"/>
      <c r="J220" s="5"/>
      <c r="K220" s="5"/>
      <c r="R220"/>
      <c r="S220" s="11"/>
    </row>
    <row r="221" spans="2:19">
      <c r="B221" s="1"/>
      <c r="C221" s="1"/>
      <c r="D221" s="8"/>
      <c r="E221" s="8"/>
      <c r="F221" s="8"/>
      <c r="G221" s="8"/>
      <c r="H221" s="8"/>
      <c r="I221" s="5"/>
      <c r="J221" s="5"/>
      <c r="K221" s="5"/>
      <c r="R221"/>
      <c r="S221" s="11"/>
    </row>
    <row r="222" spans="2:19">
      <c r="B222" s="1"/>
      <c r="C222" s="1"/>
      <c r="D222" s="8"/>
      <c r="E222" s="8"/>
      <c r="F222" s="8"/>
      <c r="G222" s="8"/>
      <c r="H222" s="8"/>
      <c r="I222" s="5"/>
      <c r="J222" s="5"/>
      <c r="K222" s="5"/>
      <c r="R222"/>
      <c r="S222" s="11"/>
    </row>
    <row r="223" spans="2:19">
      <c r="B223" s="1"/>
      <c r="C223" s="1"/>
      <c r="D223" s="8"/>
      <c r="E223" s="8"/>
      <c r="F223" s="8"/>
      <c r="G223" s="8"/>
      <c r="H223" s="8"/>
      <c r="I223" s="5"/>
      <c r="J223" s="5"/>
      <c r="K223" s="5"/>
      <c r="R223"/>
      <c r="S223" s="11"/>
    </row>
    <row r="224" spans="2:19">
      <c r="B224" s="1"/>
      <c r="C224" s="1"/>
      <c r="D224" s="8"/>
      <c r="E224" s="8"/>
      <c r="F224" s="8"/>
      <c r="G224" s="8"/>
      <c r="H224" s="8"/>
      <c r="I224" s="5"/>
      <c r="J224" s="5"/>
      <c r="K224" s="5"/>
      <c r="R224"/>
      <c r="S224" s="11"/>
    </row>
    <row r="225" spans="2:19">
      <c r="B225" s="1"/>
      <c r="C225" s="1"/>
      <c r="D225" s="8"/>
      <c r="E225" s="8"/>
      <c r="F225" s="8"/>
      <c r="G225" s="8"/>
      <c r="H225" s="8"/>
      <c r="I225" s="5"/>
      <c r="J225" s="5"/>
      <c r="K225" s="5"/>
      <c r="R225"/>
      <c r="S225" s="11"/>
    </row>
    <row r="226" spans="2:19">
      <c r="B226" s="1"/>
      <c r="C226" s="1"/>
      <c r="D226" s="8"/>
      <c r="E226" s="8"/>
      <c r="F226" s="8"/>
      <c r="G226" s="8"/>
      <c r="H226" s="8"/>
      <c r="I226" s="5"/>
      <c r="J226" s="5"/>
      <c r="K226" s="5"/>
      <c r="R226"/>
      <c r="S226" s="11"/>
    </row>
    <row r="227" spans="2:19">
      <c r="B227" s="1"/>
      <c r="C227" s="1"/>
      <c r="D227" s="8"/>
      <c r="E227" s="8"/>
      <c r="F227" s="8"/>
      <c r="G227" s="8"/>
      <c r="H227" s="8"/>
      <c r="I227" s="5"/>
      <c r="J227" s="5"/>
      <c r="K227" s="5"/>
      <c r="R227"/>
      <c r="S227" s="11"/>
    </row>
    <row r="228" spans="2:19">
      <c r="B228" s="1"/>
      <c r="C228" s="1"/>
      <c r="D228" s="8"/>
      <c r="E228" s="8"/>
      <c r="F228" s="8"/>
      <c r="G228" s="8"/>
      <c r="H228" s="8"/>
      <c r="I228" s="5"/>
      <c r="J228" s="5"/>
      <c r="K228" s="5"/>
      <c r="R228"/>
      <c r="S228" s="11"/>
    </row>
    <row r="229" spans="2:19">
      <c r="B229" s="1"/>
      <c r="C229" s="1"/>
      <c r="D229" s="8"/>
      <c r="E229" s="8"/>
      <c r="F229" s="8"/>
      <c r="G229" s="8"/>
      <c r="H229" s="8"/>
      <c r="I229" s="5"/>
      <c r="J229" s="5"/>
      <c r="K229" s="5"/>
      <c r="R229"/>
      <c r="S229" s="11"/>
    </row>
    <row r="230" spans="2:19">
      <c r="B230" s="1"/>
      <c r="C230" s="1"/>
      <c r="D230" s="8"/>
      <c r="E230" s="8"/>
      <c r="F230" s="8"/>
      <c r="G230" s="8"/>
      <c r="H230" s="8"/>
      <c r="I230" s="5"/>
      <c r="J230" s="5"/>
      <c r="K230" s="5"/>
      <c r="R230"/>
      <c r="S230" s="11"/>
    </row>
    <row r="231" spans="2:19">
      <c r="B231" s="1"/>
      <c r="C231" s="1"/>
      <c r="D231" s="8"/>
      <c r="E231" s="8"/>
      <c r="F231" s="8"/>
      <c r="G231" s="8"/>
      <c r="H231" s="8"/>
      <c r="I231" s="5"/>
      <c r="J231" s="5"/>
      <c r="K231" s="5"/>
      <c r="R231"/>
      <c r="S231" s="11"/>
    </row>
    <row r="232" spans="2:19">
      <c r="B232" s="1"/>
      <c r="C232" s="1"/>
      <c r="D232" s="8"/>
      <c r="E232" s="8"/>
      <c r="F232" s="8"/>
      <c r="G232" s="8"/>
      <c r="H232" s="8"/>
      <c r="I232" s="5"/>
      <c r="J232" s="5"/>
      <c r="K232" s="5"/>
      <c r="R232"/>
      <c r="S232" s="11"/>
    </row>
    <row r="233" spans="2:19">
      <c r="B233" s="1"/>
      <c r="C233" s="1"/>
      <c r="D233" s="8"/>
      <c r="E233" s="8"/>
      <c r="F233" s="8"/>
      <c r="G233" s="8"/>
      <c r="H233" s="8"/>
      <c r="I233" s="5"/>
      <c r="J233" s="5"/>
      <c r="K233" s="5"/>
      <c r="R233"/>
      <c r="S233" s="11"/>
    </row>
    <row r="234" spans="2:19">
      <c r="B234" s="1"/>
      <c r="C234" s="1"/>
      <c r="D234" s="8"/>
      <c r="E234" s="8"/>
      <c r="F234" s="8"/>
      <c r="G234" s="8"/>
      <c r="H234" s="8"/>
      <c r="I234" s="5"/>
      <c r="J234" s="5"/>
      <c r="K234" s="5"/>
      <c r="R234"/>
      <c r="S234" s="11"/>
    </row>
    <row r="235" spans="2:19">
      <c r="B235" s="1"/>
      <c r="C235" s="1"/>
      <c r="D235" s="8"/>
      <c r="E235" s="8"/>
      <c r="F235" s="8"/>
      <c r="G235" s="8"/>
      <c r="H235" s="8"/>
      <c r="I235" s="5"/>
      <c r="J235" s="5"/>
      <c r="K235" s="5"/>
      <c r="R235"/>
      <c r="S235" s="11"/>
    </row>
    <row r="236" spans="2:19">
      <c r="B236" s="1"/>
      <c r="C236" s="1"/>
      <c r="D236" s="8"/>
      <c r="E236" s="8"/>
      <c r="F236" s="8"/>
      <c r="G236" s="8"/>
      <c r="H236" s="8"/>
      <c r="I236" s="5"/>
      <c r="J236" s="5"/>
      <c r="K236" s="5"/>
      <c r="R236"/>
      <c r="S236" s="11"/>
    </row>
    <row r="237" spans="2:19">
      <c r="B237" s="1"/>
      <c r="C237" s="1"/>
      <c r="D237" s="8"/>
      <c r="E237" s="8"/>
      <c r="F237" s="8"/>
      <c r="G237" s="8"/>
      <c r="H237" s="8"/>
      <c r="I237" s="5"/>
      <c r="J237" s="5"/>
      <c r="K237" s="5"/>
      <c r="R237"/>
      <c r="S237" s="11"/>
    </row>
    <row r="238" spans="2:19">
      <c r="B238" s="1"/>
      <c r="C238" s="1"/>
      <c r="D238" s="8"/>
      <c r="E238" s="8"/>
      <c r="F238" s="8"/>
      <c r="G238" s="8"/>
      <c r="H238" s="8"/>
      <c r="I238" s="5"/>
      <c r="J238" s="5"/>
      <c r="K238" s="5"/>
      <c r="R238"/>
      <c r="S238" s="11"/>
    </row>
    <row r="239" spans="2:19">
      <c r="B239" s="1"/>
      <c r="C239" s="1"/>
      <c r="D239" s="8"/>
      <c r="E239" s="8"/>
      <c r="F239" s="8"/>
      <c r="G239" s="8"/>
      <c r="H239" s="8"/>
      <c r="I239" s="5"/>
      <c r="J239" s="5"/>
      <c r="K239" s="5"/>
      <c r="R239"/>
      <c r="S239" s="11"/>
    </row>
    <row r="240" spans="2:19">
      <c r="B240" s="1"/>
      <c r="C240" s="1"/>
      <c r="D240" s="8"/>
      <c r="E240" s="8"/>
      <c r="F240" s="8"/>
      <c r="G240" s="8"/>
      <c r="H240" s="8"/>
      <c r="I240" s="5"/>
      <c r="J240" s="5"/>
      <c r="K240" s="5"/>
      <c r="R240"/>
      <c r="S240" s="11"/>
    </row>
    <row r="241" spans="2:19">
      <c r="B241" s="1"/>
      <c r="C241" s="1"/>
      <c r="D241" s="8"/>
      <c r="E241" s="8"/>
      <c r="F241" s="8"/>
      <c r="G241" s="8"/>
      <c r="H241" s="8"/>
      <c r="I241" s="5"/>
      <c r="J241" s="5"/>
      <c r="K241" s="5"/>
      <c r="R241"/>
      <c r="S241" s="11"/>
    </row>
    <row r="242" spans="2:19">
      <c r="B242" s="1"/>
      <c r="C242" s="1"/>
      <c r="D242" s="8"/>
      <c r="E242" s="8"/>
      <c r="F242" s="8"/>
      <c r="G242" s="8"/>
      <c r="H242" s="8"/>
      <c r="I242" s="5"/>
      <c r="J242" s="5"/>
      <c r="K242" s="5"/>
      <c r="R242"/>
      <c r="S242" s="11"/>
    </row>
    <row r="243" spans="2:19">
      <c r="B243" s="1"/>
      <c r="C243" s="1"/>
      <c r="D243" s="8"/>
      <c r="E243" s="8"/>
      <c r="F243" s="8"/>
      <c r="G243" s="8"/>
      <c r="H243" s="8"/>
      <c r="I243" s="5"/>
      <c r="J243" s="5"/>
      <c r="K243" s="5"/>
      <c r="R243"/>
      <c r="S243" s="11"/>
    </row>
    <row r="244" spans="2:19">
      <c r="B244" s="1"/>
      <c r="C244" s="1"/>
      <c r="D244" s="8"/>
      <c r="E244" s="8"/>
      <c r="F244" s="8"/>
      <c r="G244" s="8"/>
      <c r="H244" s="8"/>
      <c r="I244" s="5"/>
      <c r="J244" s="5"/>
      <c r="K244" s="5"/>
      <c r="R244"/>
      <c r="S244" s="11"/>
    </row>
    <row r="245" spans="2:19">
      <c r="B245" s="1"/>
      <c r="C245" s="1"/>
      <c r="D245" s="8"/>
      <c r="E245" s="8"/>
      <c r="F245" s="8"/>
      <c r="G245" s="8"/>
      <c r="H245" s="8"/>
      <c r="I245" s="5"/>
      <c r="J245" s="5"/>
      <c r="K245" s="5"/>
      <c r="R245"/>
      <c r="S245" s="11"/>
    </row>
    <row r="246" spans="2:19">
      <c r="B246" s="1"/>
      <c r="C246" s="1"/>
      <c r="D246" s="8"/>
      <c r="E246" s="8"/>
      <c r="F246" s="8"/>
      <c r="G246" s="8"/>
      <c r="H246" s="8"/>
      <c r="I246" s="5"/>
      <c r="J246" s="5"/>
      <c r="K246" s="5"/>
      <c r="R246"/>
      <c r="S246" s="11"/>
    </row>
    <row r="247" spans="2:19">
      <c r="B247" s="1"/>
      <c r="C247" s="1"/>
      <c r="D247" s="8"/>
      <c r="E247" s="8"/>
      <c r="F247" s="8"/>
      <c r="G247" s="8"/>
      <c r="H247" s="8"/>
      <c r="I247" s="5"/>
      <c r="J247" s="5"/>
      <c r="K247" s="5"/>
      <c r="R247"/>
      <c r="S247" s="11"/>
    </row>
    <row r="248" spans="2:19">
      <c r="B248" s="1"/>
      <c r="C248" s="1"/>
      <c r="D248" s="8"/>
      <c r="E248" s="8"/>
      <c r="F248" s="8"/>
      <c r="G248" s="8"/>
      <c r="H248" s="8"/>
      <c r="I248" s="5"/>
      <c r="J248" s="5"/>
      <c r="K248" s="5"/>
      <c r="R248"/>
      <c r="S248" s="11"/>
    </row>
    <row r="249" spans="2:19">
      <c r="B249" s="1"/>
      <c r="C249" s="1"/>
      <c r="D249" s="8"/>
      <c r="E249" s="8"/>
      <c r="F249" s="8"/>
      <c r="G249" s="8"/>
      <c r="H249" s="8"/>
      <c r="I249" s="5"/>
      <c r="J249" s="5"/>
      <c r="K249" s="5"/>
      <c r="R249"/>
      <c r="S249" s="11"/>
    </row>
    <row r="250" spans="2:19">
      <c r="B250" s="1"/>
      <c r="C250" s="1"/>
      <c r="D250" s="8"/>
      <c r="E250" s="8"/>
      <c r="F250" s="8"/>
      <c r="G250" s="8"/>
      <c r="H250" s="8"/>
      <c r="I250" s="5"/>
      <c r="J250" s="5"/>
      <c r="K250" s="5"/>
      <c r="R250"/>
      <c r="S250" s="11"/>
    </row>
    <row r="251" spans="2:19">
      <c r="B251" s="1"/>
      <c r="C251" s="1"/>
      <c r="D251" s="8"/>
      <c r="E251" s="8"/>
      <c r="F251" s="8"/>
      <c r="G251" s="8"/>
      <c r="H251" s="8"/>
      <c r="I251" s="5"/>
      <c r="J251" s="5"/>
      <c r="K251" s="5"/>
      <c r="R251"/>
      <c r="S251" s="11"/>
    </row>
    <row r="252" spans="2:19">
      <c r="B252" s="1"/>
      <c r="C252" s="1"/>
      <c r="D252" s="8"/>
      <c r="E252" s="8"/>
      <c r="F252" s="8"/>
      <c r="G252" s="8"/>
      <c r="H252" s="8"/>
      <c r="I252" s="5"/>
      <c r="J252" s="5"/>
      <c r="K252" s="5"/>
      <c r="R252"/>
      <c r="S252" s="11"/>
    </row>
    <row r="253" spans="2:19">
      <c r="B253" s="1"/>
      <c r="C253" s="1"/>
      <c r="D253" s="8"/>
      <c r="E253" s="8"/>
      <c r="F253" s="8"/>
      <c r="G253" s="8"/>
      <c r="H253" s="8"/>
      <c r="I253" s="5"/>
      <c r="J253" s="5"/>
      <c r="K253" s="5"/>
      <c r="R253"/>
      <c r="S253" s="11"/>
    </row>
    <row r="254" spans="2:19">
      <c r="B254" s="1"/>
      <c r="C254" s="1"/>
      <c r="D254" s="8"/>
      <c r="E254" s="8"/>
      <c r="F254" s="8"/>
      <c r="G254" s="8"/>
      <c r="H254" s="8"/>
      <c r="I254" s="5"/>
      <c r="J254" s="5"/>
      <c r="K254" s="5"/>
      <c r="R254"/>
      <c r="S254" s="11"/>
    </row>
    <row r="255" spans="2:19">
      <c r="B255" s="1"/>
      <c r="C255" s="1"/>
      <c r="D255" s="8"/>
      <c r="E255" s="8"/>
      <c r="F255" s="8"/>
      <c r="G255" s="8"/>
      <c r="H255" s="8"/>
      <c r="I255" s="5"/>
      <c r="J255" s="5"/>
      <c r="K255" s="5"/>
      <c r="R255"/>
      <c r="S255" s="11"/>
    </row>
    <row r="256" spans="2:19">
      <c r="B256" s="1"/>
      <c r="C256" s="1"/>
      <c r="D256" s="8"/>
      <c r="E256" s="8"/>
      <c r="F256" s="8"/>
      <c r="G256" s="8"/>
      <c r="H256" s="8"/>
      <c r="I256" s="5"/>
      <c r="J256" s="5"/>
      <c r="K256" s="5"/>
      <c r="R256"/>
      <c r="S256" s="11"/>
    </row>
    <row r="257" spans="2:19">
      <c r="B257" s="1"/>
      <c r="C257" s="1"/>
      <c r="D257" s="8"/>
      <c r="E257" s="8"/>
      <c r="F257" s="8"/>
      <c r="G257" s="8"/>
      <c r="H257" s="8"/>
      <c r="I257" s="5"/>
      <c r="J257" s="5"/>
      <c r="K257" s="5"/>
      <c r="R257"/>
      <c r="S257" s="11"/>
    </row>
    <row r="258" spans="2:19">
      <c r="B258" s="1"/>
      <c r="C258" s="1"/>
      <c r="D258" s="8"/>
      <c r="E258" s="8"/>
      <c r="F258" s="8"/>
      <c r="G258" s="8"/>
      <c r="H258" s="8"/>
      <c r="I258" s="5"/>
      <c r="J258" s="5"/>
      <c r="K258" s="5"/>
      <c r="R258"/>
      <c r="S258" s="11"/>
    </row>
    <row r="259" spans="2:19">
      <c r="B259" s="1"/>
      <c r="C259" s="1"/>
      <c r="D259" s="8"/>
      <c r="E259" s="8"/>
      <c r="F259" s="8"/>
      <c r="G259" s="8"/>
      <c r="H259" s="8"/>
      <c r="I259" s="5"/>
      <c r="J259" s="5"/>
      <c r="K259" s="5"/>
      <c r="R259"/>
      <c r="S259" s="11"/>
    </row>
    <row r="260" spans="2:19">
      <c r="B260" s="1"/>
      <c r="C260" s="1"/>
      <c r="D260" s="8"/>
      <c r="E260" s="8"/>
      <c r="F260" s="8"/>
      <c r="G260" s="8"/>
      <c r="H260" s="5"/>
      <c r="I260" s="5"/>
      <c r="J260" s="5"/>
    </row>
    <row r="261" spans="2:19">
      <c r="B261" s="1"/>
      <c r="C261" s="1"/>
      <c r="D261" s="8"/>
      <c r="E261" s="8"/>
      <c r="F261" s="8"/>
      <c r="G261" s="8"/>
      <c r="H261" s="5"/>
      <c r="I261" s="5"/>
      <c r="J261" s="5"/>
    </row>
    <row r="262" spans="2:19">
      <c r="B262" s="1"/>
      <c r="C262" s="1"/>
      <c r="D262" s="8"/>
      <c r="E262" s="8"/>
      <c r="F262" s="8"/>
      <c r="G262" s="8"/>
      <c r="H262" s="5"/>
      <c r="I262" s="5"/>
      <c r="J262" s="5"/>
    </row>
    <row r="263" spans="2:19">
      <c r="B263" s="1"/>
      <c r="C263" s="1"/>
      <c r="D263" s="8"/>
      <c r="E263" s="8"/>
      <c r="F263" s="8"/>
      <c r="G263" s="8"/>
      <c r="H263" s="5"/>
      <c r="I263" s="5"/>
      <c r="J263" s="5"/>
    </row>
    <row r="264" spans="2:19">
      <c r="B264" s="1"/>
      <c r="C264" s="1"/>
      <c r="D264" s="8"/>
      <c r="E264" s="8"/>
      <c r="F264" s="8"/>
      <c r="G264" s="8"/>
      <c r="H264" s="5"/>
      <c r="I264" s="5"/>
      <c r="J264" s="5"/>
    </row>
    <row r="265" spans="2:19">
      <c r="B265" s="1"/>
      <c r="C265" s="1"/>
      <c r="D265" s="8"/>
      <c r="E265" s="8"/>
      <c r="F265" s="8"/>
      <c r="G265" s="8"/>
      <c r="H265" s="5"/>
      <c r="I265" s="5"/>
      <c r="J265" s="5"/>
    </row>
    <row r="266" spans="2:19">
      <c r="B266" s="1"/>
      <c r="C266" s="1"/>
      <c r="D266" s="8"/>
      <c r="E266" s="8"/>
      <c r="F266" s="8"/>
      <c r="G266" s="8"/>
      <c r="H266" s="5"/>
      <c r="I266" s="5"/>
      <c r="J266" s="5"/>
    </row>
    <row r="267" spans="2:19">
      <c r="B267" s="1"/>
      <c r="C267" s="1"/>
      <c r="D267" s="8"/>
      <c r="E267" s="8"/>
      <c r="F267" s="8"/>
      <c r="G267" s="8"/>
      <c r="H267" s="5"/>
      <c r="I267" s="5"/>
      <c r="J267" s="5"/>
    </row>
    <row r="268" spans="2:19">
      <c r="B268" s="1"/>
      <c r="C268" s="1"/>
      <c r="D268" s="8"/>
      <c r="E268" s="8"/>
      <c r="F268" s="8"/>
      <c r="G268" s="8"/>
      <c r="H268" s="5"/>
      <c r="I268" s="5"/>
      <c r="J268" s="5"/>
    </row>
    <row r="269" spans="2:19">
      <c r="B269" s="1"/>
      <c r="C269" s="1"/>
      <c r="D269" s="8"/>
      <c r="E269" s="8"/>
      <c r="F269" s="8"/>
      <c r="G269" s="8"/>
      <c r="H269" s="5"/>
      <c r="I269" s="5"/>
      <c r="J269" s="5"/>
    </row>
    <row r="270" spans="2:19">
      <c r="B270" s="1"/>
      <c r="C270" s="1"/>
      <c r="D270" s="8"/>
      <c r="E270" s="8"/>
      <c r="F270" s="8"/>
      <c r="G270" s="8"/>
      <c r="H270" s="5"/>
      <c r="I270" s="5"/>
      <c r="J270" s="5"/>
    </row>
    <row r="271" spans="2:19">
      <c r="B271" s="1"/>
      <c r="C271" s="1"/>
      <c r="D271" s="8"/>
      <c r="E271" s="8"/>
      <c r="F271" s="8"/>
      <c r="G271" s="8"/>
      <c r="H271" s="5"/>
      <c r="I271" s="5"/>
      <c r="J271" s="5"/>
    </row>
    <row r="272" spans="2:19">
      <c r="B272" s="1"/>
      <c r="C272" s="1"/>
      <c r="D272" s="8"/>
      <c r="E272" s="8"/>
      <c r="F272" s="8"/>
      <c r="G272" s="8"/>
      <c r="H272" s="5"/>
      <c r="I272" s="5"/>
      <c r="J272" s="5"/>
    </row>
    <row r="273" spans="2:10">
      <c r="B273" s="1"/>
      <c r="C273" s="1"/>
      <c r="D273" s="8"/>
      <c r="E273" s="8"/>
      <c r="F273" s="8"/>
      <c r="G273" s="8"/>
      <c r="H273" s="5"/>
      <c r="I273" s="5"/>
      <c r="J273" s="5"/>
    </row>
    <row r="274" spans="2:10">
      <c r="B274" s="1"/>
      <c r="C274" s="1"/>
      <c r="D274" s="8"/>
      <c r="E274" s="8"/>
      <c r="F274" s="8"/>
      <c r="G274" s="8"/>
      <c r="H274" s="5"/>
      <c r="I274" s="5"/>
      <c r="J274" s="5"/>
    </row>
    <row r="275" spans="2:10">
      <c r="B275" s="1"/>
      <c r="C275" s="1"/>
      <c r="D275" s="8"/>
      <c r="E275" s="8"/>
      <c r="F275" s="8"/>
      <c r="G275" s="8"/>
      <c r="H275" s="5"/>
      <c r="I275" s="5"/>
      <c r="J275" s="5"/>
    </row>
    <row r="276" spans="2:10">
      <c r="B276" s="1"/>
      <c r="C276" s="1"/>
      <c r="D276" s="8"/>
      <c r="E276" s="8"/>
      <c r="F276" s="8"/>
      <c r="G276" s="8"/>
      <c r="H276" s="5"/>
      <c r="I276" s="5"/>
      <c r="J276" s="5"/>
    </row>
    <row r="277" spans="2:10">
      <c r="B277" s="1"/>
      <c r="C277" s="1"/>
      <c r="D277" s="8"/>
      <c r="E277" s="8"/>
      <c r="F277" s="8"/>
      <c r="G277" s="8"/>
      <c r="H277" s="5"/>
      <c r="I277" s="5"/>
      <c r="J277" s="5"/>
    </row>
    <row r="278" spans="2:10">
      <c r="B278" s="1"/>
      <c r="C278" s="1"/>
      <c r="D278" s="8"/>
      <c r="E278" s="8"/>
      <c r="F278" s="8"/>
      <c r="G278" s="8"/>
      <c r="H278" s="5"/>
      <c r="I278" s="5"/>
      <c r="J278" s="5"/>
    </row>
    <row r="279" spans="2:10">
      <c r="B279" s="1"/>
      <c r="C279" s="1"/>
      <c r="D279" s="8"/>
      <c r="E279" s="8"/>
      <c r="F279" s="8"/>
      <c r="G279" s="8"/>
      <c r="H279" s="5"/>
      <c r="I279" s="5"/>
      <c r="J279" s="5"/>
    </row>
    <row r="280" spans="2:10">
      <c r="B280" s="1"/>
      <c r="C280" s="1"/>
      <c r="D280" s="8"/>
      <c r="E280" s="8"/>
      <c r="F280" s="8"/>
      <c r="G280" s="8"/>
      <c r="H280" s="5"/>
      <c r="I280" s="5"/>
      <c r="J280" s="5"/>
    </row>
    <row r="281" spans="2:10">
      <c r="B281" s="1"/>
      <c r="C281" s="1"/>
      <c r="D281" s="8"/>
      <c r="E281" s="8"/>
      <c r="F281" s="8"/>
      <c r="G281" s="8"/>
      <c r="H281" s="5"/>
      <c r="I281" s="5"/>
      <c r="J281" s="5"/>
    </row>
    <row r="282" spans="2:10">
      <c r="B282" s="1"/>
      <c r="C282" s="1"/>
      <c r="D282" s="8"/>
      <c r="E282" s="8"/>
      <c r="F282" s="8"/>
      <c r="G282" s="8"/>
      <c r="H282" s="5"/>
      <c r="I282" s="5"/>
      <c r="J282" s="5"/>
    </row>
    <row r="283" spans="2:10">
      <c r="B283" s="1"/>
      <c r="C283" s="1"/>
      <c r="D283" s="8"/>
      <c r="E283" s="8"/>
      <c r="F283" s="8"/>
      <c r="G283" s="8"/>
      <c r="H283" s="5"/>
      <c r="I283" s="5"/>
      <c r="J283" s="5"/>
    </row>
    <row r="284" spans="2:10">
      <c r="B284" s="1"/>
      <c r="C284" s="1"/>
      <c r="D284" s="8"/>
      <c r="E284" s="8"/>
      <c r="F284" s="8"/>
      <c r="G284" s="8"/>
      <c r="H284" s="5"/>
      <c r="I284" s="5"/>
      <c r="J284" s="5"/>
    </row>
    <row r="285" spans="2:10">
      <c r="B285" s="1"/>
      <c r="C285" s="1"/>
      <c r="D285" s="8"/>
      <c r="E285" s="8"/>
      <c r="F285" s="8"/>
      <c r="G285" s="8"/>
      <c r="H285" s="5"/>
      <c r="I285" s="5"/>
      <c r="J285" s="5"/>
    </row>
    <row r="286" spans="2:10">
      <c r="B286" s="1"/>
      <c r="C286" s="1"/>
      <c r="D286" s="8"/>
      <c r="E286" s="8"/>
      <c r="F286" s="8"/>
      <c r="G286" s="8"/>
      <c r="H286" s="5"/>
      <c r="I286" s="5"/>
      <c r="J286" s="5"/>
    </row>
    <row r="287" spans="2:10">
      <c r="B287" s="1"/>
      <c r="C287" s="1"/>
      <c r="D287" s="8"/>
      <c r="E287" s="8"/>
      <c r="F287" s="8"/>
      <c r="G287" s="8"/>
      <c r="H287" s="5"/>
      <c r="I287" s="5"/>
      <c r="J287" s="5"/>
    </row>
    <row r="288" spans="2:10">
      <c r="B288" s="1"/>
      <c r="C288" s="1"/>
      <c r="D288" s="8"/>
      <c r="E288" s="8"/>
      <c r="F288" s="8"/>
      <c r="G288" s="8"/>
      <c r="H288" s="5"/>
      <c r="I288" s="5"/>
      <c r="J288" s="5"/>
    </row>
    <row r="289" spans="2:10">
      <c r="B289" s="1"/>
      <c r="C289" s="1"/>
      <c r="D289" s="8"/>
      <c r="E289" s="8"/>
      <c r="F289" s="8"/>
      <c r="G289" s="8"/>
      <c r="H289" s="5"/>
      <c r="I289" s="5"/>
      <c r="J289" s="5"/>
    </row>
    <row r="290" spans="2:10">
      <c r="B290" s="1"/>
      <c r="C290" s="1"/>
      <c r="D290" s="8"/>
      <c r="E290" s="8"/>
      <c r="F290" s="8"/>
      <c r="G290" s="8"/>
      <c r="H290" s="5"/>
      <c r="I290" s="5"/>
      <c r="J290" s="5"/>
    </row>
    <row r="291" spans="2:10">
      <c r="B291" s="1"/>
      <c r="C291" s="1"/>
      <c r="D291" s="8"/>
      <c r="E291" s="8"/>
      <c r="F291" s="8"/>
      <c r="G291" s="8"/>
      <c r="H291" s="5"/>
      <c r="I291" s="5"/>
      <c r="J291" s="5"/>
    </row>
    <row r="292" spans="2:10">
      <c r="B292" s="1"/>
      <c r="C292" s="1"/>
      <c r="D292" s="8"/>
      <c r="E292" s="8"/>
      <c r="F292" s="8"/>
      <c r="G292" s="8"/>
      <c r="H292" s="5"/>
      <c r="I292" s="5"/>
      <c r="J292" s="5"/>
    </row>
    <row r="293" spans="2:10">
      <c r="B293" s="1"/>
      <c r="C293" s="1"/>
      <c r="D293" s="8"/>
      <c r="E293" s="8"/>
      <c r="F293" s="8"/>
      <c r="G293" s="8"/>
      <c r="H293" s="5"/>
      <c r="I293" s="5"/>
      <c r="J293" s="5"/>
    </row>
    <row r="294" spans="2:10">
      <c r="B294" s="1"/>
      <c r="C294" s="1"/>
      <c r="D294" s="8"/>
      <c r="E294" s="8"/>
      <c r="F294" s="8"/>
      <c r="G294" s="8"/>
      <c r="H294" s="5"/>
      <c r="I294" s="5"/>
      <c r="J294" s="5"/>
    </row>
    <row r="295" spans="2:10">
      <c r="B295" s="1"/>
      <c r="C295" s="1"/>
      <c r="D295" s="8"/>
      <c r="E295" s="8"/>
      <c r="F295" s="8"/>
      <c r="G295" s="8"/>
      <c r="H295" s="5"/>
      <c r="I295" s="5"/>
      <c r="J295" s="5"/>
    </row>
    <row r="296" spans="2:10">
      <c r="B296" s="1"/>
      <c r="C296" s="1"/>
      <c r="D296" s="8"/>
      <c r="E296" s="8"/>
      <c r="F296" s="8"/>
      <c r="G296" s="8"/>
      <c r="H296" s="5"/>
      <c r="I296" s="5"/>
      <c r="J296" s="5"/>
    </row>
    <row r="297" spans="2:10">
      <c r="B297" s="1"/>
      <c r="C297" s="1"/>
      <c r="D297" s="8"/>
      <c r="E297" s="8"/>
      <c r="F297" s="8"/>
      <c r="G297" s="8"/>
      <c r="H297" s="5"/>
      <c r="I297" s="5"/>
      <c r="J297" s="5"/>
    </row>
    <row r="298" spans="2:10">
      <c r="B298" s="1"/>
      <c r="C298" s="1"/>
      <c r="D298" s="8"/>
      <c r="E298" s="8"/>
      <c r="F298" s="8"/>
      <c r="G298" s="8"/>
      <c r="H298" s="5"/>
      <c r="I298" s="5"/>
      <c r="J298" s="5"/>
    </row>
    <row r="299" spans="2:10">
      <c r="B299" s="1"/>
      <c r="C299" s="1"/>
      <c r="D299" s="8"/>
      <c r="E299" s="8"/>
      <c r="F299" s="8"/>
      <c r="G299" s="8"/>
      <c r="H299" s="5"/>
      <c r="I299" s="5"/>
      <c r="J299" s="5"/>
    </row>
    <row r="300" spans="2:10">
      <c r="B300" s="1"/>
      <c r="C300" s="1"/>
      <c r="D300" s="8"/>
      <c r="E300" s="8"/>
      <c r="F300" s="8"/>
      <c r="G300" s="8"/>
      <c r="H300" s="5"/>
      <c r="I300" s="5"/>
      <c r="J300" s="5"/>
    </row>
    <row r="301" spans="2:10">
      <c r="B301" s="1"/>
      <c r="C301" s="1"/>
      <c r="D301" s="8"/>
      <c r="E301" s="8"/>
      <c r="F301" s="8"/>
      <c r="G301" s="8"/>
      <c r="H301" s="5"/>
      <c r="I301" s="5"/>
      <c r="J301" s="5"/>
    </row>
    <row r="302" spans="2:10">
      <c r="B302" s="1"/>
      <c r="C302" s="1"/>
      <c r="D302" s="8"/>
      <c r="E302" s="8"/>
      <c r="F302" s="8"/>
      <c r="G302" s="8"/>
      <c r="H302" s="5"/>
      <c r="I302" s="5"/>
      <c r="J302" s="5"/>
    </row>
    <row r="303" spans="2:10">
      <c r="B303" s="1"/>
      <c r="C303" s="1"/>
      <c r="D303" s="8"/>
      <c r="E303" s="8"/>
      <c r="F303" s="8"/>
      <c r="G303" s="8"/>
      <c r="H303" s="5"/>
      <c r="I303" s="5"/>
      <c r="J303" s="5"/>
    </row>
    <row r="304" spans="2:10">
      <c r="B304" s="1"/>
      <c r="C304" s="1"/>
      <c r="D304" s="8"/>
      <c r="E304" s="8"/>
      <c r="F304" s="8"/>
      <c r="G304" s="8"/>
      <c r="H304" s="5"/>
      <c r="I304" s="5"/>
      <c r="J304" s="5"/>
    </row>
    <row r="305" spans="2:10">
      <c r="B305" s="1"/>
      <c r="C305" s="1"/>
      <c r="D305" s="8"/>
      <c r="E305" s="8"/>
      <c r="F305" s="8"/>
      <c r="G305" s="8"/>
      <c r="H305" s="5"/>
      <c r="I305" s="5"/>
      <c r="J305" s="5"/>
    </row>
    <row r="306" spans="2:10">
      <c r="B306" s="1"/>
      <c r="C306" s="1"/>
      <c r="D306" s="8"/>
      <c r="E306" s="8"/>
      <c r="F306" s="8"/>
      <c r="G306" s="8"/>
      <c r="H306" s="5"/>
      <c r="I306" s="5"/>
      <c r="J306" s="5"/>
    </row>
    <row r="307" spans="2:10">
      <c r="B307" s="1"/>
      <c r="C307" s="1"/>
      <c r="D307" s="8"/>
      <c r="E307" s="8"/>
      <c r="F307" s="8"/>
      <c r="G307" s="8"/>
      <c r="H307" s="5"/>
      <c r="I307" s="5"/>
      <c r="J307" s="5"/>
    </row>
    <row r="308" spans="2:10">
      <c r="B308" s="1"/>
      <c r="C308" s="1"/>
      <c r="D308" s="8"/>
      <c r="E308" s="8"/>
      <c r="F308" s="8"/>
      <c r="G308" s="8"/>
      <c r="H308" s="5"/>
      <c r="I308" s="5"/>
      <c r="J308" s="5"/>
    </row>
    <row r="309" spans="2:10">
      <c r="B309" s="1"/>
      <c r="C309" s="1"/>
      <c r="D309" s="8"/>
      <c r="E309" s="8"/>
      <c r="F309" s="8"/>
      <c r="G309" s="8"/>
      <c r="H309" s="5"/>
      <c r="I309" s="5"/>
      <c r="J309" s="5"/>
    </row>
    <row r="310" spans="2:10">
      <c r="B310" s="1"/>
      <c r="C310" s="1"/>
      <c r="D310" s="8"/>
      <c r="E310" s="8"/>
      <c r="F310" s="8"/>
      <c r="G310" s="8"/>
      <c r="H310" s="5"/>
      <c r="I310" s="5"/>
      <c r="J310" s="5"/>
    </row>
    <row r="311" spans="2:10">
      <c r="B311" s="1"/>
      <c r="C311" s="1"/>
      <c r="D311" s="8"/>
      <c r="E311" s="8"/>
      <c r="F311" s="8"/>
      <c r="G311" s="8"/>
      <c r="H311" s="5"/>
      <c r="I311" s="5"/>
      <c r="J311" s="5"/>
    </row>
    <row r="312" spans="2:10">
      <c r="B312" s="1"/>
      <c r="C312" s="1"/>
      <c r="D312" s="8"/>
      <c r="E312" s="8"/>
      <c r="F312" s="8"/>
      <c r="G312" s="8"/>
      <c r="H312" s="5"/>
      <c r="I312" s="5"/>
      <c r="J312" s="5"/>
    </row>
    <row r="313" spans="2:10">
      <c r="B313" s="1"/>
      <c r="C313" s="1"/>
      <c r="D313" s="8"/>
      <c r="E313" s="8"/>
      <c r="F313" s="8"/>
      <c r="G313" s="8"/>
      <c r="H313" s="5"/>
      <c r="I313" s="5"/>
      <c r="J313" s="5"/>
    </row>
    <row r="314" spans="2:10">
      <c r="B314" s="1"/>
      <c r="C314" s="1"/>
      <c r="D314" s="8"/>
      <c r="E314" s="8"/>
      <c r="F314" s="8"/>
      <c r="G314" s="8"/>
      <c r="H314" s="5"/>
      <c r="I314" s="5"/>
      <c r="J314" s="5"/>
    </row>
    <row r="315" spans="2:10">
      <c r="B315" s="1"/>
      <c r="C315" s="1"/>
      <c r="D315" s="8"/>
      <c r="E315" s="8"/>
      <c r="F315" s="8"/>
      <c r="G315" s="8"/>
      <c r="H315" s="5"/>
      <c r="I315" s="5"/>
      <c r="J315" s="5"/>
    </row>
    <row r="316" spans="2:10">
      <c r="B316" s="1"/>
      <c r="C316" s="1"/>
      <c r="D316" s="8"/>
      <c r="E316" s="8"/>
      <c r="F316" s="8"/>
      <c r="G316" s="8"/>
      <c r="H316" s="5"/>
      <c r="I316" s="5"/>
      <c r="J316" s="5"/>
    </row>
    <row r="317" spans="2:10">
      <c r="B317" s="1"/>
      <c r="C317" s="1"/>
      <c r="D317" s="8"/>
      <c r="E317" s="8"/>
      <c r="F317" s="8"/>
      <c r="G317" s="8"/>
      <c r="H317" s="5"/>
      <c r="I317" s="5"/>
      <c r="J317" s="5"/>
    </row>
    <row r="318" spans="2:10">
      <c r="B318" s="1"/>
      <c r="C318" s="1"/>
      <c r="D318" s="8"/>
      <c r="E318" s="8"/>
      <c r="F318" s="8"/>
      <c r="G318" s="8"/>
      <c r="H318" s="5"/>
      <c r="I318" s="5"/>
      <c r="J318" s="5"/>
    </row>
    <row r="319" spans="2:10">
      <c r="B319" s="1"/>
      <c r="C319" s="1"/>
      <c r="D319" s="8"/>
      <c r="E319" s="8"/>
      <c r="F319" s="8"/>
      <c r="G319" s="8"/>
      <c r="H319" s="5"/>
      <c r="I319" s="5"/>
      <c r="J319" s="5"/>
    </row>
    <row r="320" spans="2:10">
      <c r="B320" s="1"/>
      <c r="C320" s="1"/>
      <c r="D320" s="8"/>
      <c r="E320" s="8"/>
      <c r="F320" s="8"/>
      <c r="G320" s="8"/>
      <c r="H320" s="5"/>
      <c r="I320" s="5"/>
      <c r="J320" s="5"/>
    </row>
    <row r="321" spans="2:10">
      <c r="B321" s="1"/>
      <c r="C321" s="1"/>
      <c r="D321" s="8"/>
      <c r="E321" s="8"/>
      <c r="F321" s="8"/>
      <c r="G321" s="8"/>
      <c r="H321" s="5"/>
      <c r="I321" s="5"/>
      <c r="J321" s="5"/>
    </row>
    <row r="322" spans="2:10">
      <c r="B322" s="1"/>
      <c r="C322" s="1"/>
      <c r="D322" s="8"/>
      <c r="E322" s="8"/>
      <c r="F322" s="8"/>
      <c r="G322" s="8"/>
      <c r="H322" s="5"/>
      <c r="I322" s="5"/>
      <c r="J322" s="5"/>
    </row>
    <row r="323" spans="2:10">
      <c r="B323" s="1"/>
      <c r="C323" s="1"/>
      <c r="D323" s="8"/>
      <c r="E323" s="8"/>
      <c r="F323" s="8"/>
      <c r="G323" s="8"/>
      <c r="H323" s="5"/>
      <c r="I323" s="5"/>
      <c r="J323" s="5"/>
    </row>
    <row r="324" spans="2:10">
      <c r="B324" s="1"/>
      <c r="C324" s="1"/>
      <c r="D324" s="8"/>
      <c r="E324" s="8"/>
      <c r="F324" s="8"/>
      <c r="G324" s="8"/>
      <c r="H324" s="5"/>
      <c r="I324" s="5"/>
      <c r="J324" s="5"/>
    </row>
    <row r="325" spans="2:10">
      <c r="B325" s="1"/>
      <c r="C325" s="1"/>
      <c r="D325" s="8"/>
      <c r="E325" s="8"/>
      <c r="F325" s="8"/>
      <c r="G325" s="8"/>
      <c r="H325" s="5"/>
      <c r="I325" s="5"/>
      <c r="J325" s="5"/>
    </row>
    <row r="326" spans="2:10">
      <c r="B326" s="1"/>
      <c r="C326" s="1"/>
      <c r="D326" s="8"/>
      <c r="E326" s="8"/>
      <c r="F326" s="8"/>
      <c r="G326" s="8"/>
      <c r="H326" s="5"/>
      <c r="I326" s="5"/>
      <c r="J326" s="5"/>
    </row>
    <row r="327" spans="2:10">
      <c r="B327" s="1"/>
      <c r="C327" s="1"/>
      <c r="D327" s="8"/>
      <c r="E327" s="8"/>
      <c r="F327" s="8"/>
      <c r="G327" s="8"/>
      <c r="H327" s="5"/>
      <c r="I327" s="5"/>
      <c r="J327" s="5"/>
    </row>
    <row r="328" spans="2:10">
      <c r="B328" s="1"/>
      <c r="C328" s="1"/>
      <c r="D328" s="8"/>
      <c r="E328" s="8"/>
      <c r="F328" s="8"/>
      <c r="G328" s="8"/>
      <c r="H328" s="5"/>
      <c r="I328" s="5"/>
      <c r="J328" s="5"/>
    </row>
    <row r="329" spans="2:10">
      <c r="B329" s="1"/>
      <c r="C329" s="1"/>
      <c r="D329" s="8"/>
      <c r="E329" s="8"/>
      <c r="F329" s="8"/>
      <c r="G329" s="8"/>
      <c r="H329" s="5"/>
      <c r="I329" s="5"/>
      <c r="J329" s="5"/>
    </row>
    <row r="330" spans="2:10">
      <c r="B330" s="1"/>
      <c r="C330" s="1"/>
      <c r="D330" s="8"/>
      <c r="E330" s="8"/>
      <c r="F330" s="8"/>
      <c r="G330" s="8"/>
      <c r="H330" s="5"/>
      <c r="I330" s="5"/>
      <c r="J330" s="5"/>
    </row>
    <row r="331" spans="2:10">
      <c r="B331" s="1"/>
      <c r="C331" s="1"/>
      <c r="D331" s="8"/>
      <c r="E331" s="8"/>
      <c r="F331" s="8"/>
      <c r="G331" s="8"/>
      <c r="H331" s="5"/>
      <c r="I331" s="5"/>
      <c r="J331" s="5"/>
    </row>
    <row r="332" spans="2:10">
      <c r="B332" s="1"/>
      <c r="C332" s="1"/>
      <c r="D332" s="8"/>
      <c r="E332" s="8"/>
      <c r="F332" s="8"/>
      <c r="G332" s="8"/>
      <c r="H332" s="5"/>
      <c r="I332" s="5"/>
      <c r="J332" s="5"/>
    </row>
    <row r="333" spans="2:10">
      <c r="B333" s="1"/>
      <c r="C333" s="1"/>
      <c r="D333" s="8"/>
      <c r="E333" s="8"/>
      <c r="F333" s="8"/>
      <c r="G333" s="8"/>
      <c r="H333" s="5"/>
      <c r="I333" s="5"/>
      <c r="J333" s="5"/>
    </row>
    <row r="334" spans="2:10">
      <c r="B334" s="1"/>
      <c r="C334" s="1"/>
      <c r="D334" s="8"/>
      <c r="E334" s="8"/>
      <c r="F334" s="8"/>
      <c r="G334" s="8"/>
      <c r="H334" s="5"/>
      <c r="I334" s="5"/>
      <c r="J334" s="5"/>
    </row>
    <row r="335" spans="2:10">
      <c r="B335" s="1"/>
      <c r="C335" s="1"/>
      <c r="D335" s="8"/>
      <c r="E335" s="8"/>
      <c r="F335" s="8"/>
      <c r="G335" s="8"/>
      <c r="H335" s="5"/>
      <c r="I335" s="5"/>
      <c r="J335" s="5"/>
    </row>
    <row r="336" spans="2:10">
      <c r="B336" s="1"/>
      <c r="C336" s="1"/>
      <c r="D336" s="8"/>
      <c r="E336" s="8"/>
      <c r="F336" s="8"/>
      <c r="G336" s="8"/>
      <c r="H336" s="5"/>
      <c r="I336" s="5"/>
      <c r="J336" s="5"/>
    </row>
    <row r="337" spans="2:10">
      <c r="B337" s="1"/>
      <c r="C337" s="1"/>
      <c r="D337" s="8"/>
      <c r="E337" s="8"/>
      <c r="F337" s="8"/>
      <c r="G337" s="8"/>
      <c r="H337" s="5"/>
      <c r="I337" s="5"/>
      <c r="J337" s="5"/>
    </row>
    <row r="338" spans="2:10">
      <c r="B338" s="1"/>
      <c r="C338" s="1"/>
      <c r="D338" s="8"/>
      <c r="E338" s="8"/>
      <c r="F338" s="8"/>
      <c r="G338" s="8"/>
      <c r="H338" s="5"/>
      <c r="I338" s="5"/>
      <c r="J338" s="5"/>
    </row>
    <row r="339" spans="2:10">
      <c r="B339" s="1"/>
      <c r="C339" s="1"/>
      <c r="D339" s="8"/>
      <c r="E339" s="8"/>
      <c r="F339" s="8"/>
      <c r="G339" s="8"/>
      <c r="H339" s="5"/>
      <c r="I339" s="5"/>
      <c r="J339" s="5"/>
    </row>
    <row r="340" spans="2:10">
      <c r="B340" s="1"/>
      <c r="C340" s="1"/>
      <c r="D340" s="8"/>
      <c r="E340" s="8"/>
      <c r="F340" s="8"/>
      <c r="G340" s="8"/>
      <c r="H340" s="5"/>
      <c r="I340" s="5"/>
      <c r="J340" s="5"/>
    </row>
    <row r="341" spans="2:10">
      <c r="B341" s="1"/>
      <c r="C341" s="1"/>
      <c r="D341" s="8"/>
      <c r="E341" s="8"/>
      <c r="F341" s="8"/>
      <c r="G341" s="8"/>
      <c r="H341" s="5"/>
      <c r="I341" s="5"/>
      <c r="J341" s="5"/>
    </row>
    <row r="342" spans="2:10">
      <c r="B342" s="1"/>
      <c r="C342" s="1"/>
      <c r="D342" s="8"/>
      <c r="E342" s="8"/>
      <c r="F342" s="8"/>
      <c r="G342" s="8"/>
      <c r="H342" s="5"/>
      <c r="I342" s="5"/>
      <c r="J342" s="5"/>
    </row>
    <row r="343" spans="2:10">
      <c r="B343" s="1"/>
      <c r="C343" s="1"/>
      <c r="D343" s="8"/>
      <c r="E343" s="8"/>
      <c r="F343" s="8"/>
      <c r="G343" s="8"/>
      <c r="H343" s="5"/>
      <c r="I343" s="5"/>
      <c r="J343" s="5"/>
    </row>
    <row r="344" spans="2:10">
      <c r="B344" s="1"/>
      <c r="C344" s="1"/>
      <c r="D344" s="8"/>
      <c r="E344" s="8"/>
      <c r="F344" s="8"/>
      <c r="G344" s="8"/>
      <c r="H344" s="5"/>
      <c r="I344" s="5"/>
      <c r="J344" s="5"/>
    </row>
    <row r="345" spans="2:10">
      <c r="B345" s="1"/>
      <c r="C345" s="1"/>
      <c r="D345" s="8"/>
      <c r="E345" s="8"/>
      <c r="F345" s="8"/>
      <c r="G345" s="8"/>
      <c r="H345" s="5"/>
      <c r="I345" s="5"/>
      <c r="J345" s="5"/>
    </row>
    <row r="346" spans="2:10">
      <c r="B346" s="1"/>
      <c r="C346" s="1"/>
      <c r="D346" s="8"/>
      <c r="E346" s="8"/>
      <c r="F346" s="8"/>
      <c r="G346" s="8"/>
      <c r="H346" s="5"/>
      <c r="I346" s="5"/>
      <c r="J346" s="5"/>
    </row>
    <row r="347" spans="2:10">
      <c r="B347" s="1"/>
      <c r="C347" s="1"/>
      <c r="D347" s="8"/>
      <c r="E347" s="8"/>
      <c r="F347" s="8"/>
      <c r="G347" s="8"/>
      <c r="H347" s="5"/>
      <c r="I347" s="5"/>
      <c r="J347" s="5"/>
    </row>
    <row r="348" spans="2:10">
      <c r="B348" s="1"/>
      <c r="C348" s="1"/>
      <c r="D348" s="8"/>
      <c r="E348" s="8"/>
      <c r="F348" s="8"/>
      <c r="G348" s="8"/>
      <c r="H348" s="5"/>
      <c r="I348" s="5"/>
      <c r="J348" s="5"/>
    </row>
    <row r="349" spans="2:10">
      <c r="B349" s="1"/>
      <c r="C349" s="1"/>
      <c r="D349" s="8"/>
      <c r="E349" s="8"/>
      <c r="F349" s="8"/>
      <c r="G349" s="8"/>
      <c r="H349" s="5"/>
      <c r="I349" s="5"/>
      <c r="J349" s="5"/>
    </row>
    <row r="350" spans="2:10">
      <c r="B350" s="1"/>
      <c r="C350" s="1"/>
      <c r="D350" s="8"/>
      <c r="E350" s="8"/>
      <c r="F350" s="8"/>
      <c r="G350" s="8"/>
      <c r="H350" s="5"/>
      <c r="I350" s="5"/>
      <c r="J350" s="5"/>
    </row>
    <row r="351" spans="2:10">
      <c r="B351" s="1"/>
      <c r="C351" s="1"/>
      <c r="D351" s="8"/>
      <c r="E351" s="8"/>
      <c r="F351" s="8"/>
      <c r="G351" s="8"/>
      <c r="H351" s="5"/>
      <c r="I351" s="5"/>
      <c r="J351" s="5"/>
    </row>
    <row r="352" spans="2:10">
      <c r="B352" s="1"/>
      <c r="C352" s="1"/>
      <c r="D352" s="8"/>
      <c r="E352" s="8"/>
      <c r="F352" s="8"/>
      <c r="G352" s="8"/>
      <c r="H352" s="5"/>
      <c r="I352" s="5"/>
      <c r="J352" s="5"/>
    </row>
    <row r="353" spans="2:10">
      <c r="B353" s="1"/>
      <c r="C353" s="1"/>
      <c r="D353" s="8"/>
      <c r="E353" s="8"/>
      <c r="F353" s="8"/>
      <c r="G353" s="8"/>
      <c r="H353" s="5"/>
      <c r="I353" s="5"/>
      <c r="J353" s="5"/>
    </row>
    <row r="354" spans="2:10">
      <c r="B354" s="1"/>
      <c r="C354" s="1"/>
      <c r="D354" s="8"/>
      <c r="E354" s="8"/>
      <c r="F354" s="8"/>
      <c r="G354" s="8"/>
      <c r="H354" s="5"/>
      <c r="I354" s="5"/>
      <c r="J354" s="5"/>
    </row>
    <row r="355" spans="2:10">
      <c r="B355" s="1"/>
      <c r="C355" s="1"/>
      <c r="D355" s="8"/>
      <c r="E355" s="8"/>
      <c r="F355" s="8"/>
      <c r="G355" s="8"/>
      <c r="H355" s="5"/>
      <c r="I355" s="5"/>
      <c r="J355" s="5"/>
    </row>
    <row r="356" spans="2:10">
      <c r="B356" s="1"/>
      <c r="C356" s="1"/>
      <c r="D356" s="8"/>
      <c r="E356" s="8"/>
      <c r="F356" s="8"/>
      <c r="G356" s="8"/>
      <c r="H356" s="5"/>
      <c r="I356" s="5"/>
      <c r="J356" s="5"/>
    </row>
    <row r="357" spans="2:10">
      <c r="B357" s="1"/>
      <c r="C357" s="1"/>
      <c r="D357" s="8"/>
      <c r="E357" s="8"/>
      <c r="F357" s="8"/>
      <c r="G357" s="8"/>
      <c r="H357" s="5"/>
      <c r="I357" s="5"/>
      <c r="J357" s="5"/>
    </row>
    <row r="358" spans="2:10">
      <c r="B358" s="1"/>
      <c r="C358" s="1"/>
      <c r="D358" s="8"/>
      <c r="E358" s="8"/>
      <c r="F358" s="8"/>
      <c r="G358" s="8"/>
      <c r="H358" s="5"/>
      <c r="I358" s="5"/>
      <c r="J358" s="5"/>
    </row>
    <row r="359" spans="2:10">
      <c r="B359" s="1"/>
      <c r="C359" s="1"/>
      <c r="D359" s="8"/>
      <c r="E359" s="8"/>
      <c r="F359" s="8"/>
      <c r="G359" s="8"/>
      <c r="H359" s="5"/>
      <c r="I359" s="5"/>
      <c r="J359" s="5"/>
    </row>
    <row r="360" spans="2:10">
      <c r="B360" s="1"/>
      <c r="C360" s="1"/>
      <c r="D360" s="8"/>
      <c r="E360" s="8"/>
      <c r="F360" s="8"/>
      <c r="G360" s="8"/>
      <c r="H360" s="5"/>
      <c r="I360" s="5"/>
      <c r="J360" s="5"/>
    </row>
    <row r="361" spans="2:10">
      <c r="B361" s="1"/>
      <c r="C361" s="1"/>
      <c r="D361" s="8"/>
      <c r="E361" s="8"/>
      <c r="F361" s="8"/>
      <c r="G361" s="8"/>
      <c r="H361" s="5"/>
      <c r="I361" s="5"/>
      <c r="J361" s="5"/>
    </row>
    <row r="362" spans="2:10">
      <c r="B362" s="1"/>
      <c r="C362" s="1"/>
      <c r="D362" s="8"/>
      <c r="E362" s="8"/>
      <c r="F362" s="8"/>
      <c r="G362" s="8"/>
      <c r="H362" s="5"/>
      <c r="I362" s="5"/>
      <c r="J362" s="5"/>
    </row>
    <row r="363" spans="2:10">
      <c r="B363" s="1"/>
      <c r="C363" s="1"/>
      <c r="D363" s="8"/>
      <c r="E363" s="8"/>
      <c r="F363" s="8"/>
      <c r="G363" s="8"/>
      <c r="H363" s="5"/>
      <c r="I363" s="5"/>
      <c r="J363" s="5"/>
    </row>
    <row r="364" spans="2:10">
      <c r="B364" s="1"/>
      <c r="C364" s="1"/>
      <c r="D364" s="8"/>
      <c r="E364" s="8"/>
      <c r="F364" s="8"/>
      <c r="G364" s="8"/>
      <c r="H364" s="5"/>
      <c r="I364" s="5"/>
      <c r="J364" s="5"/>
    </row>
    <row r="365" spans="2:10">
      <c r="B365" s="1"/>
      <c r="C365" s="1"/>
      <c r="D365" s="8"/>
      <c r="E365" s="8"/>
      <c r="F365" s="8"/>
      <c r="G365" s="8"/>
      <c r="H365" s="5"/>
      <c r="I365" s="5"/>
      <c r="J365" s="5"/>
    </row>
    <row r="366" spans="2:10">
      <c r="B366" s="1"/>
      <c r="C366" s="1"/>
      <c r="D366" s="8"/>
      <c r="E366" s="8"/>
      <c r="F366" s="8"/>
      <c r="G366" s="8"/>
      <c r="H366" s="5"/>
      <c r="I366" s="5"/>
      <c r="J366" s="5"/>
    </row>
    <row r="367" spans="2:10">
      <c r="B367" s="1"/>
      <c r="C367" s="1"/>
      <c r="D367" s="8"/>
      <c r="E367" s="8"/>
      <c r="F367" s="8"/>
      <c r="G367" s="8"/>
      <c r="H367" s="5"/>
      <c r="I367" s="5"/>
      <c r="J367" s="5"/>
    </row>
    <row r="368" spans="2:10">
      <c r="B368" s="1"/>
      <c r="C368" s="1"/>
      <c r="D368" s="8"/>
      <c r="E368" s="8"/>
      <c r="F368" s="8"/>
      <c r="G368" s="8"/>
      <c r="H368" s="5"/>
      <c r="I368" s="5"/>
      <c r="J368" s="5"/>
    </row>
    <row r="369" spans="2:10">
      <c r="B369" s="1"/>
      <c r="C369" s="1"/>
      <c r="D369" s="8"/>
      <c r="E369" s="8"/>
      <c r="F369" s="8"/>
      <c r="G369" s="8"/>
      <c r="H369" s="5"/>
      <c r="I369" s="5"/>
      <c r="J369" s="5"/>
    </row>
    <row r="370" spans="2:10">
      <c r="B370" s="1"/>
      <c r="C370" s="1"/>
      <c r="D370" s="8"/>
      <c r="E370" s="8"/>
      <c r="F370" s="8"/>
      <c r="G370" s="8"/>
      <c r="H370" s="5"/>
      <c r="I370" s="5"/>
      <c r="J370" s="5"/>
    </row>
    <row r="371" spans="2:10">
      <c r="B371" s="1"/>
      <c r="C371" s="1"/>
      <c r="D371" s="8"/>
      <c r="E371" s="8"/>
      <c r="F371" s="8"/>
      <c r="G371" s="8"/>
      <c r="H371" s="5"/>
      <c r="I371" s="5"/>
      <c r="J371" s="5"/>
    </row>
    <row r="372" spans="2:10">
      <c r="B372" s="1"/>
      <c r="C372" s="1"/>
      <c r="D372" s="8"/>
      <c r="E372" s="8"/>
      <c r="F372" s="8"/>
      <c r="G372" s="8"/>
      <c r="H372" s="5"/>
      <c r="I372" s="5"/>
      <c r="J372" s="5"/>
    </row>
    <row r="373" spans="2:10">
      <c r="B373" s="1"/>
      <c r="C373" s="1"/>
      <c r="D373" s="8"/>
      <c r="E373" s="8"/>
      <c r="F373" s="8"/>
      <c r="G373" s="8"/>
      <c r="H373" s="5"/>
      <c r="I373" s="5"/>
      <c r="J373" s="5"/>
    </row>
    <row r="374" spans="2:10">
      <c r="B374" s="1"/>
      <c r="C374" s="1"/>
      <c r="D374" s="8"/>
      <c r="E374" s="8"/>
      <c r="F374" s="8"/>
      <c r="G374" s="8"/>
      <c r="H374" s="5"/>
      <c r="I374" s="5"/>
      <c r="J374" s="5"/>
    </row>
    <row r="375" spans="2:10">
      <c r="B375" s="1"/>
      <c r="C375" s="1"/>
      <c r="D375" s="8"/>
      <c r="E375" s="8"/>
      <c r="F375" s="8"/>
      <c r="G375" s="8"/>
      <c r="H375" s="5"/>
      <c r="I375" s="5"/>
      <c r="J375" s="5"/>
    </row>
    <row r="376" spans="2:10">
      <c r="B376" s="1"/>
      <c r="C376" s="1"/>
      <c r="D376" s="8"/>
      <c r="E376" s="8"/>
      <c r="F376" s="8"/>
      <c r="G376" s="8"/>
      <c r="H376" s="5"/>
      <c r="I376" s="5"/>
      <c r="J376" s="5"/>
    </row>
    <row r="377" spans="2:10">
      <c r="B377" s="1"/>
      <c r="C377" s="1"/>
      <c r="D377" s="8"/>
      <c r="E377" s="8"/>
      <c r="F377" s="8"/>
      <c r="G377" s="8"/>
      <c r="H377" s="5"/>
      <c r="I377" s="5"/>
      <c r="J377" s="5"/>
    </row>
    <row r="378" spans="2:10">
      <c r="B378" s="1"/>
      <c r="C378" s="1"/>
      <c r="D378" s="8"/>
      <c r="E378" s="8"/>
      <c r="F378" s="8"/>
      <c r="G378" s="8"/>
      <c r="H378" s="5"/>
      <c r="I378" s="5"/>
      <c r="J378" s="5"/>
    </row>
    <row r="379" spans="2:10">
      <c r="B379" s="1"/>
      <c r="C379" s="1"/>
      <c r="D379" s="8"/>
      <c r="E379" s="8"/>
      <c r="F379" s="8"/>
      <c r="G379" s="8"/>
      <c r="H379" s="5"/>
      <c r="I379" s="5"/>
      <c r="J379" s="5"/>
    </row>
    <row r="380" spans="2:10">
      <c r="B380" s="1"/>
      <c r="C380" s="1"/>
      <c r="D380" s="8"/>
      <c r="E380" s="8"/>
      <c r="F380" s="8"/>
      <c r="G380" s="8"/>
      <c r="H380" s="5"/>
      <c r="I380" s="5"/>
      <c r="J380" s="5"/>
    </row>
    <row r="381" spans="2:10">
      <c r="B381" s="1"/>
      <c r="C381" s="1"/>
      <c r="D381" s="8"/>
      <c r="E381" s="8"/>
      <c r="F381" s="8"/>
      <c r="G381" s="8"/>
      <c r="H381" s="5"/>
      <c r="I381" s="5"/>
      <c r="J381" s="5"/>
    </row>
    <row r="382" spans="2:10">
      <c r="B382" s="1"/>
      <c r="C382" s="1"/>
      <c r="D382" s="8"/>
      <c r="E382" s="8"/>
      <c r="F382" s="8"/>
      <c r="G382" s="8"/>
      <c r="H382" s="5"/>
      <c r="I382" s="5"/>
      <c r="J382" s="5"/>
    </row>
    <row r="383" spans="2:10">
      <c r="B383" s="1"/>
      <c r="C383" s="1"/>
      <c r="D383" s="8"/>
      <c r="E383" s="8"/>
      <c r="F383" s="8"/>
      <c r="G383" s="8"/>
      <c r="H383" s="5"/>
      <c r="I383" s="5"/>
      <c r="J383" s="5"/>
    </row>
    <row r="384" spans="2:10">
      <c r="B384" s="1"/>
      <c r="C384" s="1"/>
      <c r="D384" s="8"/>
      <c r="E384" s="8"/>
      <c r="F384" s="8"/>
      <c r="G384" s="8"/>
      <c r="H384" s="5"/>
      <c r="I384" s="5"/>
      <c r="J384" s="5"/>
    </row>
    <row r="385" spans="2:10">
      <c r="B385" s="1"/>
      <c r="C385" s="1"/>
      <c r="D385" s="8"/>
      <c r="E385" s="8"/>
      <c r="F385" s="8"/>
      <c r="G385" s="8"/>
      <c r="H385" s="5"/>
      <c r="I385" s="5"/>
      <c r="J385" s="5"/>
    </row>
    <row r="386" spans="2:10">
      <c r="B386" s="1"/>
      <c r="C386" s="1"/>
      <c r="D386" s="8"/>
      <c r="E386" s="8"/>
      <c r="F386" s="8"/>
      <c r="G386" s="8"/>
      <c r="H386" s="5"/>
      <c r="I386" s="5"/>
      <c r="J386" s="5"/>
    </row>
    <row r="387" spans="2:10">
      <c r="B387" s="1"/>
      <c r="C387" s="1"/>
      <c r="D387" s="8"/>
      <c r="E387" s="8"/>
      <c r="F387" s="8"/>
      <c r="G387" s="8"/>
      <c r="H387" s="5"/>
      <c r="I387" s="5"/>
      <c r="J387" s="5"/>
    </row>
    <row r="388" spans="2:10">
      <c r="B388" s="1"/>
      <c r="C388" s="1"/>
      <c r="D388" s="8"/>
      <c r="E388" s="8"/>
      <c r="F388" s="8"/>
      <c r="G388" s="8"/>
      <c r="H388" s="5"/>
      <c r="I388" s="5"/>
      <c r="J388" s="5"/>
    </row>
    <row r="389" spans="2:10">
      <c r="B389" s="1"/>
      <c r="C389" s="1"/>
      <c r="D389" s="8"/>
      <c r="E389" s="8"/>
      <c r="F389" s="8"/>
      <c r="G389" s="8"/>
      <c r="H389" s="5"/>
      <c r="I389" s="5"/>
      <c r="J389" s="5"/>
    </row>
    <row r="390" spans="2:10">
      <c r="B390" s="1"/>
      <c r="C390" s="1"/>
      <c r="D390" s="8"/>
      <c r="E390" s="8"/>
      <c r="F390" s="8"/>
      <c r="G390" s="8"/>
      <c r="H390" s="5"/>
      <c r="I390" s="5"/>
      <c r="J390" s="5"/>
    </row>
    <row r="391" spans="2:10">
      <c r="B391" s="1"/>
      <c r="C391" s="1"/>
      <c r="D391" s="8"/>
      <c r="E391" s="8"/>
      <c r="F391" s="8"/>
      <c r="G391" s="8"/>
      <c r="H391" s="5"/>
      <c r="I391" s="5"/>
      <c r="J391" s="5"/>
    </row>
    <row r="392" spans="2:10">
      <c r="B392" s="1"/>
      <c r="C392" s="1"/>
      <c r="D392" s="8"/>
      <c r="E392" s="8"/>
      <c r="F392" s="8"/>
      <c r="G392" s="8"/>
      <c r="H392" s="5"/>
      <c r="I392" s="5"/>
      <c r="J392" s="5"/>
    </row>
    <row r="393" spans="2:10">
      <c r="B393" s="1"/>
      <c r="C393" s="1"/>
      <c r="D393" s="8"/>
      <c r="E393" s="8"/>
      <c r="F393" s="8"/>
      <c r="G393" s="8"/>
      <c r="H393" s="5"/>
      <c r="I393" s="5"/>
      <c r="J393" s="5"/>
    </row>
    <row r="394" spans="2:10">
      <c r="B394" s="1"/>
      <c r="C394" s="1"/>
      <c r="D394" s="8"/>
      <c r="E394" s="8"/>
      <c r="F394" s="8"/>
      <c r="G394" s="8"/>
      <c r="H394" s="5"/>
      <c r="I394" s="5"/>
      <c r="J394" s="5"/>
    </row>
    <row r="395" spans="2:10">
      <c r="B395" s="1"/>
      <c r="C395" s="1"/>
      <c r="D395" s="8"/>
      <c r="E395" s="8"/>
      <c r="F395" s="8"/>
      <c r="G395" s="8"/>
      <c r="H395" s="5"/>
      <c r="I395" s="5"/>
      <c r="J395" s="5"/>
    </row>
    <row r="396" spans="2:10">
      <c r="B396" s="1"/>
      <c r="C396" s="1"/>
      <c r="D396" s="8"/>
      <c r="E396" s="8"/>
      <c r="F396" s="8"/>
      <c r="G396" s="8"/>
      <c r="H396" s="5"/>
      <c r="I396" s="5"/>
      <c r="J396" s="5"/>
    </row>
    <row r="397" spans="2:10">
      <c r="B397" s="1"/>
      <c r="C397" s="1"/>
      <c r="D397" s="8"/>
      <c r="E397" s="8"/>
      <c r="F397" s="8"/>
      <c r="G397" s="8"/>
      <c r="H397" s="5"/>
      <c r="I397" s="5"/>
      <c r="J397" s="5"/>
    </row>
    <row r="398" spans="2:10">
      <c r="B398" s="1"/>
      <c r="C398" s="1"/>
      <c r="D398" s="8"/>
      <c r="E398" s="8"/>
      <c r="F398" s="8"/>
      <c r="G398" s="8"/>
      <c r="H398" s="5"/>
      <c r="I398" s="5"/>
      <c r="J398" s="5"/>
    </row>
    <row r="399" spans="2:10">
      <c r="B399" s="1"/>
      <c r="C399" s="1"/>
      <c r="D399" s="8"/>
      <c r="E399" s="8"/>
      <c r="F399" s="8"/>
      <c r="G399" s="8"/>
      <c r="H399" s="5"/>
      <c r="I399" s="5"/>
      <c r="J399" s="5"/>
    </row>
    <row r="400" spans="2:10">
      <c r="B400" s="1"/>
      <c r="C400" s="1"/>
      <c r="D400" s="8"/>
      <c r="E400" s="8"/>
      <c r="F400" s="8"/>
      <c r="G400" s="8"/>
      <c r="H400" s="5"/>
      <c r="I400" s="5"/>
      <c r="J400" s="5"/>
    </row>
    <row r="401" spans="2:10">
      <c r="B401" s="1"/>
      <c r="C401" s="1"/>
      <c r="D401" s="8"/>
      <c r="E401" s="8"/>
      <c r="F401" s="8"/>
      <c r="G401" s="8"/>
      <c r="H401" s="5"/>
      <c r="I401" s="5"/>
      <c r="J401" s="5"/>
    </row>
    <row r="402" spans="2:10">
      <c r="B402" s="1"/>
      <c r="C402" s="1"/>
      <c r="D402" s="8"/>
      <c r="E402" s="8"/>
      <c r="F402" s="8"/>
      <c r="G402" s="8"/>
      <c r="H402" s="5"/>
      <c r="I402" s="5"/>
      <c r="J402" s="5"/>
    </row>
    <row r="403" spans="2:10">
      <c r="B403" s="1"/>
      <c r="C403" s="1"/>
      <c r="D403" s="8"/>
      <c r="E403" s="8"/>
      <c r="F403" s="8"/>
      <c r="G403" s="8"/>
      <c r="H403" s="5"/>
      <c r="I403" s="5"/>
      <c r="J403" s="5"/>
    </row>
    <row r="404" spans="2:10">
      <c r="B404" s="1"/>
      <c r="C404" s="1"/>
      <c r="D404" s="8"/>
      <c r="E404" s="8"/>
      <c r="F404" s="8"/>
      <c r="G404" s="8"/>
      <c r="H404" s="5"/>
      <c r="I404" s="5"/>
      <c r="J404" s="5"/>
    </row>
    <row r="405" spans="2:10">
      <c r="B405" s="1"/>
      <c r="C405" s="1"/>
      <c r="D405" s="8"/>
      <c r="E405" s="8"/>
      <c r="F405" s="8"/>
      <c r="G405" s="8"/>
      <c r="H405" s="5"/>
      <c r="I405" s="5"/>
      <c r="J405" s="5"/>
    </row>
    <row r="406" spans="2:10">
      <c r="B406" s="1"/>
      <c r="C406" s="1"/>
      <c r="D406" s="8"/>
      <c r="E406" s="8"/>
      <c r="F406" s="8"/>
      <c r="G406" s="8"/>
      <c r="H406" s="5"/>
      <c r="I406" s="5"/>
      <c r="J406" s="5"/>
    </row>
    <row r="407" spans="2:10">
      <c r="B407" s="1"/>
      <c r="C407" s="1"/>
      <c r="D407" s="8"/>
      <c r="E407" s="8"/>
      <c r="F407" s="8"/>
      <c r="G407" s="8"/>
      <c r="H407" s="5"/>
      <c r="I407" s="5"/>
      <c r="J407" s="5"/>
    </row>
    <row r="408" spans="2:10">
      <c r="B408" s="1"/>
      <c r="C408" s="1"/>
      <c r="D408" s="8"/>
      <c r="E408" s="8"/>
      <c r="F408" s="8"/>
      <c r="G408" s="8"/>
      <c r="H408" s="5"/>
      <c r="I408" s="5"/>
      <c r="J408" s="5"/>
    </row>
    <row r="409" spans="2:10">
      <c r="B409" s="1"/>
      <c r="C409" s="1"/>
      <c r="D409" s="8"/>
      <c r="E409" s="8"/>
      <c r="F409" s="8"/>
      <c r="G409" s="8"/>
      <c r="H409" s="5"/>
      <c r="I409" s="5"/>
      <c r="J409" s="5"/>
    </row>
    <row r="410" spans="2:10">
      <c r="B410" s="1"/>
      <c r="C410" s="1"/>
      <c r="D410" s="8"/>
      <c r="E410" s="8"/>
      <c r="F410" s="8"/>
      <c r="G410" s="8"/>
      <c r="H410" s="5"/>
      <c r="I410" s="5"/>
      <c r="J410" s="5"/>
    </row>
    <row r="411" spans="2:10">
      <c r="B411" s="1"/>
      <c r="C411" s="1"/>
      <c r="D411" s="8"/>
      <c r="E411" s="8"/>
      <c r="F411" s="8"/>
      <c r="G411" s="8"/>
      <c r="H411" s="5"/>
      <c r="I411" s="5"/>
      <c r="J411" s="5"/>
    </row>
    <row r="412" spans="2:10">
      <c r="B412" s="1"/>
      <c r="C412" s="1"/>
      <c r="D412" s="8"/>
      <c r="E412" s="8"/>
      <c r="F412" s="8"/>
      <c r="G412" s="8"/>
      <c r="H412" s="5"/>
      <c r="I412" s="5"/>
      <c r="J412" s="5"/>
    </row>
    <row r="413" spans="2:10">
      <c r="B413" s="1"/>
      <c r="C413" s="1"/>
      <c r="D413" s="8"/>
      <c r="E413" s="8"/>
      <c r="F413" s="8"/>
      <c r="G413" s="8"/>
      <c r="H413" s="5"/>
      <c r="I413" s="5"/>
      <c r="J413" s="5"/>
    </row>
    <row r="414" spans="2:10">
      <c r="B414" s="1"/>
      <c r="C414" s="1"/>
      <c r="D414" s="8"/>
      <c r="E414" s="8"/>
      <c r="F414" s="8"/>
      <c r="G414" s="8"/>
      <c r="H414" s="5"/>
      <c r="I414" s="5"/>
      <c r="J414" s="5"/>
    </row>
    <row r="415" spans="2:10">
      <c r="B415" s="1"/>
      <c r="C415" s="1"/>
      <c r="D415" s="8"/>
      <c r="E415" s="8"/>
      <c r="F415" s="8"/>
      <c r="G415" s="8"/>
      <c r="H415" s="5"/>
      <c r="I415" s="5"/>
      <c r="J415" s="5"/>
    </row>
    <row r="416" spans="2:10">
      <c r="B416" s="1"/>
      <c r="C416" s="1"/>
      <c r="D416" s="8"/>
      <c r="E416" s="8"/>
      <c r="F416" s="8"/>
      <c r="G416" s="8"/>
      <c r="H416" s="5"/>
      <c r="I416" s="5"/>
      <c r="J416" s="5"/>
    </row>
    <row r="417" spans="2:10">
      <c r="B417" s="1"/>
      <c r="C417" s="1"/>
      <c r="D417" s="8"/>
      <c r="E417" s="8"/>
      <c r="F417" s="8"/>
      <c r="G417" s="8"/>
      <c r="H417" s="5"/>
      <c r="I417" s="5"/>
      <c r="J417" s="5"/>
    </row>
    <row r="418" spans="2:10">
      <c r="B418" s="1"/>
      <c r="C418" s="1"/>
      <c r="D418" s="8"/>
      <c r="E418" s="8"/>
      <c r="F418" s="8"/>
      <c r="G418" s="8"/>
      <c r="H418" s="5"/>
      <c r="I418" s="5"/>
      <c r="J418" s="5"/>
    </row>
    <row r="419" spans="2:10">
      <c r="B419" s="1"/>
      <c r="C419" s="1"/>
      <c r="D419" s="8"/>
      <c r="E419" s="8"/>
      <c r="F419" s="8"/>
      <c r="G419" s="8"/>
      <c r="H419" s="5"/>
      <c r="I419" s="5"/>
      <c r="J419" s="5"/>
    </row>
    <row r="420" spans="2:10">
      <c r="B420" s="1"/>
      <c r="C420" s="1"/>
      <c r="D420" s="8"/>
      <c r="E420" s="8"/>
      <c r="F420" s="8"/>
      <c r="G420" s="8"/>
      <c r="H420" s="5"/>
      <c r="I420" s="5"/>
      <c r="J420" s="5"/>
    </row>
    <row r="421" spans="2:10">
      <c r="B421" s="1"/>
      <c r="C421" s="1"/>
      <c r="D421" s="8"/>
      <c r="E421" s="8"/>
      <c r="F421" s="8"/>
      <c r="G421" s="8"/>
      <c r="H421" s="5"/>
      <c r="I421" s="5"/>
      <c r="J421" s="5"/>
    </row>
    <row r="422" spans="2:10">
      <c r="B422" s="1"/>
      <c r="C422" s="1"/>
      <c r="D422" s="8"/>
      <c r="E422" s="8"/>
      <c r="F422" s="8"/>
      <c r="G422" s="8"/>
      <c r="H422" s="5"/>
      <c r="I422" s="5"/>
      <c r="J422" s="5"/>
    </row>
    <row r="423" spans="2:10">
      <c r="B423" s="1"/>
      <c r="C423" s="1"/>
      <c r="D423" s="8"/>
      <c r="E423" s="8"/>
      <c r="F423" s="8"/>
      <c r="G423" s="8"/>
      <c r="H423" s="5"/>
      <c r="I423" s="5"/>
      <c r="J423" s="5"/>
    </row>
    <row r="424" spans="2:10">
      <c r="B424" s="1"/>
      <c r="C424" s="1"/>
      <c r="D424" s="8"/>
      <c r="E424" s="8"/>
      <c r="F424" s="8"/>
      <c r="G424" s="8"/>
      <c r="H424" s="5"/>
      <c r="I424" s="5"/>
      <c r="J424" s="5"/>
    </row>
    <row r="425" spans="2:10">
      <c r="B425" s="1"/>
      <c r="C425" s="1"/>
      <c r="D425" s="8"/>
      <c r="E425" s="8"/>
      <c r="F425" s="8"/>
      <c r="G425" s="8"/>
      <c r="H425" s="5"/>
      <c r="I425" s="5"/>
      <c r="J425" s="5"/>
    </row>
    <row r="426" spans="2:10">
      <c r="B426" s="1"/>
      <c r="C426" s="1"/>
      <c r="D426" s="8"/>
      <c r="E426" s="8"/>
      <c r="F426" s="8"/>
      <c r="G426" s="8"/>
      <c r="H426" s="5"/>
      <c r="I426" s="5"/>
      <c r="J426" s="5"/>
    </row>
    <row r="427" spans="2:10">
      <c r="B427" s="1"/>
      <c r="C427" s="1"/>
      <c r="D427" s="8"/>
      <c r="E427" s="8"/>
      <c r="F427" s="8"/>
      <c r="G427" s="8"/>
      <c r="H427" s="5"/>
      <c r="I427" s="5"/>
      <c r="J427" s="5"/>
    </row>
    <row r="428" spans="2:10">
      <c r="B428" s="1"/>
      <c r="C428" s="1"/>
      <c r="D428" s="8"/>
      <c r="E428" s="8"/>
      <c r="F428" s="8"/>
      <c r="G428" s="8"/>
      <c r="H428" s="5"/>
      <c r="I428" s="5"/>
      <c r="J428" s="5"/>
    </row>
    <row r="429" spans="2:10">
      <c r="B429" s="1"/>
      <c r="C429" s="1"/>
      <c r="D429" s="8"/>
      <c r="E429" s="8"/>
      <c r="F429" s="8"/>
      <c r="G429" s="8"/>
      <c r="H429" s="5"/>
      <c r="I429" s="5"/>
      <c r="J429" s="5"/>
    </row>
    <row r="430" spans="2:10">
      <c r="B430" s="1"/>
      <c r="C430" s="1"/>
      <c r="D430" s="8"/>
      <c r="E430" s="8"/>
      <c r="F430" s="8"/>
      <c r="G430" s="8"/>
      <c r="H430" s="5"/>
      <c r="I430" s="5"/>
      <c r="J430" s="5"/>
    </row>
    <row r="431" spans="2:10">
      <c r="B431" s="1"/>
      <c r="C431" s="1"/>
      <c r="D431" s="8"/>
      <c r="E431" s="8"/>
      <c r="F431" s="8"/>
      <c r="G431" s="8"/>
      <c r="H431" s="5"/>
      <c r="I431" s="5"/>
      <c r="J431" s="5"/>
    </row>
    <row r="432" spans="2:10">
      <c r="B432" s="1"/>
      <c r="C432" s="1"/>
      <c r="D432" s="8"/>
      <c r="E432" s="8"/>
      <c r="F432" s="8"/>
      <c r="G432" s="8"/>
      <c r="H432" s="5"/>
      <c r="I432" s="5"/>
      <c r="J432" s="5"/>
    </row>
    <row r="433" spans="2:10">
      <c r="B433" s="1"/>
      <c r="C433" s="1"/>
      <c r="D433" s="8"/>
      <c r="E433" s="8"/>
      <c r="F433" s="8"/>
      <c r="G433" s="8"/>
      <c r="H433" s="5"/>
      <c r="I433" s="5"/>
      <c r="J433" s="5"/>
    </row>
    <row r="434" spans="2:10">
      <c r="B434" s="1"/>
      <c r="C434" s="1"/>
      <c r="D434" s="8"/>
      <c r="E434" s="8"/>
      <c r="F434" s="8"/>
      <c r="G434" s="8"/>
      <c r="H434" s="5"/>
      <c r="I434" s="5"/>
      <c r="J434" s="5"/>
    </row>
    <row r="435" spans="2:10">
      <c r="B435" s="1"/>
      <c r="C435" s="1"/>
      <c r="D435" s="8"/>
      <c r="E435" s="8"/>
      <c r="F435" s="8"/>
      <c r="G435" s="8"/>
      <c r="H435" s="5"/>
      <c r="I435" s="5"/>
      <c r="J435" s="5"/>
    </row>
    <row r="436" spans="2:10">
      <c r="B436" s="1"/>
      <c r="C436" s="1"/>
      <c r="D436" s="8"/>
      <c r="E436" s="8"/>
      <c r="F436" s="8"/>
      <c r="G436" s="8"/>
      <c r="H436" s="5"/>
      <c r="I436" s="5"/>
      <c r="J436" s="5"/>
    </row>
    <row r="437" spans="2:10">
      <c r="B437" s="1"/>
      <c r="C437" s="1"/>
      <c r="D437" s="8"/>
      <c r="E437" s="8"/>
      <c r="F437" s="8"/>
      <c r="G437" s="8"/>
      <c r="H437" s="5"/>
      <c r="I437" s="5"/>
      <c r="J437" s="5"/>
    </row>
    <row r="438" spans="2:10">
      <c r="B438" s="1"/>
      <c r="C438" s="1"/>
      <c r="D438" s="8"/>
      <c r="E438" s="8"/>
      <c r="F438" s="8"/>
      <c r="G438" s="8"/>
      <c r="H438" s="5"/>
      <c r="I438" s="5"/>
      <c r="J438" s="5"/>
    </row>
    <row r="439" spans="2:10">
      <c r="B439" s="1"/>
      <c r="C439" s="1"/>
      <c r="D439" s="8"/>
      <c r="E439" s="8"/>
      <c r="F439" s="8"/>
      <c r="G439" s="8"/>
      <c r="H439" s="5"/>
      <c r="I439" s="5"/>
      <c r="J439" s="5"/>
    </row>
    <row r="440" spans="2:10">
      <c r="B440" s="1"/>
      <c r="C440" s="1"/>
      <c r="D440" s="8"/>
      <c r="E440" s="8"/>
      <c r="F440" s="8"/>
      <c r="G440" s="8"/>
      <c r="H440" s="5"/>
      <c r="I440" s="5"/>
      <c r="J440" s="5"/>
    </row>
    <row r="441" spans="2:10">
      <c r="B441" s="1"/>
      <c r="C441" s="1"/>
      <c r="D441" s="8"/>
      <c r="E441" s="8"/>
      <c r="F441" s="8"/>
      <c r="G441" s="8"/>
      <c r="H441" s="5"/>
      <c r="I441" s="5"/>
      <c r="J441" s="5"/>
    </row>
    <row r="442" spans="2:10">
      <c r="B442" s="1"/>
      <c r="C442" s="1"/>
      <c r="D442" s="8"/>
      <c r="E442" s="8"/>
      <c r="F442" s="8"/>
      <c r="G442" s="8"/>
      <c r="H442" s="5"/>
      <c r="I442" s="5"/>
      <c r="J442" s="5"/>
    </row>
    <row r="443" spans="2:10">
      <c r="B443" s="1"/>
      <c r="C443" s="1"/>
      <c r="D443" s="8"/>
      <c r="E443" s="8"/>
      <c r="F443" s="8"/>
      <c r="G443" s="8"/>
      <c r="H443" s="5"/>
      <c r="I443" s="5"/>
      <c r="J443" s="5"/>
    </row>
    <row r="444" spans="2:10">
      <c r="B444" s="1"/>
      <c r="C444" s="1"/>
      <c r="D444" s="8"/>
      <c r="E444" s="8"/>
      <c r="F444" s="8"/>
      <c r="G444" s="8"/>
      <c r="H444" s="5"/>
      <c r="I444" s="5"/>
      <c r="J444" s="5"/>
    </row>
    <row r="445" spans="2:10">
      <c r="B445" s="1"/>
      <c r="C445" s="1"/>
      <c r="D445" s="8"/>
      <c r="E445" s="8"/>
      <c r="F445" s="8"/>
      <c r="G445" s="8"/>
      <c r="H445" s="5"/>
      <c r="I445" s="5"/>
      <c r="J445" s="5"/>
    </row>
    <row r="446" spans="2:10">
      <c r="B446" s="1"/>
      <c r="C446" s="1"/>
      <c r="D446" s="8"/>
      <c r="E446" s="8"/>
      <c r="F446" s="8"/>
      <c r="G446" s="8"/>
      <c r="H446" s="5"/>
      <c r="I446" s="5"/>
      <c r="J446" s="5"/>
    </row>
    <row r="447" spans="2:10">
      <c r="B447" s="1"/>
      <c r="C447" s="1"/>
      <c r="D447" s="8"/>
      <c r="E447" s="8"/>
      <c r="F447" s="8"/>
      <c r="G447" s="8"/>
      <c r="H447" s="5"/>
      <c r="I447" s="5"/>
      <c r="J447" s="5"/>
    </row>
    <row r="448" spans="2:10">
      <c r="B448" s="1"/>
      <c r="C448" s="1"/>
      <c r="D448" s="8"/>
      <c r="E448" s="8"/>
      <c r="F448" s="8"/>
      <c r="G448" s="8"/>
      <c r="H448" s="5"/>
      <c r="I448" s="5"/>
      <c r="J448" s="5"/>
    </row>
    <row r="449" spans="2:10">
      <c r="B449" s="1"/>
      <c r="C449" s="1"/>
      <c r="D449" s="8"/>
      <c r="E449" s="8"/>
      <c r="F449" s="8"/>
      <c r="G449" s="8"/>
      <c r="H449" s="5"/>
      <c r="I449" s="5"/>
      <c r="J449" s="5"/>
    </row>
    <row r="450" spans="2:10">
      <c r="B450" s="1"/>
      <c r="C450" s="1"/>
      <c r="D450" s="8"/>
      <c r="E450" s="8"/>
      <c r="F450" s="8"/>
      <c r="G450" s="8"/>
      <c r="H450" s="5"/>
      <c r="I450" s="5"/>
      <c r="J450" s="5"/>
    </row>
    <row r="451" spans="2:10">
      <c r="B451" s="1"/>
      <c r="C451" s="1"/>
      <c r="D451" s="8"/>
      <c r="E451" s="8"/>
      <c r="F451" s="8"/>
      <c r="G451" s="8"/>
      <c r="H451" s="5"/>
      <c r="I451" s="5"/>
      <c r="J451" s="5"/>
    </row>
    <row r="452" spans="2:10">
      <c r="B452" s="1"/>
      <c r="C452" s="1"/>
      <c r="D452" s="8"/>
      <c r="E452" s="8"/>
      <c r="F452" s="8"/>
      <c r="G452" s="8"/>
      <c r="H452" s="5"/>
      <c r="I452" s="5"/>
      <c r="J452" s="5"/>
    </row>
    <row r="453" spans="2:10">
      <c r="B453" s="1"/>
      <c r="C453" s="1"/>
      <c r="D453" s="8"/>
      <c r="E453" s="8"/>
      <c r="F453" s="8"/>
      <c r="G453" s="8"/>
      <c r="H453" s="5"/>
      <c r="I453" s="5"/>
      <c r="J453" s="5"/>
    </row>
    <row r="454" spans="2:10">
      <c r="B454" s="1"/>
      <c r="C454" s="1"/>
      <c r="D454" s="8"/>
      <c r="E454" s="8"/>
      <c r="F454" s="8"/>
      <c r="G454" s="8"/>
      <c r="H454" s="5"/>
      <c r="I454" s="5"/>
      <c r="J454" s="5"/>
    </row>
    <row r="455" spans="2:10">
      <c r="B455" s="1"/>
      <c r="C455" s="1"/>
      <c r="D455" s="8"/>
      <c r="E455" s="8"/>
      <c r="F455" s="8"/>
      <c r="G455" s="8"/>
      <c r="H455" s="5"/>
      <c r="I455" s="5"/>
      <c r="J455" s="5"/>
    </row>
    <row r="456" spans="2:10">
      <c r="B456" s="1"/>
      <c r="C456" s="1"/>
      <c r="D456" s="8"/>
      <c r="E456" s="8"/>
      <c r="F456" s="8"/>
      <c r="G456" s="8"/>
      <c r="H456" s="5"/>
      <c r="I456" s="5"/>
      <c r="J456" s="5"/>
    </row>
    <row r="457" spans="2:10">
      <c r="B457" s="1"/>
      <c r="C457" s="1"/>
      <c r="D457" s="8"/>
      <c r="E457" s="8"/>
      <c r="F457" s="8"/>
      <c r="G457" s="8"/>
      <c r="H457" s="5"/>
      <c r="I457" s="5"/>
      <c r="J457" s="5"/>
    </row>
    <row r="458" spans="2:10">
      <c r="B458" s="1"/>
      <c r="C458" s="1"/>
      <c r="D458" s="8"/>
      <c r="E458" s="8"/>
      <c r="F458" s="8"/>
      <c r="G458" s="8"/>
      <c r="H458" s="5"/>
      <c r="I458" s="5"/>
      <c r="J458" s="5"/>
    </row>
    <row r="459" spans="2:10">
      <c r="B459" s="1"/>
      <c r="C459" s="1"/>
      <c r="D459" s="8"/>
      <c r="E459" s="8"/>
      <c r="F459" s="8"/>
      <c r="G459" s="8"/>
      <c r="H459" s="5"/>
      <c r="I459" s="5"/>
      <c r="J459" s="5"/>
    </row>
    <row r="460" spans="2:10">
      <c r="B460" s="1"/>
      <c r="C460" s="1"/>
      <c r="D460" s="8"/>
      <c r="E460" s="8"/>
      <c r="F460" s="8"/>
      <c r="G460" s="8"/>
      <c r="H460" s="5"/>
      <c r="I460" s="5"/>
      <c r="J460" s="5"/>
    </row>
    <row r="461" spans="2:10">
      <c r="B461" s="1"/>
      <c r="C461" s="1"/>
      <c r="D461" s="8"/>
      <c r="E461" s="8"/>
      <c r="F461" s="8"/>
      <c r="G461" s="8"/>
      <c r="H461" s="5"/>
      <c r="I461" s="5"/>
      <c r="J461" s="5"/>
    </row>
    <row r="462" spans="2:10">
      <c r="B462" s="1"/>
      <c r="C462" s="1"/>
      <c r="D462" s="8"/>
      <c r="E462" s="8"/>
      <c r="F462" s="8"/>
      <c r="G462" s="8"/>
      <c r="H462" s="5"/>
      <c r="I462" s="5"/>
      <c r="J462" s="5"/>
    </row>
    <row r="463" spans="2:10">
      <c r="B463" s="1"/>
      <c r="C463" s="1"/>
      <c r="D463" s="8"/>
      <c r="E463" s="8"/>
      <c r="F463" s="8"/>
      <c r="G463" s="8"/>
      <c r="H463" s="5"/>
      <c r="I463" s="5"/>
      <c r="J463" s="5"/>
    </row>
    <row r="464" spans="2:10">
      <c r="B464" s="1"/>
      <c r="C464" s="1"/>
      <c r="D464" s="8"/>
      <c r="E464" s="8"/>
      <c r="F464" s="8"/>
      <c r="G464" s="8"/>
      <c r="H464" s="5"/>
      <c r="I464" s="5"/>
      <c r="J464" s="5"/>
    </row>
    <row r="465" spans="2:10">
      <c r="B465" s="1"/>
      <c r="C465" s="1"/>
      <c r="D465" s="8"/>
      <c r="E465" s="8"/>
      <c r="F465" s="8"/>
      <c r="G465" s="8"/>
      <c r="H465" s="5"/>
      <c r="I465" s="5"/>
      <c r="J465" s="5"/>
    </row>
    <row r="466" spans="2:10">
      <c r="B466" s="1"/>
      <c r="C466" s="1"/>
      <c r="D466" s="8"/>
      <c r="E466" s="8"/>
      <c r="F466" s="8"/>
      <c r="G466" s="8"/>
      <c r="H466" s="5"/>
      <c r="I466" s="5"/>
      <c r="J466" s="5"/>
    </row>
    <row r="467" spans="2:10">
      <c r="B467" s="1"/>
      <c r="C467" s="1"/>
      <c r="D467" s="8"/>
      <c r="E467" s="8"/>
      <c r="F467" s="8"/>
      <c r="G467" s="8"/>
      <c r="H467" s="5"/>
      <c r="I467" s="5"/>
      <c r="J467" s="5"/>
    </row>
    <row r="468" spans="2:10">
      <c r="B468" s="1"/>
      <c r="C468" s="1"/>
      <c r="D468" s="8"/>
      <c r="E468" s="8"/>
      <c r="F468" s="8"/>
      <c r="G468" s="8"/>
      <c r="H468" s="5"/>
      <c r="I468" s="5"/>
      <c r="J468" s="5"/>
    </row>
    <row r="469" spans="2:10">
      <c r="B469" s="1"/>
      <c r="C469" s="1"/>
      <c r="D469" s="8"/>
      <c r="E469" s="8"/>
      <c r="F469" s="8"/>
      <c r="G469" s="8"/>
      <c r="H469" s="5"/>
      <c r="I469" s="5"/>
      <c r="J469" s="5"/>
    </row>
    <row r="470" spans="2:10">
      <c r="B470" s="1"/>
      <c r="C470" s="1"/>
      <c r="D470" s="8"/>
      <c r="E470" s="8"/>
      <c r="F470" s="8"/>
      <c r="G470" s="8"/>
      <c r="H470" s="5"/>
      <c r="I470" s="5"/>
      <c r="J470" s="5"/>
    </row>
    <row r="471" spans="2:10">
      <c r="B471" s="1"/>
      <c r="C471" s="1"/>
      <c r="D471" s="8"/>
      <c r="E471" s="8"/>
      <c r="F471" s="8"/>
      <c r="G471" s="8"/>
      <c r="H471" s="5"/>
      <c r="I471" s="5"/>
      <c r="J471" s="5"/>
    </row>
    <row r="472" spans="2:10">
      <c r="B472" s="1"/>
      <c r="C472" s="1"/>
      <c r="D472" s="8"/>
      <c r="E472" s="8"/>
      <c r="F472" s="8"/>
      <c r="G472" s="8"/>
      <c r="H472" s="5"/>
      <c r="I472" s="5"/>
      <c r="J472" s="5"/>
    </row>
    <row r="473" spans="2:10">
      <c r="B473" s="1"/>
      <c r="C473" s="1"/>
      <c r="D473" s="8"/>
      <c r="E473" s="8"/>
      <c r="F473" s="8"/>
      <c r="G473" s="8"/>
      <c r="H473" s="5"/>
      <c r="I473" s="5"/>
      <c r="J473" s="5"/>
    </row>
    <row r="474" spans="2:10">
      <c r="B474" s="1"/>
      <c r="C474" s="1"/>
      <c r="D474" s="8"/>
      <c r="E474" s="8"/>
      <c r="F474" s="8"/>
      <c r="G474" s="8"/>
      <c r="H474" s="5"/>
      <c r="I474" s="5"/>
      <c r="J474" s="5"/>
    </row>
    <row r="475" spans="2:10">
      <c r="B475" s="1"/>
      <c r="C475" s="1"/>
      <c r="D475" s="8"/>
      <c r="E475" s="8"/>
      <c r="F475" s="8"/>
      <c r="G475" s="8"/>
      <c r="H475" s="5"/>
      <c r="I475" s="5"/>
      <c r="J475" s="5"/>
    </row>
    <row r="476" spans="2:10">
      <c r="B476" s="1"/>
      <c r="C476" s="1"/>
      <c r="D476" s="8"/>
      <c r="E476" s="8"/>
      <c r="F476" s="8"/>
      <c r="G476" s="8"/>
      <c r="H476" s="5"/>
      <c r="I476" s="5"/>
      <c r="J476" s="5"/>
    </row>
    <row r="477" spans="2:10">
      <c r="B477" s="1"/>
      <c r="C477" s="1"/>
      <c r="D477" s="8"/>
      <c r="E477" s="8"/>
      <c r="F477" s="8"/>
      <c r="G477" s="8"/>
      <c r="H477" s="5"/>
      <c r="I477" s="5"/>
      <c r="J477" s="5"/>
    </row>
    <row r="478" spans="2:10">
      <c r="B478" s="1"/>
      <c r="C478" s="1"/>
      <c r="D478" s="8"/>
      <c r="E478" s="8"/>
      <c r="F478" s="8"/>
      <c r="G478" s="8"/>
      <c r="H478" s="5"/>
      <c r="I478" s="5"/>
      <c r="J478" s="5"/>
    </row>
    <row r="479" spans="2:10">
      <c r="B479" s="1"/>
      <c r="C479" s="1"/>
      <c r="D479" s="8"/>
      <c r="E479" s="8"/>
      <c r="F479" s="8"/>
      <c r="G479" s="8"/>
      <c r="H479" s="5"/>
      <c r="I479" s="5"/>
      <c r="J479" s="5"/>
    </row>
    <row r="480" spans="2:10">
      <c r="B480" s="1"/>
      <c r="C480" s="1"/>
      <c r="D480" s="8"/>
      <c r="E480" s="8"/>
      <c r="F480" s="8"/>
      <c r="G480" s="8"/>
      <c r="H480" s="5"/>
      <c r="I480" s="5"/>
      <c r="J480" s="5"/>
    </row>
    <row r="481" spans="2:10">
      <c r="B481" s="1"/>
      <c r="C481" s="1"/>
      <c r="D481" s="8"/>
      <c r="E481" s="8"/>
      <c r="F481" s="8"/>
      <c r="G481" s="8"/>
      <c r="H481" s="5"/>
      <c r="I481" s="5"/>
      <c r="J481" s="5"/>
    </row>
    <row r="482" spans="2:10">
      <c r="B482" s="1"/>
      <c r="C482" s="1"/>
      <c r="D482" s="8"/>
      <c r="E482" s="8"/>
      <c r="F482" s="8"/>
      <c r="G482" s="8"/>
      <c r="H482" s="5"/>
      <c r="I482" s="5"/>
      <c r="J482" s="5"/>
    </row>
    <row r="483" spans="2:10">
      <c r="B483" s="1"/>
      <c r="C483" s="1"/>
      <c r="D483" s="8"/>
      <c r="E483" s="8"/>
      <c r="F483" s="8"/>
      <c r="G483" s="8"/>
      <c r="H483" s="5"/>
      <c r="I483" s="5"/>
      <c r="J483" s="5"/>
    </row>
    <row r="484" spans="2:10">
      <c r="B484" s="1"/>
      <c r="C484" s="1"/>
      <c r="D484" s="8"/>
      <c r="E484" s="8"/>
      <c r="F484" s="8"/>
      <c r="G484" s="8"/>
      <c r="H484" s="5"/>
      <c r="I484" s="5"/>
      <c r="J484" s="5"/>
    </row>
    <row r="485" spans="2:10">
      <c r="B485" s="1"/>
      <c r="C485" s="1"/>
      <c r="D485" s="8"/>
      <c r="E485" s="8"/>
      <c r="F485" s="8"/>
      <c r="G485" s="8"/>
      <c r="H485" s="5"/>
      <c r="I485" s="5"/>
      <c r="J485" s="5"/>
    </row>
    <row r="486" spans="2:10">
      <c r="B486" s="1"/>
      <c r="C486" s="1"/>
      <c r="D486" s="8"/>
      <c r="E486" s="8"/>
      <c r="F486" s="8"/>
      <c r="G486" s="8"/>
      <c r="H486" s="5"/>
      <c r="I486" s="5"/>
      <c r="J486" s="5"/>
    </row>
    <row r="487" spans="2:10">
      <c r="B487" s="1"/>
      <c r="C487" s="1"/>
      <c r="D487" s="8"/>
      <c r="E487" s="8"/>
      <c r="F487" s="8"/>
      <c r="G487" s="8"/>
      <c r="H487" s="5"/>
      <c r="I487" s="5"/>
      <c r="J487" s="5"/>
    </row>
    <row r="488" spans="2:10">
      <c r="B488" s="1"/>
      <c r="C488" s="1"/>
      <c r="D488" s="8"/>
      <c r="E488" s="8"/>
      <c r="F488" s="8"/>
      <c r="G488" s="8"/>
      <c r="H488" s="5"/>
      <c r="I488" s="5"/>
      <c r="J488" s="5"/>
    </row>
    <row r="489" spans="2:10">
      <c r="B489" s="1"/>
      <c r="C489" s="1"/>
      <c r="D489" s="8"/>
      <c r="E489" s="8"/>
      <c r="F489" s="8"/>
      <c r="G489" s="8"/>
      <c r="H489" s="5"/>
      <c r="I489" s="5"/>
      <c r="J489" s="5"/>
    </row>
    <row r="490" spans="2:10">
      <c r="B490" s="1"/>
      <c r="C490" s="1"/>
      <c r="D490" s="8"/>
      <c r="E490" s="8"/>
      <c r="F490" s="8"/>
      <c r="G490" s="8"/>
      <c r="H490" s="5"/>
      <c r="I490" s="5"/>
      <c r="J490" s="5"/>
    </row>
    <row r="491" spans="2:10">
      <c r="B491" s="1"/>
      <c r="C491" s="1"/>
      <c r="D491" s="8"/>
      <c r="E491" s="8"/>
      <c r="F491" s="8"/>
      <c r="G491" s="8"/>
      <c r="H491" s="5"/>
      <c r="I491" s="5"/>
      <c r="J491" s="5"/>
    </row>
    <row r="492" spans="2:10">
      <c r="B492" s="1"/>
      <c r="C492" s="1"/>
      <c r="D492" s="8"/>
      <c r="E492" s="8"/>
      <c r="F492" s="8"/>
      <c r="G492" s="8"/>
      <c r="H492" s="5"/>
      <c r="I492" s="5"/>
      <c r="J492" s="5"/>
    </row>
    <row r="493" spans="2:10">
      <c r="B493" s="1"/>
      <c r="C493" s="1"/>
      <c r="D493" s="8"/>
      <c r="E493" s="8"/>
      <c r="F493" s="8"/>
      <c r="G493" s="8"/>
      <c r="H493" s="5"/>
      <c r="I493" s="5"/>
      <c r="J493" s="5"/>
    </row>
    <row r="494" spans="2:10">
      <c r="B494" s="1"/>
      <c r="C494" s="1"/>
      <c r="D494" s="8"/>
      <c r="E494" s="8"/>
      <c r="F494" s="8"/>
      <c r="G494" s="8"/>
      <c r="H494" s="5"/>
      <c r="I494" s="5"/>
      <c r="J494" s="5"/>
    </row>
    <row r="495" spans="2:10">
      <c r="B495" s="1"/>
      <c r="C495" s="1"/>
      <c r="D495" s="8"/>
      <c r="E495" s="8"/>
      <c r="F495" s="8"/>
      <c r="G495" s="8"/>
      <c r="H495" s="5"/>
      <c r="I495" s="5"/>
      <c r="J495" s="5"/>
    </row>
    <row r="496" spans="2:10">
      <c r="B496" s="1"/>
      <c r="C496" s="1"/>
      <c r="D496" s="8"/>
      <c r="E496" s="8"/>
      <c r="F496" s="8"/>
      <c r="G496" s="8"/>
      <c r="H496" s="5"/>
      <c r="I496" s="5"/>
      <c r="J496" s="5"/>
    </row>
    <row r="497" spans="2:10">
      <c r="B497" s="1"/>
      <c r="C497" s="1"/>
      <c r="D497" s="8"/>
      <c r="E497" s="8"/>
      <c r="F497" s="8"/>
      <c r="G497" s="8"/>
      <c r="H497" s="5"/>
      <c r="I497" s="5"/>
      <c r="J497" s="5"/>
    </row>
    <row r="498" spans="2:10">
      <c r="B498" s="1"/>
      <c r="C498" s="1"/>
      <c r="D498" s="8"/>
      <c r="E498" s="8"/>
      <c r="F498" s="8"/>
      <c r="G498" s="8"/>
      <c r="H498" s="5"/>
      <c r="I498" s="5"/>
      <c r="J498" s="5"/>
    </row>
    <row r="499" spans="2:10">
      <c r="B499" s="1"/>
      <c r="C499" s="1"/>
      <c r="D499" s="8"/>
      <c r="E499" s="8"/>
      <c r="F499" s="8"/>
      <c r="G499" s="8"/>
      <c r="H499" s="5"/>
      <c r="I499" s="5"/>
      <c r="J499" s="5"/>
    </row>
    <row r="500" spans="2:10">
      <c r="B500" s="1"/>
      <c r="C500" s="1"/>
      <c r="D500" s="8"/>
      <c r="E500" s="8"/>
      <c r="F500" s="8"/>
      <c r="G500" s="8"/>
      <c r="H500" s="5"/>
      <c r="I500" s="5"/>
      <c r="J500" s="5"/>
    </row>
    <row r="501" spans="2:10">
      <c r="B501" s="1"/>
      <c r="C501" s="1"/>
      <c r="D501" s="8"/>
      <c r="E501" s="8"/>
      <c r="F501" s="8"/>
      <c r="G501" s="8"/>
      <c r="H501" s="5"/>
      <c r="I501" s="5"/>
      <c r="J501" s="5"/>
    </row>
    <row r="502" spans="2:10">
      <c r="B502" s="1"/>
      <c r="C502" s="1"/>
      <c r="D502" s="8"/>
      <c r="E502" s="8"/>
      <c r="F502" s="8"/>
      <c r="G502" s="8"/>
      <c r="H502" s="5"/>
      <c r="I502" s="5"/>
      <c r="J502" s="5"/>
    </row>
    <row r="503" spans="2:10">
      <c r="B503" s="1"/>
      <c r="C503" s="1"/>
      <c r="D503" s="8"/>
      <c r="E503" s="8"/>
      <c r="F503" s="8"/>
      <c r="G503" s="8"/>
      <c r="H503" s="5"/>
      <c r="I503" s="5"/>
      <c r="J503" s="5"/>
    </row>
    <row r="504" spans="2:10">
      <c r="B504" s="1"/>
      <c r="C504" s="1"/>
      <c r="D504" s="8"/>
      <c r="E504" s="8"/>
      <c r="F504" s="8"/>
      <c r="G504" s="8"/>
      <c r="H504" s="5"/>
      <c r="I504" s="5"/>
      <c r="J504" s="5"/>
    </row>
    <row r="505" spans="2:10">
      <c r="B505" s="1"/>
      <c r="C505" s="1"/>
      <c r="D505" s="8"/>
      <c r="E505" s="8"/>
      <c r="F505" s="8"/>
      <c r="G505" s="8"/>
      <c r="H505" s="5"/>
      <c r="I505" s="5"/>
      <c r="J505" s="5"/>
    </row>
    <row r="506" spans="2:10">
      <c r="B506" s="1"/>
      <c r="C506" s="1"/>
      <c r="D506" s="8"/>
      <c r="E506" s="8"/>
      <c r="F506" s="8"/>
      <c r="G506" s="8"/>
      <c r="H506" s="5"/>
      <c r="I506" s="5"/>
      <c r="J506" s="5"/>
    </row>
    <row r="507" spans="2:10">
      <c r="B507" s="1"/>
      <c r="C507" s="1"/>
      <c r="D507" s="8"/>
      <c r="E507" s="8"/>
      <c r="F507" s="8"/>
      <c r="G507" s="8"/>
      <c r="H507" s="5"/>
      <c r="I507" s="5"/>
      <c r="J507" s="5"/>
    </row>
    <row r="508" spans="2:10">
      <c r="B508" s="1"/>
      <c r="C508" s="1"/>
      <c r="D508" s="8"/>
      <c r="E508" s="8"/>
      <c r="F508" s="8"/>
      <c r="G508" s="8"/>
      <c r="H508" s="5"/>
      <c r="I508" s="5"/>
      <c r="J508" s="5"/>
    </row>
    <row r="509" spans="2:10">
      <c r="B509" s="1"/>
      <c r="C509" s="1"/>
      <c r="D509" s="8"/>
      <c r="E509" s="8"/>
      <c r="F509" s="8"/>
      <c r="G509" s="8"/>
      <c r="H509" s="5"/>
      <c r="I509" s="5"/>
      <c r="J509" s="5"/>
    </row>
    <row r="510" spans="2:10">
      <c r="B510" s="1"/>
      <c r="C510" s="1"/>
      <c r="D510" s="8"/>
      <c r="E510" s="8"/>
      <c r="F510" s="8"/>
      <c r="G510" s="8"/>
      <c r="H510" s="5"/>
      <c r="I510" s="5"/>
      <c r="J510" s="5"/>
    </row>
    <row r="511" spans="2:10">
      <c r="B511" s="1"/>
      <c r="C511" s="1"/>
      <c r="D511" s="8"/>
      <c r="E511" s="8"/>
      <c r="F511" s="8"/>
      <c r="G511" s="8"/>
      <c r="H511" s="5"/>
      <c r="I511" s="5"/>
      <c r="J511" s="5"/>
    </row>
    <row r="512" spans="2:10">
      <c r="B512" s="1"/>
      <c r="C512" s="1"/>
      <c r="D512" s="8"/>
      <c r="E512" s="8"/>
      <c r="F512" s="8"/>
      <c r="G512" s="8"/>
      <c r="H512" s="5"/>
      <c r="I512" s="5"/>
      <c r="J512" s="5"/>
    </row>
    <row r="513" spans="2:10">
      <c r="B513" s="1"/>
      <c r="C513" s="1"/>
      <c r="D513" s="8"/>
      <c r="E513" s="8"/>
      <c r="F513" s="8"/>
      <c r="G513" s="8"/>
      <c r="H513" s="5"/>
      <c r="I513" s="5"/>
      <c r="J513" s="5"/>
    </row>
    <row r="514" spans="2:10">
      <c r="B514" s="1"/>
      <c r="C514" s="1"/>
      <c r="D514" s="8"/>
      <c r="E514" s="8"/>
      <c r="F514" s="8"/>
      <c r="G514" s="8"/>
      <c r="H514" s="5"/>
      <c r="I514" s="5"/>
      <c r="J514" s="5"/>
    </row>
    <row r="515" spans="2:10">
      <c r="B515" s="1"/>
      <c r="C515" s="1"/>
      <c r="D515" s="8"/>
      <c r="E515" s="8"/>
      <c r="F515" s="8"/>
      <c r="G515" s="8"/>
      <c r="H515" s="5"/>
      <c r="I515" s="5"/>
      <c r="J515" s="5"/>
    </row>
    <row r="516" spans="2:10">
      <c r="B516" s="1"/>
      <c r="C516" s="1"/>
      <c r="D516" s="8"/>
      <c r="E516" s="8"/>
      <c r="F516" s="8"/>
      <c r="G516" s="8"/>
      <c r="H516" s="5"/>
      <c r="I516" s="5"/>
      <c r="J516" s="5"/>
    </row>
    <row r="517" spans="2:10">
      <c r="B517" s="1"/>
      <c r="C517" s="1"/>
      <c r="D517" s="8"/>
      <c r="E517" s="8"/>
      <c r="F517" s="8"/>
      <c r="G517" s="8"/>
      <c r="H517" s="5"/>
      <c r="I517" s="5"/>
      <c r="J517" s="5"/>
    </row>
    <row r="518" spans="2:10">
      <c r="B518" s="1"/>
      <c r="C518" s="1"/>
      <c r="D518" s="8"/>
      <c r="E518" s="8"/>
      <c r="F518" s="8"/>
      <c r="G518" s="8"/>
      <c r="H518" s="5"/>
      <c r="I518" s="5"/>
      <c r="J518" s="5"/>
    </row>
    <row r="519" spans="2:10">
      <c r="B519" s="1"/>
      <c r="C519" s="1"/>
      <c r="D519" s="8"/>
      <c r="E519" s="8"/>
      <c r="F519" s="8"/>
      <c r="G519" s="8"/>
      <c r="H519" s="5"/>
      <c r="I519" s="5"/>
      <c r="J519" s="5"/>
    </row>
    <row r="520" spans="2:10">
      <c r="B520" s="1"/>
      <c r="C520" s="1"/>
      <c r="D520" s="8"/>
      <c r="E520" s="8"/>
      <c r="F520" s="8"/>
      <c r="G520" s="8"/>
      <c r="H520" s="5"/>
      <c r="I520" s="5"/>
      <c r="J520" s="5"/>
    </row>
    <row r="521" spans="2:10">
      <c r="B521" s="1"/>
      <c r="C521" s="1"/>
      <c r="D521" s="8"/>
      <c r="E521" s="8"/>
      <c r="F521" s="8"/>
      <c r="G521" s="8"/>
      <c r="H521" s="5"/>
      <c r="I521" s="5"/>
      <c r="J521" s="5"/>
    </row>
    <row r="522" spans="2:10">
      <c r="B522" s="1"/>
      <c r="C522" s="1"/>
      <c r="D522" s="8"/>
      <c r="E522" s="8"/>
      <c r="F522" s="8"/>
      <c r="G522" s="8"/>
      <c r="H522" s="5"/>
      <c r="I522" s="5"/>
      <c r="J522" s="5"/>
    </row>
    <row r="523" spans="2:10">
      <c r="B523" s="1"/>
      <c r="C523" s="1"/>
      <c r="D523" s="8"/>
      <c r="E523" s="8"/>
      <c r="F523" s="8"/>
      <c r="G523" s="8"/>
      <c r="H523" s="5"/>
      <c r="I523" s="5"/>
      <c r="J523" s="5"/>
    </row>
    <row r="524" spans="2:10">
      <c r="B524" s="1"/>
      <c r="C524" s="1"/>
      <c r="D524" s="8"/>
      <c r="E524" s="8"/>
      <c r="F524" s="8"/>
      <c r="G524" s="8"/>
      <c r="H524" s="5"/>
      <c r="I524" s="5"/>
      <c r="J524" s="5"/>
    </row>
    <row r="525" spans="2:10">
      <c r="B525" s="1"/>
      <c r="C525" s="1"/>
      <c r="D525" s="8"/>
      <c r="E525" s="8"/>
      <c r="F525" s="8"/>
      <c r="G525" s="8"/>
      <c r="H525" s="5"/>
      <c r="I525" s="5"/>
      <c r="J525" s="5"/>
    </row>
    <row r="526" spans="2:10">
      <c r="B526" s="1"/>
      <c r="C526" s="1"/>
      <c r="D526" s="8"/>
      <c r="E526" s="8"/>
      <c r="F526" s="8"/>
      <c r="G526" s="8"/>
      <c r="H526" s="5"/>
      <c r="I526" s="5"/>
      <c r="J526" s="5"/>
    </row>
    <row r="527" spans="2:10">
      <c r="B527" s="1"/>
      <c r="C527" s="1"/>
      <c r="D527" s="8"/>
      <c r="E527" s="8"/>
      <c r="F527" s="8"/>
      <c r="G527" s="8"/>
      <c r="H527" s="5"/>
      <c r="I527" s="5"/>
      <c r="J527" s="5"/>
    </row>
    <row r="528" spans="2:10">
      <c r="B528" s="1"/>
      <c r="C528" s="1"/>
      <c r="D528" s="8"/>
      <c r="E528" s="8"/>
      <c r="F528" s="8"/>
      <c r="G528" s="8"/>
      <c r="H528" s="5"/>
      <c r="I528" s="5"/>
      <c r="J528" s="5"/>
    </row>
    <row r="529" spans="2:10">
      <c r="B529" s="1"/>
      <c r="C529" s="1"/>
      <c r="D529" s="8"/>
      <c r="E529" s="8"/>
      <c r="F529" s="8"/>
      <c r="G529" s="8"/>
      <c r="H529" s="5"/>
      <c r="I529" s="5"/>
      <c r="J529" s="5"/>
    </row>
    <row r="530" spans="2:10">
      <c r="B530" s="1"/>
      <c r="C530" s="1"/>
      <c r="D530" s="8"/>
      <c r="E530" s="8"/>
      <c r="F530" s="8"/>
      <c r="G530" s="8"/>
      <c r="H530" s="5"/>
      <c r="I530" s="5"/>
      <c r="J530" s="5"/>
    </row>
    <row r="531" spans="2:10">
      <c r="B531" s="1"/>
      <c r="C531" s="1"/>
      <c r="D531" s="8"/>
      <c r="E531" s="8"/>
      <c r="F531" s="8"/>
      <c r="G531" s="8"/>
      <c r="H531" s="5"/>
      <c r="I531" s="5"/>
      <c r="J531" s="5"/>
    </row>
    <row r="532" spans="2:10">
      <c r="B532" s="1"/>
      <c r="C532" s="1"/>
      <c r="D532" s="8"/>
      <c r="E532" s="8"/>
      <c r="F532" s="8"/>
      <c r="G532" s="8"/>
      <c r="H532" s="5"/>
      <c r="I532" s="5"/>
      <c r="J532" s="5"/>
    </row>
    <row r="533" spans="2:10">
      <c r="B533" s="1"/>
      <c r="C533" s="1"/>
      <c r="D533" s="8"/>
      <c r="E533" s="8"/>
      <c r="F533" s="8"/>
      <c r="G533" s="8"/>
      <c r="H533" s="5"/>
      <c r="I533" s="5"/>
      <c r="J533" s="5"/>
    </row>
    <row r="534" spans="2:10">
      <c r="B534" s="1"/>
      <c r="C534" s="1"/>
      <c r="D534" s="8"/>
      <c r="E534" s="8"/>
      <c r="F534" s="8"/>
      <c r="G534" s="8"/>
      <c r="H534" s="5"/>
      <c r="I534" s="5"/>
      <c r="J534" s="5"/>
    </row>
    <row r="535" spans="2:10">
      <c r="B535" s="1"/>
      <c r="C535" s="1"/>
      <c r="D535" s="8"/>
      <c r="E535" s="8"/>
      <c r="F535" s="8"/>
      <c r="G535" s="8"/>
      <c r="H535" s="5"/>
      <c r="I535" s="5"/>
      <c r="J535" s="5"/>
    </row>
    <row r="536" spans="2:10">
      <c r="B536" s="1"/>
      <c r="C536" s="1"/>
      <c r="D536" s="8"/>
      <c r="E536" s="8"/>
      <c r="F536" s="8"/>
      <c r="G536" s="8"/>
      <c r="H536" s="5"/>
      <c r="I536" s="5"/>
      <c r="J536" s="5"/>
    </row>
    <row r="537" spans="2:10">
      <c r="B537" s="1"/>
      <c r="C537" s="1"/>
      <c r="D537" s="8"/>
      <c r="E537" s="8"/>
      <c r="F537" s="8"/>
      <c r="G537" s="8"/>
      <c r="H537" s="5"/>
      <c r="I537" s="5"/>
      <c r="J537" s="5"/>
    </row>
    <row r="538" spans="2:10">
      <c r="B538" s="1"/>
      <c r="C538" s="1"/>
      <c r="D538" s="8"/>
      <c r="E538" s="8"/>
      <c r="F538" s="8"/>
      <c r="G538" s="8"/>
      <c r="H538" s="5"/>
      <c r="I538" s="5"/>
      <c r="J538" s="5"/>
    </row>
    <row r="539" spans="2:10">
      <c r="B539" s="1"/>
      <c r="C539" s="1"/>
      <c r="D539" s="8"/>
      <c r="E539" s="8"/>
      <c r="F539" s="8"/>
      <c r="G539" s="8"/>
      <c r="H539" s="5"/>
      <c r="I539" s="5"/>
      <c r="J539" s="5"/>
    </row>
    <row r="540" spans="2:10">
      <c r="B540" s="1"/>
      <c r="C540" s="1"/>
      <c r="D540" s="8"/>
      <c r="E540" s="8"/>
      <c r="F540" s="8"/>
      <c r="G540" s="8"/>
      <c r="H540" s="5"/>
      <c r="I540" s="5"/>
      <c r="J540" s="5"/>
    </row>
    <row r="541" spans="2:10">
      <c r="B541" s="1"/>
      <c r="C541" s="1"/>
      <c r="D541" s="8"/>
      <c r="E541" s="8"/>
      <c r="F541" s="8"/>
      <c r="G541" s="8"/>
      <c r="H541" s="5"/>
      <c r="I541" s="5"/>
      <c r="J541" s="5"/>
    </row>
    <row r="542" spans="2:10">
      <c r="B542" s="1"/>
      <c r="C542" s="1"/>
      <c r="D542" s="8"/>
      <c r="E542" s="8"/>
      <c r="F542" s="8"/>
      <c r="G542" s="8"/>
      <c r="H542" s="5"/>
      <c r="I542" s="5"/>
      <c r="J542" s="5"/>
    </row>
    <row r="543" spans="2:10">
      <c r="B543" s="1"/>
      <c r="C543" s="1"/>
      <c r="D543" s="8"/>
      <c r="E543" s="8"/>
      <c r="F543" s="8"/>
      <c r="G543" s="8"/>
      <c r="H543" s="5"/>
      <c r="I543" s="5"/>
      <c r="J543" s="5"/>
    </row>
    <row r="544" spans="2:10">
      <c r="B544" s="1"/>
      <c r="C544" s="1"/>
      <c r="D544" s="8"/>
      <c r="E544" s="8"/>
      <c r="F544" s="8"/>
      <c r="G544" s="8"/>
      <c r="H544" s="5"/>
      <c r="I544" s="5"/>
      <c r="J544" s="5"/>
    </row>
    <row r="545" spans="2:10">
      <c r="B545" s="1"/>
      <c r="C545" s="1"/>
      <c r="D545" s="8"/>
      <c r="E545" s="8"/>
      <c r="F545" s="8"/>
      <c r="G545" s="8"/>
      <c r="H545" s="5"/>
      <c r="I545" s="5"/>
      <c r="J545" s="5"/>
    </row>
    <row r="546" spans="2:10">
      <c r="B546" s="1"/>
      <c r="C546" s="1"/>
      <c r="D546" s="8"/>
      <c r="E546" s="8"/>
      <c r="F546" s="8"/>
      <c r="G546" s="8"/>
      <c r="H546" s="5"/>
      <c r="I546" s="5"/>
      <c r="J546" s="5"/>
    </row>
    <row r="547" spans="2:10">
      <c r="B547" s="1"/>
      <c r="C547" s="1"/>
      <c r="D547" s="8"/>
      <c r="E547" s="8"/>
      <c r="F547" s="8"/>
      <c r="G547" s="8"/>
      <c r="H547" s="5"/>
      <c r="I547" s="5"/>
      <c r="J547" s="5"/>
    </row>
    <row r="548" spans="2:10">
      <c r="B548" s="1"/>
      <c r="C548" s="1"/>
      <c r="D548" s="8"/>
      <c r="E548" s="8"/>
      <c r="F548" s="8"/>
      <c r="G548" s="8"/>
      <c r="H548" s="5"/>
      <c r="I548" s="5"/>
      <c r="J548" s="5"/>
    </row>
    <row r="549" spans="2:10">
      <c r="B549" s="1"/>
      <c r="C549" s="1"/>
      <c r="D549" s="8"/>
      <c r="E549" s="8"/>
      <c r="F549" s="8"/>
      <c r="G549" s="8"/>
      <c r="H549" s="5"/>
      <c r="I549" s="5"/>
      <c r="J549" s="5"/>
    </row>
    <row r="550" spans="2:10">
      <c r="B550" s="1"/>
      <c r="C550" s="1"/>
      <c r="D550" s="8"/>
      <c r="E550" s="8"/>
      <c r="F550" s="8"/>
      <c r="G550" s="8"/>
      <c r="H550" s="5"/>
      <c r="I550" s="5"/>
      <c r="J550" s="5"/>
    </row>
    <row r="551" spans="2:10">
      <c r="B551" s="1"/>
      <c r="C551" s="1"/>
      <c r="D551" s="8"/>
      <c r="E551" s="8"/>
      <c r="F551" s="8"/>
      <c r="G551" s="8"/>
      <c r="H551" s="5"/>
      <c r="I551" s="5"/>
      <c r="J551" s="5"/>
    </row>
    <row r="552" spans="2:10">
      <c r="B552" s="1"/>
      <c r="C552" s="1"/>
      <c r="D552" s="8"/>
      <c r="E552" s="8"/>
      <c r="F552" s="8"/>
      <c r="G552" s="8"/>
      <c r="H552" s="5"/>
      <c r="I552" s="5"/>
      <c r="J552" s="5"/>
    </row>
    <row r="553" spans="2:10">
      <c r="B553" s="1"/>
      <c r="C553" s="1"/>
      <c r="D553" s="8"/>
      <c r="E553" s="8"/>
      <c r="F553" s="8"/>
      <c r="G553" s="8"/>
      <c r="H553" s="5"/>
      <c r="I553" s="5"/>
      <c r="J553" s="5"/>
    </row>
    <row r="554" spans="2:10">
      <c r="B554" s="1"/>
      <c r="C554" s="1"/>
      <c r="D554" s="8"/>
      <c r="E554" s="8"/>
      <c r="F554" s="8"/>
      <c r="G554" s="8"/>
      <c r="H554" s="5"/>
      <c r="I554" s="5"/>
      <c r="J554" s="5"/>
    </row>
    <row r="555" spans="2:10">
      <c r="B555" s="1"/>
      <c r="C555" s="1"/>
      <c r="D555" s="8"/>
      <c r="E555" s="8"/>
      <c r="F555" s="8"/>
      <c r="G555" s="8"/>
      <c r="H555" s="5"/>
      <c r="I555" s="5"/>
      <c r="J555" s="5"/>
    </row>
    <row r="556" spans="2:10">
      <c r="B556" s="1"/>
      <c r="C556" s="1"/>
      <c r="D556" s="8"/>
      <c r="E556" s="8"/>
      <c r="F556" s="8"/>
      <c r="G556" s="8"/>
      <c r="H556" s="5"/>
      <c r="I556" s="5"/>
      <c r="J556" s="5"/>
    </row>
    <row r="557" spans="2:10">
      <c r="B557" s="1"/>
      <c r="C557" s="1"/>
      <c r="D557" s="8"/>
      <c r="E557" s="8"/>
      <c r="F557" s="8"/>
      <c r="G557" s="8"/>
      <c r="H557" s="5"/>
      <c r="I557" s="5"/>
      <c r="J557" s="5"/>
    </row>
    <row r="558" spans="2:10">
      <c r="B558" s="1"/>
      <c r="C558" s="1"/>
      <c r="D558" s="8"/>
      <c r="E558" s="8"/>
      <c r="F558" s="8"/>
      <c r="G558" s="8"/>
      <c r="H558" s="5"/>
      <c r="I558" s="5"/>
      <c r="J558" s="5"/>
    </row>
    <row r="559" spans="2:10">
      <c r="B559" s="1"/>
      <c r="C559" s="1"/>
      <c r="D559" s="8"/>
      <c r="E559" s="8"/>
      <c r="F559" s="8"/>
      <c r="G559" s="8"/>
      <c r="H559" s="5"/>
      <c r="I559" s="5"/>
      <c r="J559" s="5"/>
    </row>
    <row r="560" spans="2:10">
      <c r="B560" s="1"/>
      <c r="C560" s="1"/>
      <c r="D560" s="8"/>
      <c r="E560" s="8"/>
      <c r="F560" s="8"/>
      <c r="G560" s="8"/>
      <c r="H560" s="5"/>
      <c r="I560" s="5"/>
      <c r="J560" s="5"/>
    </row>
    <row r="561" spans="2:10">
      <c r="B561" s="1"/>
      <c r="C561" s="1"/>
      <c r="D561" s="8"/>
      <c r="E561" s="8"/>
      <c r="F561" s="8"/>
      <c r="G561" s="8"/>
      <c r="H561" s="5"/>
      <c r="I561" s="5"/>
      <c r="J561" s="5"/>
    </row>
    <row r="562" spans="2:10">
      <c r="B562" s="1"/>
      <c r="C562" s="1"/>
      <c r="D562" s="8"/>
      <c r="E562" s="8"/>
      <c r="F562" s="8"/>
      <c r="G562" s="8"/>
      <c r="H562" s="5"/>
      <c r="I562" s="5"/>
      <c r="J562" s="5"/>
    </row>
    <row r="563" spans="2:10">
      <c r="B563" s="1"/>
      <c r="C563" s="1"/>
      <c r="D563" s="8"/>
      <c r="E563" s="8"/>
      <c r="F563" s="8"/>
      <c r="G563" s="8"/>
      <c r="H563" s="5"/>
      <c r="I563" s="5"/>
      <c r="J563" s="5"/>
    </row>
    <row r="564" spans="2:10">
      <c r="B564" s="1"/>
      <c r="C564" s="1"/>
      <c r="D564" s="8"/>
      <c r="E564" s="8"/>
      <c r="F564" s="8"/>
      <c r="G564" s="8"/>
      <c r="H564" s="5"/>
      <c r="I564" s="5"/>
      <c r="J564" s="5"/>
    </row>
    <row r="565" spans="2:10">
      <c r="B565" s="1"/>
      <c r="C565" s="1"/>
      <c r="D565" s="8"/>
      <c r="E565" s="8"/>
      <c r="F565" s="8"/>
      <c r="G565" s="8"/>
      <c r="H565" s="5"/>
      <c r="I565" s="5"/>
      <c r="J565" s="5"/>
    </row>
    <row r="566" spans="2:10">
      <c r="B566" s="1"/>
      <c r="C566" s="1"/>
      <c r="D566" s="8"/>
      <c r="E566" s="8"/>
      <c r="F566" s="8"/>
      <c r="G566" s="8"/>
      <c r="H566" s="5"/>
      <c r="I566" s="5"/>
      <c r="J566" s="5"/>
    </row>
    <row r="567" spans="2:10">
      <c r="B567" s="1"/>
      <c r="C567" s="1"/>
      <c r="D567" s="8"/>
      <c r="E567" s="8"/>
      <c r="F567" s="8"/>
      <c r="G567" s="8"/>
      <c r="H567" s="5"/>
      <c r="I567" s="5"/>
      <c r="J567" s="5"/>
    </row>
    <row r="568" spans="2:10">
      <c r="B568" s="1"/>
      <c r="C568" s="1"/>
      <c r="D568" s="8"/>
      <c r="E568" s="8"/>
      <c r="F568" s="8"/>
      <c r="G568" s="8"/>
      <c r="H568" s="5"/>
      <c r="I568" s="5"/>
      <c r="J568" s="5"/>
    </row>
    <row r="569" spans="2:10">
      <c r="B569" s="1"/>
      <c r="C569" s="1"/>
      <c r="D569" s="8"/>
      <c r="E569" s="8"/>
      <c r="F569" s="8"/>
      <c r="G569" s="8"/>
      <c r="H569" s="5"/>
      <c r="I569" s="5"/>
      <c r="J569" s="5"/>
    </row>
    <row r="570" spans="2:10">
      <c r="B570" s="1"/>
      <c r="C570" s="1"/>
      <c r="D570" s="8"/>
      <c r="E570" s="8"/>
      <c r="F570" s="8"/>
      <c r="G570" s="8"/>
      <c r="H570" s="5"/>
      <c r="I570" s="5"/>
      <c r="J570" s="5"/>
    </row>
    <row r="571" spans="2:10">
      <c r="B571" s="1"/>
      <c r="C571" s="1"/>
      <c r="D571" s="8"/>
      <c r="E571" s="8"/>
      <c r="F571" s="8"/>
      <c r="G571" s="8"/>
      <c r="H571" s="5"/>
      <c r="I571" s="5"/>
      <c r="J571" s="5"/>
    </row>
    <row r="572" spans="2:10">
      <c r="B572" s="1"/>
      <c r="C572" s="1"/>
      <c r="D572" s="8"/>
      <c r="E572" s="8"/>
      <c r="F572" s="8"/>
      <c r="G572" s="8"/>
      <c r="H572" s="5"/>
      <c r="I572" s="5"/>
      <c r="J572" s="5"/>
    </row>
    <row r="573" spans="2:10">
      <c r="B573" s="1"/>
      <c r="C573" s="1"/>
      <c r="D573" s="8"/>
      <c r="E573" s="8"/>
      <c r="F573" s="8"/>
      <c r="G573" s="8"/>
      <c r="H573" s="5"/>
      <c r="I573" s="5"/>
      <c r="J573" s="5"/>
    </row>
    <row r="574" spans="2:10">
      <c r="B574" s="1"/>
      <c r="C574" s="1"/>
      <c r="D574" s="8"/>
      <c r="E574" s="8"/>
      <c r="F574" s="8"/>
      <c r="G574" s="8"/>
      <c r="H574" s="5"/>
      <c r="I574" s="5"/>
      <c r="J574" s="5"/>
    </row>
    <row r="575" spans="2:10">
      <c r="B575" s="1"/>
      <c r="C575" s="1"/>
      <c r="D575" s="8"/>
      <c r="E575" s="8"/>
      <c r="F575" s="8"/>
      <c r="G575" s="8"/>
      <c r="H575" s="5"/>
      <c r="I575" s="5"/>
      <c r="J575" s="5"/>
    </row>
    <row r="576" spans="2:10">
      <c r="B576" s="1"/>
      <c r="C576" s="1"/>
      <c r="D576" s="8"/>
      <c r="E576" s="8"/>
      <c r="F576" s="8"/>
      <c r="G576" s="8"/>
      <c r="H576" s="5"/>
      <c r="I576" s="5"/>
      <c r="J576" s="5"/>
    </row>
    <row r="577" spans="2:10">
      <c r="B577" s="1"/>
      <c r="C577" s="1"/>
      <c r="D577" s="8"/>
      <c r="E577" s="8"/>
      <c r="F577" s="8"/>
      <c r="G577" s="8"/>
      <c r="H577" s="5"/>
      <c r="I577" s="5"/>
      <c r="J577" s="5"/>
    </row>
    <row r="578" spans="2:10">
      <c r="B578" s="1"/>
      <c r="C578" s="1"/>
      <c r="D578" s="8"/>
      <c r="E578" s="8"/>
      <c r="F578" s="8"/>
      <c r="G578" s="8"/>
      <c r="H578" s="5"/>
      <c r="I578" s="5"/>
      <c r="J578" s="5"/>
    </row>
    <row r="579" spans="2:10">
      <c r="B579" s="1"/>
      <c r="C579" s="1"/>
      <c r="D579" s="8"/>
      <c r="E579" s="8"/>
      <c r="F579" s="8"/>
      <c r="G579" s="8"/>
      <c r="H579" s="5"/>
      <c r="I579" s="5"/>
      <c r="J579" s="5"/>
    </row>
    <row r="580" spans="2:10">
      <c r="B580" s="1"/>
      <c r="C580" s="1"/>
      <c r="D580" s="8"/>
      <c r="E580" s="8"/>
      <c r="F580" s="8"/>
      <c r="G580" s="8"/>
      <c r="H580" s="5"/>
      <c r="I580" s="5"/>
      <c r="J580" s="5"/>
    </row>
    <row r="581" spans="2:10">
      <c r="B581" s="1"/>
      <c r="C581" s="1"/>
      <c r="D581" s="8"/>
      <c r="E581" s="8"/>
      <c r="F581" s="8"/>
      <c r="G581" s="8"/>
      <c r="H581" s="5"/>
      <c r="I581" s="5"/>
      <c r="J581" s="5"/>
    </row>
    <row r="582" spans="2:10">
      <c r="B582" s="1"/>
      <c r="C582" s="1"/>
      <c r="D582" s="8"/>
      <c r="E582" s="8"/>
      <c r="F582" s="8"/>
      <c r="G582" s="8"/>
      <c r="H582" s="5"/>
      <c r="I582" s="5"/>
      <c r="J582" s="5"/>
    </row>
    <row r="583" spans="2:10">
      <c r="B583" s="1"/>
      <c r="C583" s="1"/>
      <c r="D583" s="8"/>
      <c r="E583" s="8"/>
      <c r="F583" s="8"/>
      <c r="G583" s="8"/>
      <c r="H583" s="5"/>
      <c r="I583" s="5"/>
      <c r="J583" s="5"/>
    </row>
    <row r="584" spans="2:10">
      <c r="B584" s="1"/>
      <c r="C584" s="1"/>
      <c r="D584" s="8"/>
      <c r="E584" s="8"/>
      <c r="F584" s="8"/>
      <c r="G584" s="8"/>
      <c r="H584" s="5"/>
      <c r="I584" s="5"/>
      <c r="J584" s="5"/>
    </row>
    <row r="585" spans="2:10">
      <c r="B585" s="1"/>
      <c r="C585" s="1"/>
      <c r="D585" s="8"/>
      <c r="E585" s="8"/>
      <c r="F585" s="8"/>
      <c r="G585" s="8"/>
      <c r="H585" s="5"/>
      <c r="I585" s="5"/>
      <c r="J585" s="5"/>
    </row>
    <row r="586" spans="2:10">
      <c r="B586" s="1"/>
      <c r="C586" s="1"/>
      <c r="D586" s="8"/>
      <c r="E586" s="8"/>
      <c r="F586" s="8"/>
      <c r="G586" s="8"/>
      <c r="H586" s="5"/>
      <c r="I586" s="5"/>
      <c r="J586" s="5"/>
    </row>
    <row r="587" spans="2:10">
      <c r="B587" s="1"/>
      <c r="C587" s="1"/>
      <c r="D587" s="8"/>
      <c r="E587" s="8"/>
      <c r="F587" s="8"/>
      <c r="G587" s="8"/>
      <c r="H587" s="5"/>
      <c r="I587" s="5"/>
      <c r="J587" s="5"/>
    </row>
    <row r="588" spans="2:10">
      <c r="B588" s="1"/>
      <c r="C588" s="1"/>
      <c r="D588" s="8"/>
      <c r="E588" s="8"/>
      <c r="F588" s="8"/>
      <c r="G588" s="8"/>
      <c r="H588" s="5"/>
      <c r="I588" s="5"/>
      <c r="J588" s="5"/>
    </row>
    <row r="589" spans="2:10">
      <c r="B589" s="1"/>
      <c r="C589" s="1"/>
      <c r="D589" s="8"/>
      <c r="E589" s="8"/>
      <c r="F589" s="8"/>
      <c r="G589" s="8"/>
      <c r="H589" s="5"/>
      <c r="I589" s="5"/>
      <c r="J589" s="5"/>
    </row>
    <row r="590" spans="2:10">
      <c r="B590" s="1"/>
      <c r="C590" s="1"/>
      <c r="D590" s="8"/>
      <c r="E590" s="8"/>
      <c r="F590" s="8"/>
      <c r="G590" s="8"/>
      <c r="H590" s="5"/>
      <c r="I590" s="5"/>
      <c r="J590" s="5"/>
    </row>
    <row r="591" spans="2:10">
      <c r="B591" s="1"/>
      <c r="C591" s="1"/>
      <c r="D591" s="8"/>
      <c r="E591" s="8"/>
      <c r="F591" s="8"/>
      <c r="G591" s="8"/>
      <c r="H591" s="5"/>
      <c r="I591" s="5"/>
      <c r="J591" s="5"/>
    </row>
    <row r="592" spans="2:10">
      <c r="B592" s="1"/>
      <c r="C592" s="1"/>
      <c r="D592" s="8"/>
      <c r="E592" s="8"/>
      <c r="F592" s="8"/>
      <c r="G592" s="8"/>
      <c r="H592" s="5"/>
      <c r="I592" s="5"/>
      <c r="J592" s="5"/>
    </row>
    <row r="593" spans="2:10">
      <c r="B593" s="1"/>
      <c r="C593" s="1"/>
      <c r="D593" s="8"/>
      <c r="E593" s="8"/>
      <c r="F593" s="8"/>
      <c r="G593" s="8"/>
      <c r="H593" s="5"/>
      <c r="I593" s="5"/>
      <c r="J593" s="5"/>
    </row>
    <row r="594" spans="2:10">
      <c r="B594" s="1"/>
      <c r="C594" s="1"/>
      <c r="D594" s="8"/>
      <c r="E594" s="8"/>
      <c r="F594" s="8"/>
      <c r="G594" s="8"/>
      <c r="H594" s="5"/>
      <c r="I594" s="5"/>
      <c r="J594" s="5"/>
    </row>
    <row r="595" spans="2:10">
      <c r="B595" s="1"/>
      <c r="C595" s="1"/>
      <c r="D595" s="8"/>
      <c r="E595" s="8"/>
      <c r="F595" s="8"/>
      <c r="G595" s="8"/>
      <c r="H595" s="5"/>
      <c r="I595" s="5"/>
      <c r="J595" s="5"/>
    </row>
    <row r="596" spans="2:10">
      <c r="B596" s="1"/>
      <c r="C596" s="1"/>
      <c r="D596" s="8"/>
      <c r="E596" s="8"/>
      <c r="F596" s="8"/>
      <c r="G596" s="8"/>
      <c r="H596" s="5"/>
      <c r="I596" s="5"/>
      <c r="J596" s="5"/>
    </row>
    <row r="597" spans="2:10">
      <c r="B597" s="1"/>
      <c r="C597" s="1"/>
      <c r="D597" s="8"/>
      <c r="E597" s="8"/>
      <c r="F597" s="8"/>
      <c r="G597" s="8"/>
      <c r="H597" s="5"/>
      <c r="I597" s="5"/>
      <c r="J597" s="5"/>
    </row>
    <row r="598" spans="2:10">
      <c r="B598" s="1"/>
      <c r="C598" s="1"/>
      <c r="D598" s="8"/>
      <c r="E598" s="8"/>
      <c r="F598" s="8"/>
      <c r="G598" s="8"/>
      <c r="H598" s="5"/>
      <c r="I598" s="5"/>
      <c r="J598" s="5"/>
    </row>
    <row r="599" spans="2:10">
      <c r="B599" s="1"/>
      <c r="C599" s="1"/>
      <c r="D599" s="8"/>
      <c r="E599" s="8"/>
      <c r="F599" s="8"/>
      <c r="G599" s="8"/>
      <c r="H599" s="5"/>
      <c r="I599" s="5"/>
      <c r="J599" s="5"/>
    </row>
    <row r="600" spans="2:10">
      <c r="B600" s="1"/>
      <c r="C600" s="1"/>
      <c r="D600" s="8"/>
      <c r="E600" s="8"/>
      <c r="F600" s="8"/>
      <c r="G600" s="8"/>
      <c r="H600" s="5"/>
      <c r="I600" s="5"/>
      <c r="J600" s="5"/>
    </row>
    <row r="601" spans="2:10">
      <c r="B601" s="1"/>
      <c r="C601" s="1"/>
      <c r="D601" s="8"/>
      <c r="E601" s="8"/>
      <c r="F601" s="8"/>
      <c r="G601" s="8"/>
      <c r="H601" s="5"/>
      <c r="I601" s="5"/>
      <c r="J601" s="5"/>
    </row>
    <row r="602" spans="2:10">
      <c r="B602" s="1"/>
      <c r="C602" s="1"/>
      <c r="D602" s="8"/>
      <c r="E602" s="8"/>
      <c r="F602" s="8"/>
      <c r="G602" s="8"/>
      <c r="H602" s="5"/>
      <c r="I602" s="5"/>
      <c r="J602" s="5"/>
    </row>
    <row r="603" spans="2:10">
      <c r="B603" s="1"/>
      <c r="C603" s="1"/>
      <c r="D603" s="8"/>
      <c r="E603" s="8"/>
      <c r="F603" s="8"/>
      <c r="G603" s="8"/>
      <c r="H603" s="5"/>
      <c r="I603" s="5"/>
      <c r="J603" s="5"/>
    </row>
    <row r="604" spans="2:10">
      <c r="B604" s="1"/>
      <c r="C604" s="1"/>
      <c r="D604" s="8"/>
      <c r="E604" s="8"/>
      <c r="F604" s="8"/>
      <c r="G604" s="8"/>
      <c r="H604" s="5"/>
      <c r="I604" s="5"/>
      <c r="J604" s="5"/>
    </row>
    <row r="605" spans="2:10">
      <c r="B605" s="1"/>
      <c r="C605" s="1"/>
      <c r="D605" s="8"/>
      <c r="E605" s="8"/>
      <c r="F605" s="8"/>
      <c r="G605" s="8"/>
      <c r="H605" s="5"/>
      <c r="I605" s="5"/>
      <c r="J605" s="5"/>
    </row>
    <row r="606" spans="2:10">
      <c r="B606" s="1"/>
      <c r="C606" s="1"/>
      <c r="D606" s="8"/>
      <c r="E606" s="8"/>
      <c r="F606" s="8"/>
      <c r="G606" s="8"/>
      <c r="H606" s="5"/>
      <c r="I606" s="5"/>
      <c r="J606" s="5"/>
    </row>
    <row r="607" spans="2:10">
      <c r="B607" s="1"/>
      <c r="C607" s="1"/>
      <c r="D607" s="8"/>
      <c r="E607" s="8"/>
      <c r="F607" s="8"/>
      <c r="G607" s="8"/>
      <c r="H607" s="5"/>
      <c r="I607" s="5"/>
      <c r="J607" s="5"/>
    </row>
    <row r="608" spans="2:10">
      <c r="B608" s="1"/>
      <c r="C608" s="1"/>
      <c r="D608" s="8"/>
      <c r="E608" s="8"/>
      <c r="F608" s="8"/>
      <c r="G608" s="8"/>
      <c r="H608" s="5"/>
      <c r="I608" s="5"/>
      <c r="J608" s="5"/>
    </row>
    <row r="609" spans="2:10">
      <c r="B609" s="1"/>
      <c r="C609" s="1"/>
      <c r="D609" s="8"/>
      <c r="E609" s="8"/>
      <c r="F609" s="8"/>
      <c r="G609" s="8"/>
      <c r="H609" s="5"/>
      <c r="I609" s="5"/>
      <c r="J609" s="5"/>
    </row>
    <row r="610" spans="2:10">
      <c r="B610" s="1"/>
      <c r="C610" s="1"/>
      <c r="D610" s="8"/>
      <c r="E610" s="8"/>
      <c r="F610" s="8"/>
      <c r="G610" s="8"/>
      <c r="H610" s="5"/>
      <c r="I610" s="5"/>
      <c r="J610" s="5"/>
    </row>
    <row r="611" spans="2:10">
      <c r="B611" s="1"/>
      <c r="C611" s="1"/>
      <c r="D611" s="8"/>
      <c r="E611" s="8"/>
      <c r="F611" s="8"/>
      <c r="G611" s="8"/>
      <c r="H611" s="5"/>
      <c r="I611" s="5"/>
      <c r="J611" s="5"/>
    </row>
    <row r="612" spans="2:10">
      <c r="B612" s="1"/>
      <c r="C612" s="1"/>
      <c r="D612" s="8"/>
      <c r="E612" s="8"/>
      <c r="F612" s="8"/>
      <c r="G612" s="8"/>
      <c r="H612" s="5"/>
      <c r="I612" s="5"/>
      <c r="J612" s="5"/>
    </row>
    <row r="613" spans="2:10">
      <c r="B613" s="1"/>
      <c r="C613" s="1"/>
      <c r="D613" s="8"/>
      <c r="E613" s="8"/>
      <c r="F613" s="8"/>
      <c r="G613" s="8"/>
      <c r="H613" s="5"/>
      <c r="I613" s="5"/>
      <c r="J613" s="5"/>
    </row>
    <row r="614" spans="2:10">
      <c r="B614" s="1"/>
      <c r="C614" s="1"/>
      <c r="D614" s="8"/>
      <c r="E614" s="8"/>
      <c r="F614" s="8"/>
      <c r="G614" s="8"/>
      <c r="H614" s="5"/>
      <c r="I614" s="5"/>
      <c r="J614" s="5"/>
    </row>
    <row r="615" spans="2:10">
      <c r="B615" s="1"/>
      <c r="C615" s="1"/>
      <c r="D615" s="8"/>
      <c r="E615" s="8"/>
      <c r="F615" s="8"/>
      <c r="G615" s="8"/>
      <c r="H615" s="5"/>
      <c r="I615" s="5"/>
      <c r="J615" s="5"/>
    </row>
    <row r="616" spans="2:10">
      <c r="B616" s="1"/>
      <c r="C616" s="1"/>
      <c r="D616" s="8"/>
      <c r="E616" s="8"/>
      <c r="F616" s="8"/>
      <c r="G616" s="8"/>
      <c r="H616" s="5"/>
      <c r="I616" s="5"/>
      <c r="J616" s="5"/>
    </row>
    <row r="617" spans="2:10">
      <c r="B617" s="1"/>
      <c r="C617" s="1"/>
      <c r="D617" s="8"/>
      <c r="E617" s="8"/>
      <c r="F617" s="8"/>
      <c r="G617" s="8"/>
      <c r="H617" s="5"/>
      <c r="I617" s="5"/>
      <c r="J617" s="5"/>
    </row>
    <row r="618" spans="2:10">
      <c r="B618" s="1"/>
      <c r="C618" s="1"/>
      <c r="D618" s="8"/>
      <c r="E618" s="8"/>
      <c r="F618" s="8"/>
      <c r="G618" s="8"/>
      <c r="H618" s="5"/>
      <c r="I618" s="5"/>
      <c r="J618" s="5"/>
    </row>
    <row r="619" spans="2:10">
      <c r="B619" s="1"/>
      <c r="C619" s="1"/>
      <c r="D619" s="8"/>
      <c r="E619" s="8"/>
      <c r="F619" s="8"/>
      <c r="G619" s="8"/>
      <c r="H619" s="5"/>
      <c r="I619" s="5"/>
      <c r="J619" s="5"/>
    </row>
    <row r="620" spans="2:10">
      <c r="B620" s="1"/>
      <c r="C620" s="1"/>
      <c r="D620" s="8"/>
      <c r="E620" s="8"/>
      <c r="F620" s="8"/>
      <c r="G620" s="8"/>
      <c r="H620" s="5"/>
      <c r="I620" s="5"/>
      <c r="J620" s="5"/>
    </row>
    <row r="621" spans="2:10">
      <c r="B621" s="1"/>
      <c r="C621" s="1"/>
      <c r="D621" s="8"/>
      <c r="E621" s="8"/>
      <c r="F621" s="8"/>
      <c r="G621" s="8"/>
      <c r="H621" s="5"/>
      <c r="I621" s="5"/>
      <c r="J621" s="5"/>
    </row>
    <row r="622" spans="2:10">
      <c r="B622" s="1"/>
      <c r="C622" s="1"/>
      <c r="D622" s="8"/>
      <c r="E622" s="8"/>
      <c r="F622" s="8"/>
      <c r="G622" s="8"/>
      <c r="H622" s="5"/>
      <c r="I622" s="5"/>
      <c r="J622" s="5"/>
    </row>
    <row r="623" spans="2:10">
      <c r="B623" s="1"/>
      <c r="C623" s="1"/>
      <c r="D623" s="8"/>
      <c r="E623" s="8"/>
      <c r="F623" s="8"/>
      <c r="G623" s="8"/>
      <c r="H623" s="5"/>
      <c r="I623" s="5"/>
      <c r="J623" s="5"/>
    </row>
    <row r="624" spans="2:10">
      <c r="B624" s="1"/>
      <c r="C624" s="1"/>
      <c r="D624" s="8"/>
      <c r="E624" s="8"/>
      <c r="F624" s="8"/>
      <c r="G624" s="8"/>
      <c r="H624" s="5"/>
      <c r="I624" s="5"/>
      <c r="J624" s="5"/>
    </row>
    <row r="625" spans="2:10">
      <c r="B625" s="1"/>
      <c r="C625" s="1"/>
      <c r="D625" s="8"/>
      <c r="E625" s="8"/>
      <c r="F625" s="8"/>
      <c r="G625" s="8"/>
      <c r="H625" s="5"/>
      <c r="I625" s="5"/>
      <c r="J625" s="5"/>
    </row>
    <row r="626" spans="2:10">
      <c r="B626" s="1"/>
      <c r="C626" s="1"/>
      <c r="D626" s="8"/>
      <c r="E626" s="8"/>
      <c r="F626" s="8"/>
      <c r="G626" s="8"/>
      <c r="H626" s="5"/>
      <c r="I626" s="5"/>
      <c r="J626" s="5"/>
    </row>
    <row r="627" spans="2:10">
      <c r="B627" s="1"/>
      <c r="C627" s="1"/>
      <c r="D627" s="8"/>
      <c r="E627" s="8"/>
      <c r="F627" s="8"/>
      <c r="G627" s="8"/>
      <c r="H627" s="5"/>
      <c r="I627" s="5"/>
      <c r="J627" s="5"/>
    </row>
    <row r="628" spans="2:10">
      <c r="B628" s="1"/>
      <c r="C628" s="1"/>
      <c r="D628" s="8"/>
      <c r="E628" s="8"/>
      <c r="F628" s="8"/>
      <c r="G628" s="8"/>
      <c r="H628" s="5"/>
      <c r="I628" s="5"/>
      <c r="J628" s="5"/>
    </row>
    <row r="629" spans="2:10">
      <c r="B629" s="1"/>
      <c r="C629" s="1"/>
      <c r="D629" s="8"/>
      <c r="E629" s="8"/>
      <c r="F629" s="8"/>
      <c r="G629" s="8"/>
      <c r="H629" s="5"/>
      <c r="I629" s="5"/>
      <c r="J629" s="5"/>
    </row>
    <row r="630" spans="2:10">
      <c r="B630" s="1"/>
      <c r="C630" s="1"/>
      <c r="D630" s="8"/>
      <c r="E630" s="8"/>
      <c r="F630" s="8"/>
      <c r="G630" s="8"/>
      <c r="H630" s="5"/>
      <c r="I630" s="5"/>
      <c r="J630" s="5"/>
    </row>
    <row r="631" spans="2:10">
      <c r="B631" s="1"/>
      <c r="C631" s="1"/>
      <c r="D631" s="8"/>
      <c r="E631" s="8"/>
      <c r="F631" s="8"/>
      <c r="G631" s="8"/>
      <c r="H631" s="5"/>
      <c r="I631" s="5"/>
      <c r="J631" s="5"/>
    </row>
    <row r="632" spans="2:10">
      <c r="B632" s="1"/>
      <c r="C632" s="1"/>
      <c r="D632" s="8"/>
      <c r="E632" s="8"/>
      <c r="F632" s="8"/>
      <c r="G632" s="8"/>
      <c r="H632" s="5"/>
      <c r="I632" s="5"/>
      <c r="J632" s="5"/>
    </row>
    <row r="633" spans="2:10">
      <c r="B633" s="1"/>
      <c r="C633" s="1"/>
      <c r="D633" s="8"/>
      <c r="E633" s="8"/>
      <c r="F633" s="8"/>
      <c r="G633" s="8"/>
      <c r="H633" s="5"/>
      <c r="I633" s="5"/>
      <c r="J633" s="5"/>
    </row>
    <row r="634" spans="2:10">
      <c r="B634" s="1"/>
      <c r="C634" s="1"/>
      <c r="D634" s="8"/>
      <c r="E634" s="8"/>
      <c r="F634" s="8"/>
      <c r="G634" s="8"/>
      <c r="H634" s="5"/>
      <c r="I634" s="5"/>
      <c r="J634" s="5"/>
    </row>
    <row r="635" spans="2:10">
      <c r="B635" s="1"/>
      <c r="C635" s="1"/>
      <c r="D635" s="8"/>
      <c r="E635" s="8"/>
      <c r="F635" s="8"/>
      <c r="G635" s="8"/>
      <c r="H635" s="5"/>
      <c r="I635" s="5"/>
      <c r="J635" s="5"/>
    </row>
    <row r="636" spans="2:10">
      <c r="B636" s="1"/>
      <c r="C636" s="1"/>
      <c r="D636" s="8"/>
      <c r="E636" s="8"/>
      <c r="F636" s="8"/>
      <c r="G636" s="8"/>
      <c r="H636" s="5"/>
      <c r="I636" s="5"/>
      <c r="J636" s="5"/>
    </row>
    <row r="637" spans="2:10">
      <c r="B637" s="1"/>
      <c r="C637" s="1"/>
      <c r="D637" s="8"/>
      <c r="E637" s="8"/>
      <c r="F637" s="8"/>
      <c r="G637" s="8"/>
      <c r="H637" s="5"/>
      <c r="I637" s="5"/>
      <c r="J637" s="5"/>
    </row>
    <row r="638" spans="2:10">
      <c r="B638" s="1"/>
      <c r="C638" s="1"/>
      <c r="D638" s="8"/>
      <c r="E638" s="8"/>
      <c r="F638" s="8"/>
      <c r="G638" s="8"/>
      <c r="H638" s="5"/>
      <c r="I638" s="5"/>
      <c r="J638" s="5"/>
    </row>
    <row r="639" spans="2:10">
      <c r="B639" s="1"/>
      <c r="C639" s="1"/>
      <c r="D639" s="8"/>
      <c r="E639" s="8"/>
      <c r="F639" s="8"/>
      <c r="G639" s="8"/>
      <c r="H639" s="5"/>
      <c r="I639" s="5"/>
      <c r="J639" s="5"/>
    </row>
    <row r="640" spans="2:10">
      <c r="B640" s="1"/>
      <c r="C640" s="1"/>
      <c r="D640" s="8"/>
      <c r="E640" s="8"/>
      <c r="F640" s="8"/>
      <c r="G640" s="8"/>
      <c r="H640" s="5"/>
      <c r="I640" s="5"/>
      <c r="J640" s="5"/>
    </row>
    <row r="641" spans="2:10">
      <c r="B641" s="1"/>
      <c r="C641" s="1"/>
      <c r="D641" s="8"/>
      <c r="E641" s="8"/>
      <c r="F641" s="8"/>
      <c r="G641" s="8"/>
      <c r="H641" s="5"/>
      <c r="I641" s="5"/>
      <c r="J641" s="5"/>
    </row>
    <row r="642" spans="2:10">
      <c r="B642" s="1"/>
      <c r="C642" s="1"/>
      <c r="D642" s="8"/>
      <c r="E642" s="8"/>
      <c r="F642" s="8"/>
      <c r="G642" s="8"/>
      <c r="H642" s="5"/>
      <c r="I642" s="5"/>
      <c r="J642" s="5"/>
    </row>
    <row r="643" spans="2:10">
      <c r="B643" s="1"/>
      <c r="C643" s="1"/>
      <c r="D643" s="8"/>
      <c r="E643" s="8"/>
      <c r="F643" s="8"/>
      <c r="G643" s="8"/>
      <c r="H643" s="5"/>
      <c r="I643" s="5"/>
      <c r="J643" s="5"/>
    </row>
    <row r="644" spans="2:10">
      <c r="B644" s="1"/>
      <c r="C644" s="1"/>
      <c r="D644" s="8"/>
      <c r="E644" s="8"/>
      <c r="F644" s="8"/>
      <c r="G644" s="8"/>
      <c r="H644" s="5"/>
      <c r="I644" s="5"/>
      <c r="J644" s="5"/>
    </row>
    <row r="645" spans="2:10">
      <c r="B645" s="1"/>
      <c r="C645" s="1"/>
      <c r="D645" s="8"/>
      <c r="E645" s="8"/>
      <c r="F645" s="8"/>
      <c r="G645" s="8"/>
      <c r="H645" s="5"/>
      <c r="I645" s="5"/>
      <c r="J645" s="5"/>
    </row>
    <row r="646" spans="2:10">
      <c r="B646" s="1"/>
      <c r="C646" s="1"/>
      <c r="D646" s="8"/>
      <c r="E646" s="8"/>
      <c r="F646" s="8"/>
      <c r="G646" s="8"/>
      <c r="H646" s="5"/>
      <c r="I646" s="5"/>
      <c r="J646" s="5"/>
    </row>
    <row r="647" spans="2:10">
      <c r="B647" s="1"/>
      <c r="C647" s="1"/>
      <c r="D647" s="8"/>
      <c r="E647" s="8"/>
      <c r="F647" s="8"/>
      <c r="G647" s="8"/>
      <c r="H647" s="5"/>
      <c r="I647" s="5"/>
      <c r="J647" s="5"/>
    </row>
    <row r="648" spans="2:10">
      <c r="B648" s="1"/>
      <c r="C648" s="1"/>
      <c r="D648" s="8"/>
      <c r="E648" s="8"/>
      <c r="F648" s="8"/>
      <c r="G648" s="8"/>
      <c r="H648" s="5"/>
      <c r="I648" s="5"/>
      <c r="J648" s="5"/>
    </row>
    <row r="649" spans="2:10">
      <c r="B649" s="1"/>
      <c r="C649" s="1"/>
      <c r="D649" s="8"/>
      <c r="E649" s="8"/>
      <c r="F649" s="8"/>
      <c r="G649" s="8"/>
      <c r="H649" s="5"/>
      <c r="I649" s="5"/>
      <c r="J649" s="5"/>
    </row>
    <row r="650" spans="2:10">
      <c r="B650" s="1"/>
      <c r="C650" s="1"/>
      <c r="D650" s="8"/>
      <c r="E650" s="8"/>
      <c r="F650" s="8"/>
      <c r="G650" s="8"/>
      <c r="H650" s="5"/>
      <c r="I650" s="5"/>
      <c r="J650" s="5"/>
    </row>
    <row r="651" spans="2:10">
      <c r="B651" s="1"/>
      <c r="C651" s="1"/>
      <c r="D651" s="8"/>
      <c r="E651" s="8"/>
      <c r="F651" s="8"/>
      <c r="G651" s="8"/>
      <c r="H651" s="5"/>
      <c r="I651" s="5"/>
      <c r="J651" s="5"/>
    </row>
    <row r="652" spans="2:10">
      <c r="B652" s="1"/>
      <c r="C652" s="1"/>
      <c r="D652" s="8"/>
      <c r="E652" s="8"/>
      <c r="F652" s="8"/>
      <c r="G652" s="8"/>
      <c r="H652" s="5"/>
      <c r="I652" s="5"/>
      <c r="J652" s="5"/>
    </row>
    <row r="653" spans="2:10">
      <c r="B653" s="1"/>
      <c r="C653" s="1"/>
      <c r="D653" s="8"/>
      <c r="E653" s="8"/>
      <c r="F653" s="8"/>
      <c r="G653" s="8"/>
      <c r="H653" s="5"/>
      <c r="I653" s="5"/>
      <c r="J653" s="5"/>
    </row>
    <row r="654" spans="2:10">
      <c r="B654" s="1"/>
      <c r="C654" s="1"/>
      <c r="D654" s="8"/>
      <c r="E654" s="8"/>
      <c r="F654" s="8"/>
      <c r="G654" s="8"/>
      <c r="H654" s="5"/>
      <c r="I654" s="5"/>
      <c r="J654" s="5"/>
    </row>
    <row r="655" spans="2:10">
      <c r="B655" s="1"/>
      <c r="C655" s="1"/>
      <c r="D655" s="8"/>
      <c r="E655" s="8"/>
      <c r="F655" s="8"/>
      <c r="G655" s="8"/>
      <c r="H655" s="5"/>
      <c r="I655" s="5"/>
      <c r="J655" s="5"/>
    </row>
    <row r="656" spans="2:10">
      <c r="B656" s="1"/>
      <c r="C656" s="1"/>
      <c r="D656" s="8"/>
      <c r="E656" s="8"/>
      <c r="F656" s="8"/>
      <c r="G656" s="8"/>
      <c r="H656" s="5"/>
      <c r="I656" s="5"/>
      <c r="J656" s="5"/>
    </row>
    <row r="657" spans="2:10">
      <c r="B657" s="1"/>
      <c r="C657" s="1"/>
      <c r="D657" s="8"/>
      <c r="E657" s="8"/>
      <c r="F657" s="8"/>
      <c r="G657" s="8"/>
      <c r="H657" s="5"/>
      <c r="I657" s="5"/>
      <c r="J657" s="5"/>
    </row>
    <row r="658" spans="2:10">
      <c r="B658" s="1"/>
      <c r="C658" s="1"/>
      <c r="D658" s="8"/>
      <c r="E658" s="8"/>
      <c r="F658" s="8"/>
      <c r="G658" s="8"/>
      <c r="H658" s="5"/>
      <c r="I658" s="5"/>
      <c r="J658" s="5"/>
    </row>
    <row r="659" spans="2:10">
      <c r="B659" s="1"/>
      <c r="C659" s="1"/>
      <c r="D659" s="8"/>
      <c r="E659" s="8"/>
      <c r="F659" s="8"/>
      <c r="G659" s="8"/>
      <c r="H659" s="5"/>
      <c r="I659" s="5"/>
      <c r="J659" s="5"/>
    </row>
    <row r="660" spans="2:10">
      <c r="B660" s="1"/>
      <c r="C660" s="1"/>
      <c r="D660" s="8"/>
      <c r="E660" s="8"/>
      <c r="F660" s="8"/>
      <c r="G660" s="8"/>
      <c r="H660" s="5"/>
      <c r="I660" s="5"/>
      <c r="J660" s="5"/>
    </row>
    <row r="661" spans="2:10">
      <c r="B661" s="1"/>
      <c r="C661" s="1"/>
      <c r="D661" s="8"/>
      <c r="E661" s="8"/>
      <c r="F661" s="8"/>
      <c r="G661" s="8"/>
      <c r="H661" s="5"/>
      <c r="I661" s="5"/>
      <c r="J661" s="5"/>
    </row>
    <row r="662" spans="2:10">
      <c r="B662" s="1"/>
      <c r="C662" s="1"/>
      <c r="D662" s="8"/>
      <c r="E662" s="8"/>
      <c r="F662" s="8"/>
      <c r="G662" s="8"/>
      <c r="H662" s="5"/>
      <c r="I662" s="5"/>
      <c r="J662" s="5"/>
    </row>
    <row r="663" spans="2:10">
      <c r="B663" s="1"/>
      <c r="C663" s="1"/>
      <c r="D663" s="8"/>
      <c r="E663" s="8"/>
      <c r="F663" s="8"/>
      <c r="G663" s="8"/>
      <c r="H663" s="5"/>
      <c r="I663" s="5"/>
      <c r="J663" s="5"/>
    </row>
    <row r="664" spans="2:10">
      <c r="B664" s="1"/>
      <c r="C664" s="1"/>
      <c r="D664" s="8"/>
      <c r="E664" s="8"/>
      <c r="F664" s="8"/>
      <c r="G664" s="8"/>
      <c r="H664" s="5"/>
      <c r="I664" s="5"/>
      <c r="J664" s="5"/>
    </row>
    <row r="665" spans="2:10">
      <c r="B665" s="1"/>
      <c r="C665" s="1"/>
      <c r="D665" s="8"/>
      <c r="E665" s="8"/>
      <c r="F665" s="8"/>
      <c r="G665" s="8"/>
      <c r="H665" s="5"/>
      <c r="I665" s="5"/>
      <c r="J665" s="5"/>
    </row>
    <row r="666" spans="2:10">
      <c r="B666" s="1"/>
      <c r="C666" s="1"/>
      <c r="D666" s="8"/>
      <c r="E666" s="8"/>
      <c r="F666" s="8"/>
      <c r="G666" s="8"/>
      <c r="H666" s="5"/>
      <c r="I666" s="5"/>
      <c r="J666" s="5"/>
    </row>
    <row r="667" spans="2:10">
      <c r="B667" s="1"/>
      <c r="C667" s="1"/>
      <c r="D667" s="8"/>
      <c r="E667" s="8"/>
      <c r="F667" s="8"/>
      <c r="G667" s="8"/>
      <c r="H667" s="5"/>
      <c r="I667" s="5"/>
      <c r="J667" s="5"/>
    </row>
    <row r="668" spans="2:10">
      <c r="B668" s="1"/>
      <c r="C668" s="1"/>
      <c r="D668" s="8"/>
      <c r="E668" s="8"/>
      <c r="F668" s="8"/>
      <c r="G668" s="8"/>
      <c r="H668" s="5"/>
      <c r="I668" s="5"/>
      <c r="J668" s="5"/>
    </row>
    <row r="669" spans="2:10">
      <c r="B669" s="1"/>
      <c r="C669" s="1"/>
      <c r="D669" s="8"/>
      <c r="E669" s="8"/>
      <c r="F669" s="8"/>
      <c r="G669" s="8"/>
      <c r="H669" s="5"/>
      <c r="I669" s="5"/>
      <c r="J669" s="5"/>
    </row>
    <row r="670" spans="2:10">
      <c r="B670" s="1"/>
      <c r="C670" s="1"/>
      <c r="D670" s="8"/>
      <c r="E670" s="8"/>
      <c r="F670" s="8"/>
      <c r="G670" s="8"/>
      <c r="H670" s="5"/>
      <c r="I670" s="5"/>
      <c r="J670" s="5"/>
    </row>
    <row r="671" spans="2:10">
      <c r="B671" s="1"/>
      <c r="C671" s="1"/>
      <c r="D671" s="8"/>
      <c r="E671" s="8"/>
      <c r="F671" s="8"/>
      <c r="G671" s="8"/>
      <c r="H671" s="5"/>
      <c r="I671" s="5"/>
      <c r="J671" s="5"/>
    </row>
    <row r="672" spans="2:10">
      <c r="B672" s="1"/>
      <c r="C672" s="1"/>
      <c r="D672" s="8"/>
      <c r="E672" s="8"/>
      <c r="F672" s="8"/>
      <c r="G672" s="8"/>
      <c r="H672" s="5"/>
      <c r="I672" s="5"/>
      <c r="J672" s="5"/>
    </row>
    <row r="673" spans="2:10">
      <c r="B673" s="1"/>
      <c r="C673" s="1"/>
      <c r="D673" s="8"/>
      <c r="E673" s="8"/>
      <c r="F673" s="8"/>
      <c r="G673" s="8"/>
      <c r="H673" s="5"/>
      <c r="I673" s="5"/>
      <c r="J673" s="5"/>
    </row>
    <row r="674" spans="2:10">
      <c r="B674" s="1"/>
      <c r="C674" s="1"/>
      <c r="D674" s="8"/>
      <c r="E674" s="8"/>
      <c r="F674" s="8"/>
      <c r="G674" s="8"/>
      <c r="H674" s="5"/>
      <c r="I674" s="5"/>
      <c r="J674" s="5"/>
    </row>
    <row r="675" spans="2:10">
      <c r="B675" s="1"/>
      <c r="C675" s="1"/>
      <c r="D675" s="8"/>
      <c r="E675" s="8"/>
      <c r="F675" s="8"/>
      <c r="G675" s="8"/>
      <c r="H675" s="5"/>
      <c r="I675" s="5"/>
      <c r="J675" s="5"/>
    </row>
    <row r="676" spans="2:10">
      <c r="B676" s="1"/>
      <c r="C676" s="1"/>
      <c r="D676" s="8"/>
      <c r="E676" s="8"/>
      <c r="F676" s="8"/>
      <c r="G676" s="8"/>
      <c r="H676" s="5"/>
      <c r="I676" s="5"/>
      <c r="J676" s="5"/>
    </row>
    <row r="677" spans="2:10">
      <c r="B677" s="1"/>
      <c r="C677" s="1"/>
      <c r="D677" s="8"/>
      <c r="E677" s="8"/>
      <c r="F677" s="8"/>
      <c r="G677" s="8"/>
      <c r="H677" s="5"/>
      <c r="I677" s="5"/>
      <c r="J677" s="5"/>
    </row>
    <row r="678" spans="2:10">
      <c r="B678" s="1"/>
      <c r="C678" s="1"/>
      <c r="D678" s="8"/>
      <c r="E678" s="8"/>
      <c r="F678" s="8"/>
      <c r="G678" s="8"/>
      <c r="H678" s="5"/>
      <c r="I678" s="5"/>
      <c r="J678" s="5"/>
    </row>
    <row r="679" spans="2:10">
      <c r="B679" s="1"/>
      <c r="C679" s="1"/>
      <c r="D679" s="8"/>
      <c r="E679" s="8"/>
      <c r="F679" s="8"/>
      <c r="G679" s="8"/>
      <c r="H679" s="5"/>
      <c r="I679" s="5"/>
      <c r="J679" s="5"/>
    </row>
    <row r="680" spans="2:10">
      <c r="B680" s="1"/>
      <c r="C680" s="1"/>
      <c r="D680" s="8"/>
      <c r="E680" s="8"/>
      <c r="F680" s="8"/>
      <c r="G680" s="8"/>
      <c r="H680" s="5"/>
      <c r="I680" s="5"/>
      <c r="J680" s="5"/>
    </row>
    <row r="681" spans="2:10">
      <c r="B681" s="1"/>
      <c r="C681" s="1"/>
      <c r="D681" s="8"/>
      <c r="E681" s="8"/>
      <c r="F681" s="8"/>
      <c r="G681" s="8"/>
      <c r="H681" s="5"/>
      <c r="I681" s="5"/>
      <c r="J681" s="5"/>
    </row>
    <row r="682" spans="2:10">
      <c r="B682" s="1"/>
      <c r="C682" s="1"/>
      <c r="D682" s="8"/>
      <c r="E682" s="8"/>
      <c r="F682" s="8"/>
      <c r="G682" s="8"/>
      <c r="H682" s="5"/>
      <c r="I682" s="5"/>
      <c r="J682" s="5"/>
    </row>
    <row r="683" spans="2:10">
      <c r="B683" s="1"/>
      <c r="C683" s="1"/>
      <c r="D683" s="8"/>
      <c r="E683" s="8"/>
      <c r="F683" s="8"/>
      <c r="G683" s="8"/>
      <c r="H683" s="5"/>
      <c r="I683" s="5"/>
      <c r="J683" s="5"/>
    </row>
    <row r="684" spans="2:10">
      <c r="B684" s="1"/>
      <c r="C684" s="1"/>
      <c r="D684" s="8"/>
      <c r="E684" s="8"/>
      <c r="F684" s="8"/>
      <c r="G684" s="8"/>
      <c r="H684" s="5"/>
      <c r="I684" s="5"/>
      <c r="J684" s="5"/>
    </row>
    <row r="685" spans="2:10">
      <c r="B685" s="1"/>
      <c r="C685" s="1"/>
      <c r="D685" s="8"/>
      <c r="E685" s="8"/>
      <c r="F685" s="8"/>
      <c r="G685" s="8"/>
      <c r="H685" s="5"/>
      <c r="I685" s="5"/>
      <c r="J685" s="5"/>
    </row>
    <row r="686" spans="2:10">
      <c r="B686" s="1"/>
      <c r="C686" s="1"/>
      <c r="D686" s="8"/>
      <c r="E686" s="8"/>
      <c r="F686" s="8"/>
      <c r="G686" s="8"/>
      <c r="H686" s="5"/>
      <c r="I686" s="5"/>
      <c r="J686" s="5"/>
    </row>
    <row r="687" spans="2:10">
      <c r="B687" s="1"/>
      <c r="C687" s="1"/>
      <c r="D687" s="8"/>
      <c r="E687" s="8"/>
      <c r="F687" s="8"/>
      <c r="G687" s="8"/>
      <c r="H687" s="5"/>
      <c r="I687" s="5"/>
      <c r="J687" s="5"/>
    </row>
    <row r="688" spans="2:10">
      <c r="B688" s="1"/>
      <c r="C688" s="1"/>
      <c r="D688" s="8"/>
      <c r="E688" s="8"/>
      <c r="F688" s="8"/>
      <c r="G688" s="8"/>
      <c r="H688" s="5"/>
      <c r="I688" s="5"/>
      <c r="J688" s="5"/>
    </row>
    <row r="689" spans="2:10">
      <c r="B689" s="1"/>
      <c r="C689" s="1"/>
      <c r="D689" s="8"/>
      <c r="E689" s="8"/>
      <c r="F689" s="8"/>
      <c r="G689" s="8"/>
      <c r="H689" s="5"/>
      <c r="I689" s="5"/>
      <c r="J689" s="5"/>
    </row>
    <row r="690" spans="2:10">
      <c r="B690" s="1"/>
      <c r="C690" s="1"/>
      <c r="D690" s="8"/>
      <c r="E690" s="8"/>
      <c r="F690" s="8"/>
      <c r="G690" s="8"/>
      <c r="H690" s="5"/>
      <c r="I690" s="5"/>
      <c r="J690" s="5"/>
    </row>
    <row r="691" spans="2:10">
      <c r="B691" s="1"/>
      <c r="C691" s="1"/>
      <c r="D691" s="8"/>
      <c r="E691" s="8"/>
      <c r="F691" s="8"/>
      <c r="G691" s="8"/>
      <c r="H691" s="5"/>
      <c r="I691" s="5"/>
      <c r="J691" s="5"/>
    </row>
    <row r="692" spans="2:10">
      <c r="B692" s="1"/>
      <c r="C692" s="1"/>
      <c r="D692" s="8"/>
      <c r="E692" s="8"/>
      <c r="F692" s="8"/>
      <c r="G692" s="8"/>
      <c r="H692" s="5"/>
      <c r="I692" s="5"/>
      <c r="J692" s="5"/>
    </row>
    <row r="693" spans="2:10">
      <c r="B693" s="1"/>
      <c r="C693" s="1"/>
      <c r="D693" s="8"/>
      <c r="E693" s="8"/>
      <c r="F693" s="8"/>
      <c r="G693" s="8"/>
      <c r="H693" s="5"/>
      <c r="I693" s="5"/>
      <c r="J693" s="5"/>
    </row>
    <row r="694" spans="2:10">
      <c r="B694" s="1"/>
      <c r="C694" s="1"/>
      <c r="D694" s="8"/>
      <c r="E694" s="8"/>
      <c r="F694" s="8"/>
      <c r="G694" s="8"/>
      <c r="H694" s="5"/>
      <c r="I694" s="5"/>
      <c r="J694" s="5"/>
    </row>
    <row r="695" spans="2:10">
      <c r="B695" s="1"/>
      <c r="C695" s="1"/>
      <c r="D695" s="8"/>
      <c r="E695" s="8"/>
      <c r="F695" s="8"/>
      <c r="G695" s="8"/>
      <c r="H695" s="5"/>
      <c r="I695" s="5"/>
      <c r="J695" s="5"/>
    </row>
    <row r="696" spans="2:10">
      <c r="B696" s="1"/>
      <c r="C696" s="1"/>
      <c r="D696" s="8"/>
      <c r="E696" s="8"/>
      <c r="F696" s="8"/>
      <c r="G696" s="8"/>
      <c r="H696" s="5"/>
      <c r="I696" s="5"/>
      <c r="J696" s="5"/>
    </row>
    <row r="697" spans="2:10">
      <c r="B697" s="1"/>
      <c r="C697" s="1"/>
      <c r="D697" s="8"/>
      <c r="E697" s="8"/>
      <c r="F697" s="8"/>
      <c r="G697" s="8"/>
      <c r="H697" s="5"/>
      <c r="I697" s="5"/>
      <c r="J697" s="5"/>
    </row>
    <row r="698" spans="2:10">
      <c r="B698" s="1"/>
      <c r="C698" s="1"/>
      <c r="D698" s="8"/>
      <c r="E698" s="8"/>
      <c r="F698" s="8"/>
      <c r="G698" s="8"/>
      <c r="H698" s="5"/>
      <c r="I698" s="5"/>
      <c r="J698" s="5"/>
    </row>
    <row r="699" spans="2:10">
      <c r="B699" s="1"/>
      <c r="C699" s="1"/>
      <c r="D699" s="8"/>
      <c r="E699" s="8"/>
      <c r="F699" s="8"/>
      <c r="G699" s="8"/>
      <c r="H699" s="5"/>
      <c r="I699" s="5"/>
      <c r="J699" s="5"/>
    </row>
    <row r="700" spans="2:10">
      <c r="B700" s="1"/>
      <c r="C700" s="1"/>
      <c r="D700" s="8"/>
      <c r="E700" s="8"/>
      <c r="F700" s="8"/>
      <c r="G700" s="8"/>
      <c r="H700" s="5"/>
      <c r="I700" s="5"/>
      <c r="J700" s="5"/>
    </row>
    <row r="701" spans="2:10">
      <c r="B701" s="1"/>
      <c r="C701" s="1"/>
      <c r="D701" s="8"/>
      <c r="E701" s="8"/>
      <c r="F701" s="8"/>
      <c r="G701" s="8"/>
      <c r="H701" s="5"/>
      <c r="I701" s="5"/>
      <c r="J701" s="5"/>
    </row>
    <row r="702" spans="2:10">
      <c r="B702" s="1"/>
      <c r="C702" s="1"/>
      <c r="D702" s="8"/>
      <c r="E702" s="8"/>
      <c r="F702" s="8"/>
      <c r="G702" s="8"/>
      <c r="H702" s="5"/>
      <c r="I702" s="5"/>
      <c r="J702" s="5"/>
    </row>
    <row r="703" spans="2:10">
      <c r="B703" s="1"/>
      <c r="C703" s="1"/>
      <c r="D703" s="8"/>
      <c r="E703" s="8"/>
      <c r="F703" s="8"/>
      <c r="G703" s="8"/>
      <c r="H703" s="5"/>
      <c r="I703" s="5"/>
      <c r="J703" s="5"/>
    </row>
    <row r="704" spans="2:10">
      <c r="B704" s="1"/>
      <c r="C704" s="1"/>
      <c r="D704" s="8"/>
      <c r="E704" s="8"/>
      <c r="F704" s="8"/>
      <c r="G704" s="8"/>
      <c r="H704" s="5"/>
      <c r="I704" s="5"/>
      <c r="J704" s="5"/>
    </row>
    <row r="705" spans="2:10">
      <c r="B705" s="1"/>
      <c r="C705" s="1"/>
      <c r="D705" s="8"/>
      <c r="E705" s="8"/>
      <c r="F705" s="8"/>
      <c r="G705" s="8"/>
      <c r="H705" s="5"/>
      <c r="I705" s="5"/>
      <c r="J705" s="5"/>
    </row>
    <row r="706" spans="2:10">
      <c r="B706" s="1"/>
      <c r="C706" s="1"/>
      <c r="D706" s="8"/>
      <c r="E706" s="8"/>
      <c r="F706" s="8"/>
      <c r="G706" s="8"/>
      <c r="H706" s="5"/>
      <c r="I706" s="5"/>
      <c r="J706" s="5"/>
    </row>
    <row r="707" spans="2:10">
      <c r="B707" s="1"/>
      <c r="C707" s="1"/>
      <c r="D707" s="8"/>
      <c r="E707" s="8"/>
      <c r="F707" s="8"/>
      <c r="G707" s="8"/>
      <c r="H707" s="5"/>
      <c r="I707" s="5"/>
      <c r="J707" s="5"/>
    </row>
    <row r="708" spans="2:10">
      <c r="B708" s="1"/>
      <c r="C708" s="1"/>
      <c r="D708" s="8"/>
      <c r="E708" s="8"/>
      <c r="F708" s="8"/>
      <c r="G708" s="8"/>
      <c r="H708" s="5"/>
      <c r="I708" s="5"/>
      <c r="J708" s="5"/>
    </row>
    <row r="709" spans="2:10">
      <c r="B709" s="1"/>
      <c r="C709" s="1"/>
      <c r="D709" s="8"/>
      <c r="E709" s="8"/>
      <c r="F709" s="8"/>
      <c r="G709" s="8"/>
      <c r="H709" s="5"/>
      <c r="I709" s="5"/>
      <c r="J709" s="5"/>
    </row>
    <row r="710" spans="2:10">
      <c r="B710" s="1"/>
      <c r="C710" s="1"/>
      <c r="D710" s="8"/>
      <c r="E710" s="8"/>
      <c r="F710" s="8"/>
      <c r="G710" s="8"/>
      <c r="H710" s="5"/>
      <c r="I710" s="5"/>
      <c r="J710" s="5"/>
    </row>
    <row r="711" spans="2:10">
      <c r="B711" s="1"/>
      <c r="C711" s="1"/>
      <c r="D711" s="8"/>
      <c r="E711" s="8"/>
      <c r="F711" s="8"/>
      <c r="G711" s="8"/>
      <c r="H711" s="5"/>
      <c r="I711" s="5"/>
      <c r="J711" s="5"/>
    </row>
    <row r="712" spans="2:10">
      <c r="B712" s="1"/>
      <c r="C712" s="1"/>
      <c r="D712" s="8"/>
      <c r="E712" s="8"/>
      <c r="F712" s="8"/>
      <c r="G712" s="8"/>
      <c r="H712" s="5"/>
      <c r="I712" s="5"/>
      <c r="J712" s="5"/>
    </row>
    <row r="713" spans="2:10">
      <c r="B713" s="1"/>
      <c r="C713" s="1"/>
      <c r="D713" s="8"/>
      <c r="E713" s="8"/>
      <c r="F713" s="8"/>
      <c r="G713" s="8"/>
      <c r="H713" s="5"/>
      <c r="I713" s="5"/>
      <c r="J713" s="5"/>
    </row>
    <row r="714" spans="2:10">
      <c r="B714" s="1"/>
      <c r="C714" s="1"/>
      <c r="D714" s="8"/>
      <c r="E714" s="8"/>
      <c r="F714" s="8"/>
      <c r="G714" s="8"/>
      <c r="H714" s="5"/>
      <c r="I714" s="5"/>
      <c r="J714" s="5"/>
    </row>
    <row r="715" spans="2:10">
      <c r="B715" s="1"/>
      <c r="C715" s="1"/>
      <c r="D715" s="8"/>
      <c r="E715" s="8"/>
      <c r="F715" s="8"/>
      <c r="G715" s="8"/>
      <c r="H715" s="5"/>
      <c r="I715" s="5"/>
      <c r="J715" s="5"/>
    </row>
    <row r="716" spans="2:10">
      <c r="B716" s="1"/>
      <c r="C716" s="1"/>
      <c r="D716" s="8"/>
      <c r="E716" s="8"/>
      <c r="F716" s="8"/>
      <c r="G716" s="8"/>
      <c r="H716" s="5"/>
      <c r="I716" s="5"/>
      <c r="J716" s="5"/>
    </row>
    <row r="717" spans="2:10">
      <c r="B717" s="1"/>
      <c r="C717" s="1"/>
      <c r="D717" s="8"/>
      <c r="E717" s="8"/>
      <c r="F717" s="8"/>
      <c r="G717" s="8"/>
      <c r="H717" s="5"/>
      <c r="I717" s="5"/>
      <c r="J717" s="5"/>
    </row>
    <row r="718" spans="2:10">
      <c r="B718" s="1"/>
      <c r="C718" s="1"/>
      <c r="D718" s="8"/>
      <c r="E718" s="8"/>
      <c r="F718" s="8"/>
      <c r="G718" s="8"/>
      <c r="H718" s="5"/>
      <c r="I718" s="5"/>
      <c r="J718" s="5"/>
    </row>
    <row r="719" spans="2:10">
      <c r="B719" s="1"/>
      <c r="C719" s="1"/>
      <c r="D719" s="8"/>
      <c r="E719" s="8"/>
      <c r="F719" s="8"/>
      <c r="G719" s="8"/>
      <c r="H719" s="5"/>
      <c r="I719" s="5"/>
      <c r="J719" s="5"/>
    </row>
    <row r="720" spans="2:10">
      <c r="B720" s="1"/>
      <c r="C720" s="1"/>
      <c r="D720" s="8"/>
      <c r="E720" s="8"/>
      <c r="F720" s="8"/>
      <c r="G720" s="8"/>
      <c r="H720" s="5"/>
      <c r="I720" s="5"/>
      <c r="J720" s="5"/>
    </row>
    <row r="721" spans="2:10">
      <c r="B721" s="1"/>
      <c r="C721" s="1"/>
      <c r="D721" s="8"/>
      <c r="E721" s="8"/>
      <c r="F721" s="8"/>
      <c r="G721" s="8"/>
      <c r="H721" s="5"/>
      <c r="I721" s="5"/>
      <c r="J721" s="5"/>
    </row>
    <row r="722" spans="2:10">
      <c r="B722" s="1"/>
      <c r="C722" s="1"/>
      <c r="D722" s="8"/>
      <c r="E722" s="8"/>
      <c r="F722" s="8"/>
      <c r="G722" s="8"/>
      <c r="H722" s="5"/>
      <c r="I722" s="5"/>
      <c r="J722" s="5"/>
    </row>
    <row r="723" spans="2:10">
      <c r="B723" s="1"/>
      <c r="C723" s="1"/>
      <c r="D723" s="8"/>
      <c r="E723" s="8"/>
      <c r="F723" s="8"/>
      <c r="G723" s="8"/>
      <c r="H723" s="5"/>
      <c r="I723" s="5"/>
      <c r="J723" s="5"/>
    </row>
    <row r="724" spans="2:10">
      <c r="B724" s="1"/>
      <c r="C724" s="1"/>
      <c r="D724" s="8"/>
      <c r="E724" s="8"/>
      <c r="F724" s="8"/>
      <c r="G724" s="8"/>
      <c r="H724" s="5"/>
      <c r="I724" s="5"/>
      <c r="J724" s="5"/>
    </row>
    <row r="725" spans="2:10">
      <c r="B725" s="1"/>
      <c r="C725" s="1"/>
      <c r="D725" s="8"/>
      <c r="E725" s="8"/>
      <c r="F725" s="8"/>
      <c r="G725" s="8"/>
      <c r="H725" s="5"/>
      <c r="I725" s="5"/>
      <c r="J725" s="5"/>
    </row>
    <row r="726" spans="2:10">
      <c r="B726" s="1"/>
      <c r="C726" s="1"/>
      <c r="D726" s="8"/>
      <c r="E726" s="8"/>
      <c r="F726" s="8"/>
      <c r="G726" s="8"/>
      <c r="H726" s="5"/>
      <c r="I726" s="5"/>
      <c r="J726" s="5"/>
    </row>
    <row r="727" spans="2:10">
      <c r="B727" s="1"/>
      <c r="C727" s="1"/>
      <c r="D727" s="8"/>
      <c r="E727" s="8"/>
      <c r="F727" s="8"/>
      <c r="G727" s="8"/>
      <c r="H727" s="5"/>
      <c r="I727" s="5"/>
      <c r="J727" s="5"/>
    </row>
    <row r="728" spans="2:10">
      <c r="B728" s="1"/>
      <c r="C728" s="1"/>
      <c r="D728" s="8"/>
      <c r="E728" s="8"/>
      <c r="F728" s="8"/>
      <c r="G728" s="8"/>
      <c r="H728" s="5"/>
      <c r="I728" s="5"/>
      <c r="J728" s="5"/>
    </row>
    <row r="729" spans="2:10">
      <c r="B729" s="1"/>
      <c r="C729" s="1"/>
      <c r="D729" s="8"/>
      <c r="E729" s="8"/>
      <c r="F729" s="8"/>
      <c r="G729" s="8"/>
      <c r="H729" s="5"/>
      <c r="I729" s="5"/>
      <c r="J729" s="5"/>
    </row>
    <row r="730" spans="2:10">
      <c r="B730" s="1"/>
      <c r="C730" s="1"/>
      <c r="D730" s="8"/>
      <c r="E730" s="8"/>
      <c r="F730" s="8"/>
      <c r="G730" s="8"/>
      <c r="H730" s="5"/>
      <c r="I730" s="5"/>
      <c r="J730" s="5"/>
    </row>
    <row r="731" spans="2:10">
      <c r="B731" s="1"/>
      <c r="C731" s="1"/>
      <c r="D731" s="8"/>
      <c r="E731" s="8"/>
      <c r="F731" s="8"/>
      <c r="G731" s="8"/>
      <c r="H731" s="5"/>
      <c r="I731" s="5"/>
      <c r="J731" s="5"/>
    </row>
    <row r="732" spans="2:10">
      <c r="B732" s="1"/>
      <c r="C732" s="1"/>
      <c r="D732" s="8"/>
      <c r="E732" s="8"/>
      <c r="F732" s="8"/>
      <c r="G732" s="8"/>
      <c r="H732" s="5"/>
      <c r="I732" s="5"/>
      <c r="J732" s="5"/>
    </row>
    <row r="733" spans="2:10">
      <c r="B733" s="1"/>
      <c r="C733" s="1"/>
      <c r="D733" s="8"/>
      <c r="E733" s="8"/>
      <c r="F733" s="8"/>
      <c r="G733" s="8"/>
      <c r="H733" s="5"/>
      <c r="I733" s="5"/>
      <c r="J733" s="5"/>
    </row>
    <row r="734" spans="2:10">
      <c r="B734" s="1"/>
      <c r="C734" s="1"/>
      <c r="D734" s="8"/>
      <c r="E734" s="8"/>
      <c r="F734" s="8"/>
      <c r="G734" s="8"/>
      <c r="H734" s="5"/>
      <c r="I734" s="5"/>
      <c r="J734" s="5"/>
    </row>
    <row r="735" spans="2:10">
      <c r="B735" s="1"/>
      <c r="C735" s="1"/>
      <c r="D735" s="8"/>
      <c r="E735" s="8"/>
      <c r="F735" s="8"/>
      <c r="G735" s="8"/>
      <c r="H735" s="5"/>
      <c r="I735" s="5"/>
      <c r="J735" s="5"/>
    </row>
    <row r="736" spans="2:10">
      <c r="B736" s="1"/>
      <c r="C736" s="1"/>
      <c r="D736" s="8"/>
      <c r="E736" s="8"/>
      <c r="F736" s="8"/>
      <c r="G736" s="8"/>
      <c r="H736" s="5"/>
      <c r="I736" s="5"/>
      <c r="J736" s="5"/>
    </row>
    <row r="737" spans="2:10">
      <c r="B737" s="1"/>
      <c r="C737" s="1"/>
      <c r="D737" s="8"/>
      <c r="E737" s="8"/>
      <c r="F737" s="8"/>
      <c r="G737" s="8"/>
      <c r="H737" s="5"/>
      <c r="I737" s="5"/>
      <c r="J737" s="5"/>
    </row>
    <row r="738" spans="2:10">
      <c r="B738" s="1"/>
      <c r="C738" s="1"/>
      <c r="D738" s="8"/>
      <c r="E738" s="8"/>
      <c r="F738" s="8"/>
      <c r="G738" s="8"/>
      <c r="H738" s="5"/>
      <c r="I738" s="5"/>
      <c r="J738" s="5"/>
    </row>
    <row r="739" spans="2:10">
      <c r="B739" s="1"/>
      <c r="C739" s="1"/>
      <c r="D739" s="8"/>
      <c r="E739" s="8"/>
      <c r="F739" s="8"/>
      <c r="G739" s="8"/>
      <c r="H739" s="5"/>
      <c r="I739" s="5"/>
      <c r="J739" s="5"/>
    </row>
    <row r="740" spans="2:10">
      <c r="B740" s="1"/>
      <c r="C740" s="1"/>
      <c r="D740" s="8"/>
      <c r="E740" s="8"/>
      <c r="F740" s="8"/>
      <c r="G740" s="8"/>
      <c r="H740" s="5"/>
      <c r="I740" s="5"/>
      <c r="J740" s="5"/>
    </row>
    <row r="741" spans="2:10">
      <c r="B741" s="1"/>
      <c r="C741" s="1"/>
      <c r="D741" s="8"/>
      <c r="E741" s="8"/>
      <c r="F741" s="8"/>
      <c r="G741" s="8"/>
      <c r="H741" s="5"/>
      <c r="I741" s="5"/>
      <c r="J741" s="5"/>
    </row>
    <row r="742" spans="2:10">
      <c r="B742" s="1"/>
      <c r="C742" s="1"/>
      <c r="D742" s="8"/>
      <c r="E742" s="8"/>
      <c r="F742" s="8"/>
      <c r="G742" s="8"/>
      <c r="H742" s="5"/>
      <c r="I742" s="5"/>
      <c r="J742" s="5"/>
    </row>
    <row r="743" spans="2:10">
      <c r="B743" s="1"/>
      <c r="C743" s="1"/>
      <c r="D743" s="8"/>
      <c r="E743" s="8"/>
      <c r="F743" s="8"/>
      <c r="G743" s="8"/>
      <c r="H743" s="5"/>
      <c r="I743" s="5"/>
      <c r="J743" s="5"/>
    </row>
    <row r="744" spans="2:10">
      <c r="B744" s="1"/>
      <c r="C744" s="1"/>
      <c r="D744" s="8"/>
      <c r="E744" s="8"/>
      <c r="F744" s="8"/>
      <c r="G744" s="8"/>
      <c r="H744" s="5"/>
      <c r="I744" s="5"/>
      <c r="J744" s="5"/>
    </row>
    <row r="745" spans="2:10">
      <c r="B745" s="1"/>
      <c r="C745" s="1"/>
      <c r="D745" s="8"/>
      <c r="E745" s="8"/>
      <c r="F745" s="8"/>
      <c r="G745" s="8"/>
      <c r="H745" s="5"/>
      <c r="I745" s="5"/>
      <c r="J745" s="5"/>
    </row>
    <row r="746" spans="2:10">
      <c r="B746" s="1"/>
      <c r="C746" s="1"/>
      <c r="D746" s="8"/>
      <c r="E746" s="8"/>
      <c r="F746" s="8"/>
      <c r="G746" s="8"/>
      <c r="H746" s="5"/>
      <c r="I746" s="5"/>
      <c r="J746" s="5"/>
    </row>
    <row r="747" spans="2:10">
      <c r="B747" s="1"/>
      <c r="C747" s="1"/>
      <c r="D747" s="8"/>
      <c r="E747" s="8"/>
      <c r="F747" s="8"/>
      <c r="G747" s="8"/>
      <c r="H747" s="5"/>
      <c r="I747" s="5"/>
      <c r="J747" s="5"/>
    </row>
    <row r="748" spans="2:10">
      <c r="B748" s="1"/>
      <c r="C748" s="1"/>
      <c r="D748" s="8"/>
      <c r="E748" s="8"/>
      <c r="F748" s="8"/>
      <c r="G748" s="8"/>
      <c r="H748" s="5"/>
      <c r="I748" s="5"/>
      <c r="J748" s="5"/>
    </row>
    <row r="749" spans="2:10">
      <c r="B749" s="1"/>
      <c r="C749" s="1"/>
      <c r="D749" s="8"/>
      <c r="E749" s="8"/>
      <c r="F749" s="8"/>
      <c r="G749" s="8"/>
      <c r="H749" s="5"/>
      <c r="I749" s="5"/>
      <c r="J749" s="5"/>
    </row>
    <row r="750" spans="2:10">
      <c r="B750" s="1"/>
      <c r="C750" s="1"/>
      <c r="D750" s="8"/>
      <c r="E750" s="8"/>
      <c r="F750" s="8"/>
      <c r="G750" s="8"/>
      <c r="H750" s="5"/>
      <c r="I750" s="5"/>
      <c r="J750" s="5"/>
    </row>
    <row r="751" spans="2:10">
      <c r="B751" s="1"/>
      <c r="C751" s="1"/>
      <c r="D751" s="8"/>
      <c r="E751" s="8"/>
      <c r="F751" s="8"/>
      <c r="G751" s="8"/>
      <c r="H751" s="5"/>
      <c r="I751" s="5"/>
      <c r="J751" s="5"/>
    </row>
    <row r="752" spans="2:10">
      <c r="B752" s="1"/>
      <c r="C752" s="1"/>
      <c r="D752" s="8"/>
      <c r="E752" s="8"/>
      <c r="F752" s="8"/>
      <c r="G752" s="8"/>
      <c r="H752" s="5"/>
      <c r="I752" s="5"/>
      <c r="J752" s="5"/>
    </row>
    <row r="753" spans="2:10">
      <c r="B753" s="1"/>
      <c r="C753" s="1"/>
      <c r="D753" s="8"/>
      <c r="E753" s="8"/>
      <c r="F753" s="8"/>
      <c r="G753" s="8"/>
      <c r="H753" s="5"/>
      <c r="I753" s="5"/>
      <c r="J753" s="5"/>
    </row>
    <row r="754" spans="2:10">
      <c r="B754" s="1"/>
      <c r="C754" s="1"/>
      <c r="D754" s="8"/>
      <c r="E754" s="8"/>
      <c r="F754" s="8"/>
      <c r="G754" s="8"/>
      <c r="H754" s="5"/>
      <c r="I754" s="5"/>
      <c r="J754" s="5"/>
    </row>
    <row r="755" spans="2:10">
      <c r="B755" s="1"/>
      <c r="C755" s="1"/>
      <c r="D755" s="8"/>
      <c r="E755" s="8"/>
      <c r="F755" s="8"/>
      <c r="G755" s="8"/>
      <c r="H755" s="5"/>
      <c r="I755" s="5"/>
      <c r="J755" s="5"/>
    </row>
    <row r="756" spans="2:10">
      <c r="B756" s="1"/>
      <c r="C756" s="1"/>
      <c r="D756" s="8"/>
      <c r="E756" s="8"/>
      <c r="F756" s="8"/>
      <c r="G756" s="8"/>
      <c r="H756" s="5"/>
      <c r="I756" s="5"/>
      <c r="J756" s="5"/>
    </row>
    <row r="757" spans="2:10">
      <c r="B757" s="1"/>
      <c r="C757" s="1"/>
      <c r="D757" s="8"/>
      <c r="E757" s="8"/>
      <c r="F757" s="8"/>
      <c r="G757" s="8"/>
      <c r="H757" s="5"/>
      <c r="I757" s="5"/>
      <c r="J757" s="5"/>
    </row>
    <row r="758" spans="2:10">
      <c r="B758" s="1"/>
      <c r="C758" s="1"/>
      <c r="D758" s="8"/>
      <c r="E758" s="8"/>
      <c r="F758" s="8"/>
      <c r="G758" s="8"/>
      <c r="H758" s="5"/>
      <c r="I758" s="5"/>
      <c r="J758" s="5"/>
    </row>
    <row r="759" spans="2:10">
      <c r="B759" s="1"/>
      <c r="C759" s="1"/>
      <c r="D759" s="8"/>
      <c r="E759" s="8"/>
      <c r="F759" s="8"/>
      <c r="G759" s="8"/>
      <c r="H759" s="5"/>
      <c r="I759" s="5"/>
      <c r="J759" s="5"/>
    </row>
    <row r="760" spans="2:10">
      <c r="B760" s="1"/>
      <c r="C760" s="1"/>
      <c r="D760" s="8"/>
      <c r="E760" s="8"/>
      <c r="F760" s="8"/>
      <c r="G760" s="8"/>
      <c r="H760" s="5"/>
      <c r="I760" s="5"/>
      <c r="J760" s="5"/>
    </row>
    <row r="761" spans="2:10">
      <c r="B761" s="1"/>
      <c r="C761" s="1"/>
      <c r="D761" s="8"/>
      <c r="E761" s="8"/>
      <c r="F761" s="8"/>
      <c r="G761" s="8"/>
      <c r="H761" s="5"/>
      <c r="I761" s="5"/>
      <c r="J761" s="5"/>
    </row>
    <row r="762" spans="2:10">
      <c r="B762" s="1"/>
      <c r="C762" s="1"/>
      <c r="D762" s="8"/>
      <c r="E762" s="8"/>
      <c r="F762" s="8"/>
      <c r="G762" s="8"/>
      <c r="H762" s="5"/>
      <c r="I762" s="5"/>
      <c r="J762" s="5"/>
    </row>
    <row r="763" spans="2:10">
      <c r="B763" s="1"/>
      <c r="C763" s="1"/>
      <c r="D763" s="8"/>
      <c r="E763" s="8"/>
      <c r="F763" s="8"/>
      <c r="G763" s="8"/>
      <c r="H763" s="5"/>
      <c r="I763" s="5"/>
      <c r="J763" s="5"/>
    </row>
    <row r="764" spans="2:10">
      <c r="B764" s="1"/>
      <c r="C764" s="1"/>
      <c r="D764" s="8"/>
      <c r="E764" s="8"/>
      <c r="F764" s="8"/>
      <c r="G764" s="8"/>
      <c r="H764" s="5"/>
      <c r="I764" s="5"/>
      <c r="J764" s="5"/>
    </row>
    <row r="765" spans="2:10">
      <c r="B765" s="1"/>
      <c r="C765" s="1"/>
      <c r="D765" s="8"/>
      <c r="E765" s="8"/>
      <c r="F765" s="8"/>
      <c r="G765" s="8"/>
      <c r="H765" s="5"/>
      <c r="I765" s="5"/>
      <c r="J765" s="5"/>
    </row>
    <row r="766" spans="2:10">
      <c r="B766" s="1"/>
      <c r="C766" s="1"/>
      <c r="D766" s="8"/>
      <c r="E766" s="8"/>
      <c r="F766" s="8"/>
      <c r="G766" s="8"/>
      <c r="H766" s="5"/>
      <c r="I766" s="5"/>
      <c r="J766" s="5"/>
    </row>
    <row r="767" spans="2:10">
      <c r="B767" s="1"/>
      <c r="C767" s="1"/>
      <c r="D767" s="8"/>
      <c r="E767" s="8"/>
      <c r="F767" s="8"/>
      <c r="G767" s="8"/>
      <c r="H767" s="5"/>
      <c r="I767" s="5"/>
      <c r="J767" s="5"/>
    </row>
    <row r="768" spans="2:10">
      <c r="B768" s="1"/>
      <c r="C768" s="1"/>
      <c r="D768" s="8"/>
      <c r="E768" s="8"/>
      <c r="F768" s="8"/>
      <c r="G768" s="8"/>
      <c r="H768" s="5"/>
      <c r="I768" s="5"/>
      <c r="J768" s="5"/>
    </row>
    <row r="769" spans="2:10">
      <c r="B769" s="1"/>
      <c r="C769" s="1"/>
      <c r="D769" s="8"/>
      <c r="E769" s="8"/>
      <c r="F769" s="8"/>
      <c r="G769" s="8"/>
      <c r="H769" s="5"/>
      <c r="I769" s="5"/>
      <c r="J769" s="5"/>
    </row>
    <row r="770" spans="2:10">
      <c r="B770" s="1"/>
      <c r="C770" s="1"/>
      <c r="D770" s="8"/>
      <c r="E770" s="8"/>
      <c r="F770" s="8"/>
      <c r="G770" s="8"/>
      <c r="H770" s="5"/>
      <c r="I770" s="5"/>
      <c r="J770" s="5"/>
    </row>
    <row r="771" spans="2:10">
      <c r="B771" s="1"/>
      <c r="C771" s="1"/>
      <c r="D771" s="8"/>
      <c r="E771" s="8"/>
      <c r="F771" s="8"/>
      <c r="G771" s="8"/>
      <c r="H771" s="5"/>
      <c r="I771" s="5"/>
      <c r="J771" s="5"/>
    </row>
    <row r="772" spans="2:10">
      <c r="B772" s="1"/>
      <c r="C772" s="1"/>
      <c r="D772" s="8"/>
      <c r="E772" s="8"/>
      <c r="F772" s="8"/>
      <c r="G772" s="8"/>
      <c r="H772" s="5"/>
      <c r="I772" s="5"/>
      <c r="J772" s="5"/>
    </row>
    <row r="773" spans="2:10">
      <c r="B773" s="1"/>
      <c r="C773" s="1"/>
      <c r="D773" s="8"/>
      <c r="E773" s="8"/>
      <c r="F773" s="8"/>
      <c r="G773" s="8"/>
      <c r="H773" s="5"/>
      <c r="I773" s="5"/>
      <c r="J773" s="5"/>
    </row>
    <row r="774" spans="2:10">
      <c r="B774" s="1"/>
      <c r="C774" s="1"/>
      <c r="D774" s="8"/>
      <c r="E774" s="8"/>
      <c r="F774" s="8"/>
      <c r="G774" s="8"/>
      <c r="H774" s="5"/>
      <c r="I774" s="5"/>
      <c r="J774" s="5"/>
    </row>
    <row r="775" spans="2:10">
      <c r="B775" s="1"/>
      <c r="C775" s="1"/>
      <c r="D775" s="8"/>
      <c r="E775" s="8"/>
      <c r="F775" s="8"/>
      <c r="G775" s="8"/>
      <c r="H775" s="5"/>
      <c r="I775" s="5"/>
      <c r="J775" s="5"/>
    </row>
    <row r="776" spans="2:10">
      <c r="B776" s="1"/>
      <c r="C776" s="1"/>
      <c r="D776" s="8"/>
      <c r="E776" s="8"/>
      <c r="F776" s="8"/>
      <c r="G776" s="8"/>
      <c r="H776" s="5"/>
      <c r="I776" s="5"/>
      <c r="J776" s="5"/>
    </row>
    <row r="777" spans="2:10">
      <c r="B777" s="1"/>
      <c r="C777" s="1"/>
      <c r="D777" s="8"/>
      <c r="E777" s="8"/>
      <c r="F777" s="8"/>
      <c r="G777" s="8"/>
      <c r="H777" s="5"/>
      <c r="I777" s="5"/>
      <c r="J777" s="5"/>
    </row>
    <row r="778" spans="2:10">
      <c r="B778" s="1"/>
      <c r="C778" s="1"/>
      <c r="D778" s="8"/>
      <c r="E778" s="8"/>
      <c r="F778" s="8"/>
      <c r="G778" s="8"/>
      <c r="H778" s="5"/>
      <c r="I778" s="5"/>
      <c r="J778" s="5"/>
    </row>
    <row r="779" spans="2:10">
      <c r="B779" s="1"/>
      <c r="C779" s="1"/>
      <c r="D779" s="8"/>
      <c r="E779" s="8"/>
      <c r="F779" s="8"/>
      <c r="G779" s="8"/>
      <c r="H779" s="5"/>
      <c r="I779" s="5"/>
      <c r="J779" s="5"/>
    </row>
    <row r="780" spans="2:10">
      <c r="B780" s="1"/>
      <c r="C780" s="1"/>
      <c r="D780" s="8"/>
      <c r="E780" s="8"/>
      <c r="F780" s="8"/>
      <c r="G780" s="8"/>
      <c r="H780" s="5"/>
      <c r="I780" s="5"/>
      <c r="J780" s="5"/>
    </row>
    <row r="781" spans="2:10">
      <c r="B781" s="1"/>
      <c r="C781" s="1"/>
      <c r="D781" s="8"/>
      <c r="E781" s="8"/>
      <c r="F781" s="8"/>
      <c r="G781" s="8"/>
      <c r="H781" s="5"/>
      <c r="I781" s="5"/>
      <c r="J781" s="5"/>
    </row>
    <row r="782" spans="2:10">
      <c r="B782" s="1"/>
      <c r="C782" s="1"/>
      <c r="D782" s="8"/>
      <c r="E782" s="8"/>
      <c r="F782" s="8"/>
      <c r="G782" s="8"/>
      <c r="H782" s="5"/>
      <c r="I782" s="5"/>
      <c r="J782" s="5"/>
    </row>
    <row r="783" spans="2:10">
      <c r="B783" s="1"/>
      <c r="C783" s="1"/>
      <c r="D783" s="8"/>
      <c r="E783" s="8"/>
      <c r="F783" s="8"/>
      <c r="G783" s="8"/>
      <c r="H783" s="5"/>
      <c r="I783" s="5"/>
      <c r="J783" s="5"/>
    </row>
    <row r="784" spans="2:10">
      <c r="B784" s="1"/>
      <c r="C784" s="1"/>
      <c r="D784" s="8"/>
      <c r="E784" s="8"/>
      <c r="F784" s="8"/>
      <c r="G784" s="8"/>
      <c r="H784" s="5"/>
      <c r="I784" s="5"/>
      <c r="J784" s="5"/>
    </row>
    <row r="785" spans="2:10">
      <c r="B785" s="1"/>
      <c r="C785" s="1"/>
      <c r="D785" s="8"/>
      <c r="E785" s="8"/>
      <c r="F785" s="8"/>
      <c r="G785" s="8"/>
      <c r="H785" s="5"/>
      <c r="I785" s="5"/>
      <c r="J785" s="5"/>
    </row>
    <row r="786" spans="2:10">
      <c r="B786" s="1"/>
      <c r="C786" s="1"/>
      <c r="D786" s="8"/>
      <c r="E786" s="8"/>
      <c r="F786" s="8"/>
      <c r="G786" s="8"/>
      <c r="H786" s="5"/>
      <c r="I786" s="5"/>
      <c r="J786" s="5"/>
    </row>
    <row r="787" spans="2:10">
      <c r="B787" s="1"/>
      <c r="C787" s="1"/>
      <c r="D787" s="8"/>
      <c r="E787" s="8"/>
      <c r="F787" s="8"/>
      <c r="G787" s="8"/>
      <c r="H787" s="5"/>
      <c r="I787" s="5"/>
      <c r="J787" s="5"/>
    </row>
    <row r="788" spans="2:10">
      <c r="B788" s="1"/>
      <c r="C788" s="1"/>
      <c r="D788" s="8"/>
      <c r="E788" s="8"/>
      <c r="F788" s="8"/>
      <c r="G788" s="8"/>
      <c r="H788" s="5"/>
      <c r="I788" s="5"/>
      <c r="J788" s="5"/>
    </row>
    <row r="789" spans="2:10">
      <c r="B789" s="1"/>
      <c r="C789" s="1"/>
      <c r="D789" s="8"/>
      <c r="E789" s="8"/>
      <c r="F789" s="8"/>
      <c r="G789" s="8"/>
      <c r="H789" s="5"/>
      <c r="I789" s="5"/>
      <c r="J789" s="5"/>
    </row>
    <row r="790" spans="2:10">
      <c r="B790" s="1"/>
      <c r="C790" s="1"/>
      <c r="D790" s="8"/>
      <c r="E790" s="8"/>
      <c r="F790" s="8"/>
      <c r="G790" s="8"/>
      <c r="H790" s="5"/>
      <c r="I790" s="5"/>
      <c r="J790" s="5"/>
    </row>
    <row r="791" spans="2:10">
      <c r="B791" s="1"/>
      <c r="C791" s="1"/>
      <c r="D791" s="8"/>
      <c r="E791" s="8"/>
      <c r="F791" s="8"/>
      <c r="G791" s="8"/>
      <c r="H791" s="5"/>
      <c r="I791" s="5"/>
      <c r="J791" s="5"/>
    </row>
    <row r="792" spans="2:10">
      <c r="B792" s="1"/>
      <c r="C792" s="1"/>
      <c r="D792" s="8"/>
      <c r="E792" s="8"/>
      <c r="F792" s="8"/>
      <c r="G792" s="8"/>
      <c r="H792" s="5"/>
      <c r="I792" s="5"/>
      <c r="J792" s="5"/>
    </row>
    <row r="793" spans="2:10">
      <c r="B793" s="1"/>
      <c r="C793" s="1"/>
      <c r="D793" s="8"/>
      <c r="E793" s="8"/>
      <c r="F793" s="8"/>
      <c r="G793" s="8"/>
      <c r="H793" s="5"/>
      <c r="I793" s="5"/>
      <c r="J793" s="5"/>
    </row>
    <row r="794" spans="2:10">
      <c r="B794" s="1"/>
      <c r="C794" s="1"/>
      <c r="D794" s="8"/>
      <c r="E794" s="8"/>
      <c r="F794" s="8"/>
      <c r="G794" s="8"/>
      <c r="H794" s="5"/>
      <c r="I794" s="5"/>
      <c r="J794" s="5"/>
    </row>
    <row r="795" spans="2:10">
      <c r="B795" s="1"/>
      <c r="C795" s="1"/>
      <c r="D795" s="8"/>
      <c r="E795" s="8"/>
      <c r="F795" s="8"/>
      <c r="G795" s="8"/>
      <c r="H795" s="5"/>
      <c r="I795" s="5"/>
      <c r="J795" s="5"/>
    </row>
    <row r="796" spans="2:10">
      <c r="B796" s="1"/>
      <c r="C796" s="1"/>
      <c r="D796" s="8"/>
      <c r="E796" s="8"/>
      <c r="F796" s="8"/>
      <c r="G796" s="8"/>
      <c r="H796" s="5"/>
      <c r="I796" s="5"/>
      <c r="J796" s="5"/>
    </row>
    <row r="797" spans="2:10">
      <c r="B797" s="1"/>
      <c r="C797" s="1"/>
      <c r="D797" s="8"/>
      <c r="E797" s="8"/>
      <c r="F797" s="8"/>
      <c r="G797" s="8"/>
      <c r="H797" s="5"/>
      <c r="I797" s="5"/>
      <c r="J797" s="5"/>
    </row>
    <row r="798" spans="2:10">
      <c r="B798" s="1"/>
      <c r="C798" s="1"/>
      <c r="D798" s="8"/>
      <c r="E798" s="8"/>
      <c r="F798" s="8"/>
      <c r="G798" s="8"/>
      <c r="H798" s="5"/>
      <c r="I798" s="5"/>
      <c r="J798" s="5"/>
    </row>
    <row r="799" spans="2:10">
      <c r="B799" s="1"/>
      <c r="C799" s="1"/>
      <c r="D799" s="8"/>
      <c r="E799" s="8"/>
      <c r="F799" s="8"/>
      <c r="G799" s="8"/>
      <c r="H799" s="5"/>
      <c r="I799" s="5"/>
      <c r="J799" s="5"/>
    </row>
    <row r="800" spans="2:10">
      <c r="B800" s="1"/>
      <c r="C800" s="1"/>
      <c r="D800" s="8"/>
      <c r="E800" s="8"/>
      <c r="F800" s="8"/>
      <c r="G800" s="8"/>
      <c r="H800" s="5"/>
      <c r="I800" s="5"/>
      <c r="J800" s="5"/>
    </row>
    <row r="801" spans="2:10">
      <c r="B801" s="1"/>
      <c r="C801" s="1"/>
      <c r="D801" s="8"/>
      <c r="E801" s="8"/>
      <c r="F801" s="8"/>
      <c r="G801" s="8"/>
      <c r="H801" s="5"/>
      <c r="I801" s="5"/>
      <c r="J801" s="5"/>
    </row>
    <row r="802" spans="2:10">
      <c r="B802" s="1"/>
      <c r="C802" s="1"/>
      <c r="D802" s="8"/>
      <c r="E802" s="8"/>
      <c r="F802" s="8"/>
      <c r="G802" s="8"/>
      <c r="H802" s="5"/>
      <c r="I802" s="5"/>
      <c r="J802" s="5"/>
    </row>
    <row r="803" spans="2:10">
      <c r="B803" s="1"/>
      <c r="C803" s="1"/>
      <c r="D803" s="8"/>
      <c r="E803" s="8"/>
      <c r="F803" s="8"/>
      <c r="G803" s="8"/>
      <c r="H803" s="5"/>
      <c r="I803" s="5"/>
      <c r="J803" s="5"/>
    </row>
    <row r="804" spans="2:10">
      <c r="B804" s="1"/>
      <c r="C804" s="1"/>
      <c r="D804" s="8"/>
      <c r="E804" s="8"/>
      <c r="F804" s="8"/>
      <c r="G804" s="8"/>
      <c r="H804" s="5"/>
      <c r="I804" s="5"/>
      <c r="J804" s="5"/>
    </row>
    <row r="805" spans="2:10">
      <c r="B805" s="1"/>
      <c r="C805" s="1"/>
      <c r="D805" s="8"/>
      <c r="E805" s="8"/>
      <c r="F805" s="8"/>
      <c r="G805" s="8"/>
      <c r="H805" s="5"/>
      <c r="I805" s="5"/>
      <c r="J805" s="5"/>
    </row>
    <row r="806" spans="2:10">
      <c r="B806" s="1"/>
      <c r="C806" s="1"/>
      <c r="D806" s="8"/>
      <c r="E806" s="8"/>
      <c r="F806" s="8"/>
      <c r="G806" s="8"/>
      <c r="H806" s="5"/>
      <c r="I806" s="5"/>
      <c r="J806" s="5"/>
    </row>
    <row r="807" spans="2:10">
      <c r="B807" s="1"/>
      <c r="C807" s="1"/>
      <c r="D807" s="8"/>
      <c r="E807" s="8"/>
      <c r="F807" s="8"/>
      <c r="G807" s="8"/>
      <c r="H807" s="5"/>
      <c r="I807" s="5"/>
      <c r="J807" s="5"/>
    </row>
    <row r="808" spans="2:10">
      <c r="B808" s="1"/>
      <c r="C808" s="1"/>
      <c r="D808" s="8"/>
      <c r="E808" s="8"/>
      <c r="F808" s="8"/>
      <c r="G808" s="8"/>
      <c r="H808" s="5"/>
      <c r="I808" s="5"/>
      <c r="J808" s="5"/>
    </row>
    <row r="809" spans="2:10">
      <c r="B809" s="1"/>
      <c r="C809" s="1"/>
      <c r="D809" s="8"/>
      <c r="E809" s="8"/>
      <c r="F809" s="8"/>
      <c r="G809" s="8"/>
      <c r="H809" s="5"/>
      <c r="I809" s="5"/>
      <c r="J809" s="5"/>
    </row>
    <row r="810" spans="2:10">
      <c r="B810" s="1"/>
      <c r="C810" s="1"/>
      <c r="D810" s="8"/>
      <c r="E810" s="8"/>
      <c r="F810" s="8"/>
      <c r="G810" s="8"/>
      <c r="H810" s="5"/>
      <c r="I810" s="5"/>
      <c r="J810" s="5"/>
    </row>
    <row r="811" spans="2:10">
      <c r="B811" s="1"/>
      <c r="C811" s="1"/>
      <c r="D811" s="8"/>
      <c r="E811" s="8"/>
      <c r="F811" s="8"/>
      <c r="G811" s="8"/>
      <c r="H811" s="5"/>
      <c r="I811" s="5"/>
      <c r="J811" s="5"/>
    </row>
    <row r="812" spans="2:10">
      <c r="B812" s="1"/>
      <c r="C812" s="1"/>
      <c r="D812" s="8"/>
      <c r="E812" s="8"/>
      <c r="F812" s="8"/>
      <c r="G812" s="8"/>
      <c r="H812" s="5"/>
      <c r="I812" s="5"/>
      <c r="J812" s="5"/>
    </row>
    <row r="813" spans="2:10">
      <c r="B813" s="1"/>
      <c r="C813" s="1"/>
      <c r="D813" s="8"/>
      <c r="E813" s="8"/>
      <c r="F813" s="8"/>
      <c r="G813" s="8"/>
      <c r="H813" s="5"/>
      <c r="I813" s="5"/>
      <c r="J813" s="5"/>
    </row>
    <row r="814" spans="2:10">
      <c r="B814" s="1"/>
      <c r="C814" s="1"/>
      <c r="D814" s="8"/>
      <c r="E814" s="8"/>
      <c r="F814" s="8"/>
      <c r="G814" s="8"/>
      <c r="H814" s="5"/>
      <c r="I814" s="5"/>
      <c r="J814" s="5"/>
    </row>
    <row r="815" spans="2:10">
      <c r="B815" s="1"/>
      <c r="C815" s="1"/>
      <c r="D815" s="8"/>
      <c r="E815" s="8"/>
      <c r="F815" s="8"/>
      <c r="G815" s="8"/>
      <c r="H815" s="5"/>
      <c r="I815" s="5"/>
      <c r="J815" s="5"/>
    </row>
    <row r="816" spans="2:10">
      <c r="B816" s="1"/>
      <c r="C816" s="1"/>
      <c r="D816" s="8"/>
      <c r="E816" s="8"/>
      <c r="F816" s="8"/>
      <c r="G816" s="8"/>
      <c r="H816" s="5"/>
      <c r="I816" s="5"/>
      <c r="J816" s="5"/>
    </row>
    <row r="817" spans="2:10">
      <c r="B817" s="1"/>
      <c r="C817" s="1"/>
      <c r="D817" s="8"/>
      <c r="E817" s="8"/>
      <c r="F817" s="8"/>
      <c r="G817" s="8"/>
      <c r="H817" s="5"/>
      <c r="I817" s="5"/>
      <c r="J817" s="5"/>
    </row>
    <row r="818" spans="2:10">
      <c r="B818" s="1"/>
      <c r="C818" s="1"/>
      <c r="D818" s="8"/>
      <c r="E818" s="8"/>
      <c r="F818" s="8"/>
      <c r="G818" s="8"/>
      <c r="H818" s="5"/>
      <c r="I818" s="5"/>
      <c r="J818" s="5"/>
    </row>
    <row r="819" spans="2:10">
      <c r="B819" s="1"/>
      <c r="C819" s="1"/>
      <c r="D819" s="8"/>
      <c r="E819" s="8"/>
      <c r="F819" s="8"/>
      <c r="G819" s="8"/>
      <c r="H819" s="5"/>
      <c r="I819" s="5"/>
      <c r="J819" s="5"/>
    </row>
    <row r="820" spans="2:10">
      <c r="B820" s="1"/>
      <c r="C820" s="1"/>
      <c r="D820" s="8"/>
      <c r="E820" s="8"/>
      <c r="F820" s="8"/>
      <c r="G820" s="8"/>
      <c r="H820" s="5"/>
      <c r="I820" s="5"/>
      <c r="J820" s="5"/>
    </row>
    <row r="821" spans="2:10">
      <c r="B821" s="1"/>
      <c r="C821" s="1"/>
      <c r="D821" s="8"/>
      <c r="E821" s="8"/>
      <c r="F821" s="8"/>
      <c r="G821" s="8"/>
      <c r="H821" s="5"/>
      <c r="I821" s="5"/>
      <c r="J821" s="5"/>
    </row>
    <row r="822" spans="2:10">
      <c r="B822" s="1"/>
      <c r="C822" s="1"/>
      <c r="D822" s="8"/>
      <c r="E822" s="8"/>
      <c r="F822" s="8"/>
      <c r="G822" s="8"/>
      <c r="H822" s="5"/>
      <c r="I822" s="5"/>
      <c r="J822" s="5"/>
    </row>
    <row r="823" spans="2:10">
      <c r="B823" s="1"/>
      <c r="C823" s="1"/>
      <c r="D823" s="8"/>
      <c r="E823" s="8"/>
      <c r="F823" s="8"/>
      <c r="G823" s="8"/>
      <c r="H823" s="5"/>
      <c r="I823" s="5"/>
      <c r="J823" s="5"/>
    </row>
    <row r="824" spans="2:10">
      <c r="B824" s="1"/>
      <c r="C824" s="1"/>
      <c r="D824" s="8"/>
      <c r="E824" s="8"/>
      <c r="F824" s="8"/>
      <c r="G824" s="8"/>
      <c r="H824" s="5"/>
      <c r="I824" s="5"/>
      <c r="J824" s="5"/>
    </row>
    <row r="825" spans="2:10">
      <c r="B825" s="1"/>
      <c r="C825" s="1"/>
      <c r="D825" s="8"/>
      <c r="E825" s="8"/>
      <c r="F825" s="8"/>
      <c r="G825" s="8"/>
      <c r="H825" s="5"/>
      <c r="I825" s="5"/>
      <c r="J825" s="5"/>
    </row>
    <row r="826" spans="2:10">
      <c r="B826" s="1"/>
      <c r="C826" s="1"/>
      <c r="D826" s="8"/>
      <c r="E826" s="8"/>
      <c r="F826" s="8"/>
      <c r="G826" s="8"/>
      <c r="H826" s="5"/>
      <c r="I826" s="5"/>
      <c r="J826" s="5"/>
    </row>
    <row r="827" spans="2:10">
      <c r="B827" s="1"/>
      <c r="C827" s="1"/>
      <c r="D827" s="8"/>
      <c r="E827" s="8"/>
      <c r="F827" s="8"/>
      <c r="G827" s="8"/>
      <c r="H827" s="5"/>
      <c r="I827" s="5"/>
      <c r="J827" s="5"/>
    </row>
    <row r="828" spans="2:10">
      <c r="B828" s="1"/>
      <c r="C828" s="1"/>
      <c r="D828" s="8"/>
      <c r="E828" s="8"/>
      <c r="F828" s="8"/>
      <c r="G828" s="8"/>
      <c r="H828" s="5"/>
      <c r="I828" s="5"/>
      <c r="J828" s="5"/>
    </row>
    <row r="829" spans="2:10">
      <c r="B829" s="1"/>
      <c r="C829" s="1"/>
      <c r="D829" s="8"/>
      <c r="E829" s="8"/>
      <c r="F829" s="8"/>
      <c r="G829" s="8"/>
      <c r="H829" s="5"/>
      <c r="I829" s="5"/>
      <c r="J829" s="5"/>
    </row>
    <row r="830" spans="2:10">
      <c r="B830" s="1"/>
      <c r="C830" s="1"/>
      <c r="D830" s="8"/>
      <c r="E830" s="8"/>
      <c r="F830" s="8"/>
      <c r="G830" s="8"/>
      <c r="H830" s="5"/>
      <c r="I830" s="5"/>
      <c r="J830" s="5"/>
    </row>
    <row r="831" spans="2:10">
      <c r="B831" s="1"/>
      <c r="C831" s="1"/>
      <c r="D831" s="8"/>
      <c r="E831" s="8"/>
      <c r="F831" s="8"/>
      <c r="G831" s="8"/>
      <c r="H831" s="5"/>
      <c r="I831" s="5"/>
      <c r="J831" s="5"/>
    </row>
    <row r="832" spans="2:10">
      <c r="B832" s="1"/>
      <c r="C832" s="1"/>
      <c r="D832" s="8"/>
      <c r="E832" s="8"/>
      <c r="F832" s="8"/>
      <c r="G832" s="8"/>
      <c r="H832" s="5"/>
      <c r="I832" s="5"/>
      <c r="J832" s="5"/>
    </row>
    <row r="833" spans="2:10">
      <c r="B833" s="1"/>
      <c r="C833" s="1"/>
      <c r="D833" s="8"/>
      <c r="E833" s="8"/>
      <c r="F833" s="8"/>
      <c r="G833" s="8"/>
      <c r="H833" s="5"/>
      <c r="I833" s="5"/>
      <c r="J833" s="5"/>
    </row>
    <row r="834" spans="2:10">
      <c r="B834" s="1"/>
      <c r="C834" s="1"/>
      <c r="D834" s="8"/>
      <c r="E834" s="8"/>
      <c r="F834" s="8"/>
      <c r="G834" s="8"/>
      <c r="H834" s="5"/>
      <c r="I834" s="5"/>
      <c r="J834" s="5"/>
    </row>
    <row r="835" spans="2:10">
      <c r="B835" s="1"/>
      <c r="C835" s="1"/>
      <c r="D835" s="8"/>
      <c r="E835" s="8"/>
      <c r="F835" s="8"/>
      <c r="G835" s="8"/>
      <c r="H835" s="5"/>
      <c r="I835" s="5"/>
      <c r="J835" s="5"/>
    </row>
    <row r="836" spans="2:10">
      <c r="B836" s="1"/>
      <c r="C836" s="1"/>
      <c r="D836" s="8"/>
      <c r="E836" s="8"/>
      <c r="F836" s="8"/>
      <c r="G836" s="8"/>
      <c r="H836" s="5"/>
      <c r="I836" s="5"/>
      <c r="J836" s="5"/>
    </row>
    <row r="837" spans="2:10">
      <c r="B837" s="1"/>
      <c r="C837" s="1"/>
      <c r="D837" s="8"/>
      <c r="E837" s="8"/>
      <c r="F837" s="8"/>
      <c r="G837" s="8"/>
      <c r="H837" s="5"/>
      <c r="I837" s="5"/>
      <c r="J837" s="5"/>
    </row>
    <row r="838" spans="2:10">
      <c r="B838" s="1"/>
      <c r="C838" s="1"/>
      <c r="D838" s="8"/>
      <c r="E838" s="8"/>
      <c r="F838" s="8"/>
      <c r="G838" s="8"/>
      <c r="H838" s="5"/>
      <c r="I838" s="5"/>
      <c r="J838" s="5"/>
    </row>
    <row r="839" spans="2:10">
      <c r="B839" s="1"/>
      <c r="C839" s="1"/>
      <c r="D839" s="8"/>
      <c r="E839" s="8"/>
      <c r="F839" s="8"/>
      <c r="G839" s="8"/>
      <c r="H839" s="5"/>
      <c r="I839" s="5"/>
      <c r="J839" s="5"/>
    </row>
    <row r="840" spans="2:10">
      <c r="B840" s="1"/>
      <c r="C840" s="1"/>
      <c r="D840" s="8"/>
      <c r="E840" s="8"/>
      <c r="F840" s="8"/>
      <c r="G840" s="8"/>
      <c r="H840" s="5"/>
      <c r="I840" s="5"/>
      <c r="J840" s="5"/>
    </row>
    <row r="841" spans="2:10">
      <c r="B841" s="1"/>
      <c r="C841" s="1"/>
      <c r="D841" s="8"/>
      <c r="E841" s="8"/>
      <c r="F841" s="8"/>
      <c r="G841" s="8"/>
      <c r="H841" s="5"/>
      <c r="I841" s="5"/>
      <c r="J841" s="5"/>
    </row>
    <row r="842" spans="2:10">
      <c r="B842" s="1"/>
      <c r="C842" s="1"/>
      <c r="D842" s="8"/>
      <c r="E842" s="8"/>
      <c r="F842" s="8"/>
      <c r="G842" s="8"/>
      <c r="H842" s="5"/>
      <c r="I842" s="5"/>
      <c r="J842" s="5"/>
    </row>
    <row r="843" spans="2:10">
      <c r="B843" s="1"/>
      <c r="C843" s="1"/>
      <c r="D843" s="8"/>
      <c r="E843" s="8"/>
      <c r="F843" s="8"/>
      <c r="G843" s="8"/>
      <c r="H843" s="5"/>
      <c r="I843" s="5"/>
      <c r="J843" s="5"/>
    </row>
    <row r="844" spans="2:10">
      <c r="B844" s="1"/>
      <c r="C844" s="1"/>
      <c r="D844" s="8"/>
      <c r="E844" s="8"/>
      <c r="F844" s="8"/>
      <c r="G844" s="8"/>
      <c r="H844" s="5"/>
      <c r="I844" s="5"/>
      <c r="J844" s="5"/>
    </row>
    <row r="845" spans="2:10">
      <c r="B845" s="1"/>
      <c r="C845" s="1"/>
      <c r="D845" s="8"/>
      <c r="E845" s="8"/>
      <c r="F845" s="8"/>
      <c r="G845" s="8"/>
      <c r="H845" s="5"/>
      <c r="I845" s="5"/>
      <c r="J845" s="5"/>
    </row>
    <row r="846" spans="2:10">
      <c r="B846" s="1"/>
      <c r="C846" s="1"/>
      <c r="D846" s="8"/>
      <c r="E846" s="8"/>
      <c r="F846" s="8"/>
      <c r="G846" s="8"/>
      <c r="H846" s="5"/>
      <c r="I846" s="5"/>
      <c r="J846" s="5"/>
    </row>
    <row r="847" spans="2:10">
      <c r="B847" s="1"/>
      <c r="C847" s="1"/>
      <c r="D847" s="8"/>
      <c r="E847" s="8"/>
      <c r="F847" s="8"/>
      <c r="G847" s="8"/>
      <c r="H847" s="5"/>
      <c r="I847" s="5"/>
      <c r="J847" s="5"/>
    </row>
    <row r="848" spans="2:10">
      <c r="B848" s="1"/>
      <c r="C848" s="1"/>
      <c r="D848" s="8"/>
      <c r="E848" s="8"/>
      <c r="F848" s="8"/>
      <c r="G848" s="8"/>
      <c r="H848" s="5"/>
      <c r="I848" s="5"/>
      <c r="J848" s="5"/>
    </row>
    <row r="849" spans="2:10">
      <c r="B849" s="1"/>
      <c r="C849" s="1"/>
      <c r="D849" s="8"/>
      <c r="E849" s="8"/>
      <c r="F849" s="8"/>
      <c r="G849" s="8"/>
      <c r="H849" s="5"/>
      <c r="I849" s="5"/>
      <c r="J849" s="5"/>
    </row>
    <row r="850" spans="2:10">
      <c r="B850" s="1"/>
      <c r="C850" s="1"/>
      <c r="D850" s="8"/>
      <c r="E850" s="8"/>
      <c r="F850" s="8"/>
      <c r="G850" s="8"/>
      <c r="H850" s="5"/>
      <c r="I850" s="5"/>
      <c r="J850" s="5"/>
    </row>
    <row r="851" spans="2:10">
      <c r="B851" s="1"/>
      <c r="C851" s="1"/>
      <c r="D851" s="8"/>
      <c r="E851" s="8"/>
      <c r="F851" s="8"/>
      <c r="G851" s="8"/>
      <c r="H851" s="5"/>
      <c r="I851" s="5"/>
      <c r="J851" s="5"/>
    </row>
    <row r="852" spans="2:10">
      <c r="B852" s="1"/>
      <c r="C852" s="1"/>
      <c r="D852" s="8"/>
      <c r="E852" s="8"/>
      <c r="F852" s="8"/>
      <c r="G852" s="8"/>
      <c r="H852" s="5"/>
      <c r="I852" s="5"/>
      <c r="J852" s="5"/>
    </row>
    <row r="853" spans="2:10">
      <c r="B853" s="1"/>
      <c r="C853" s="1"/>
      <c r="D853" s="8"/>
      <c r="E853" s="8"/>
      <c r="F853" s="8"/>
      <c r="G853" s="8"/>
      <c r="H853" s="5"/>
      <c r="I853" s="5"/>
      <c r="J853" s="5"/>
    </row>
    <row r="854" spans="2:10">
      <c r="B854" s="1"/>
      <c r="C854" s="1"/>
      <c r="D854" s="8"/>
      <c r="E854" s="8"/>
      <c r="F854" s="8"/>
      <c r="G854" s="8"/>
      <c r="H854" s="5"/>
      <c r="I854" s="5"/>
      <c r="J854" s="5"/>
    </row>
    <row r="855" spans="2:10">
      <c r="B855" s="1"/>
      <c r="C855" s="1"/>
      <c r="D855" s="8"/>
      <c r="E855" s="8"/>
      <c r="F855" s="8"/>
      <c r="G855" s="8"/>
      <c r="H855" s="5"/>
      <c r="I855" s="5"/>
      <c r="J855" s="5"/>
    </row>
    <row r="856" spans="2:10">
      <c r="B856" s="1"/>
      <c r="C856" s="1"/>
      <c r="D856" s="8"/>
      <c r="E856" s="8"/>
      <c r="F856" s="8"/>
      <c r="G856" s="8"/>
      <c r="H856" s="5"/>
      <c r="I856" s="5"/>
      <c r="J856" s="5"/>
    </row>
    <row r="857" spans="2:10">
      <c r="B857" s="1"/>
      <c r="C857" s="1"/>
      <c r="D857" s="8"/>
      <c r="E857" s="8"/>
      <c r="F857" s="8"/>
      <c r="G857" s="8"/>
      <c r="H857" s="5"/>
      <c r="I857" s="5"/>
      <c r="J857" s="5"/>
    </row>
    <row r="858" spans="2:10">
      <c r="B858" s="1"/>
      <c r="C858" s="1"/>
      <c r="D858" s="8"/>
      <c r="E858" s="8"/>
      <c r="F858" s="8"/>
      <c r="G858" s="8"/>
      <c r="H858" s="5"/>
      <c r="I858" s="5"/>
      <c r="J858" s="5"/>
    </row>
    <row r="859" spans="2:10">
      <c r="B859" s="1"/>
      <c r="C859" s="1"/>
      <c r="D859" s="8"/>
      <c r="E859" s="8"/>
      <c r="F859" s="8"/>
      <c r="G859" s="8"/>
      <c r="H859" s="5"/>
      <c r="I859" s="5"/>
      <c r="J859" s="5"/>
    </row>
    <row r="860" spans="2:10">
      <c r="B860" s="1"/>
      <c r="C860" s="1"/>
      <c r="D860" s="8"/>
      <c r="E860" s="8"/>
      <c r="F860" s="8"/>
      <c r="G860" s="8"/>
      <c r="H860" s="5"/>
      <c r="I860" s="5"/>
      <c r="J860" s="5"/>
    </row>
    <row r="861" spans="2:10">
      <c r="B861" s="1"/>
      <c r="C861" s="1"/>
      <c r="D861" s="8"/>
      <c r="E861" s="8"/>
      <c r="F861" s="8"/>
      <c r="G861" s="8"/>
      <c r="H861" s="5"/>
      <c r="I861" s="5"/>
      <c r="J861" s="5"/>
    </row>
    <row r="862" spans="2:10">
      <c r="B862" s="1"/>
      <c r="C862" s="1"/>
      <c r="D862" s="8"/>
      <c r="E862" s="8"/>
      <c r="F862" s="8"/>
      <c r="G862" s="8"/>
      <c r="H862" s="5"/>
      <c r="I862" s="5"/>
      <c r="J862" s="5"/>
    </row>
    <row r="863" spans="2:10">
      <c r="B863" s="1"/>
      <c r="C863" s="1"/>
      <c r="D863" s="8"/>
      <c r="E863" s="8"/>
      <c r="F863" s="8"/>
      <c r="G863" s="8"/>
      <c r="H863" s="5"/>
      <c r="I863" s="5"/>
      <c r="J863" s="5"/>
    </row>
    <row r="864" spans="2:10">
      <c r="B864" s="1"/>
      <c r="C864" s="1"/>
      <c r="D864" s="8"/>
      <c r="E864" s="8"/>
      <c r="F864" s="8"/>
      <c r="G864" s="8"/>
      <c r="H864" s="5"/>
      <c r="I864" s="5"/>
      <c r="J864" s="5"/>
    </row>
    <row r="865" spans="2:10">
      <c r="B865" s="1"/>
      <c r="C865" s="1"/>
      <c r="D865" s="8"/>
      <c r="E865" s="8"/>
      <c r="F865" s="8"/>
      <c r="G865" s="8"/>
      <c r="H865" s="5"/>
      <c r="I865" s="5"/>
      <c r="J865" s="5"/>
    </row>
    <row r="866" spans="2:10">
      <c r="B866" s="1"/>
      <c r="C866" s="1"/>
      <c r="D866" s="8"/>
      <c r="E866" s="8"/>
      <c r="F866" s="8"/>
      <c r="G866" s="8"/>
      <c r="H866" s="5"/>
      <c r="I866" s="5"/>
      <c r="J866" s="5"/>
    </row>
    <row r="867" spans="2:10">
      <c r="B867" s="1"/>
      <c r="C867" s="1"/>
      <c r="D867" s="8"/>
      <c r="E867" s="8"/>
      <c r="F867" s="8"/>
      <c r="G867" s="8"/>
      <c r="H867" s="5"/>
      <c r="I867" s="5"/>
      <c r="J867" s="5"/>
    </row>
    <row r="868" spans="2:10">
      <c r="B868" s="1"/>
      <c r="C868" s="1"/>
      <c r="D868" s="8"/>
      <c r="E868" s="8"/>
      <c r="F868" s="8"/>
      <c r="G868" s="8"/>
      <c r="H868" s="5"/>
      <c r="I868" s="5"/>
      <c r="J868" s="5"/>
    </row>
    <row r="869" spans="2:10">
      <c r="B869" s="1"/>
      <c r="C869" s="1"/>
      <c r="D869" s="8"/>
      <c r="E869" s="8"/>
      <c r="F869" s="8"/>
      <c r="G869" s="8"/>
      <c r="H869" s="5"/>
      <c r="I869" s="5"/>
      <c r="J869" s="5"/>
    </row>
    <row r="870" spans="2:10">
      <c r="B870" s="1"/>
      <c r="C870" s="1"/>
      <c r="D870" s="8"/>
      <c r="E870" s="8"/>
      <c r="F870" s="8"/>
      <c r="G870" s="8"/>
      <c r="H870" s="5"/>
      <c r="I870" s="5"/>
      <c r="J870" s="5"/>
    </row>
    <row r="871" spans="2:10">
      <c r="B871" s="1"/>
      <c r="C871" s="1"/>
      <c r="D871" s="8"/>
      <c r="E871" s="8"/>
      <c r="F871" s="8"/>
      <c r="G871" s="8"/>
      <c r="H871" s="5"/>
      <c r="I871" s="5"/>
      <c r="J871" s="5"/>
    </row>
    <row r="872" spans="2:10">
      <c r="B872" s="1"/>
      <c r="C872" s="1"/>
      <c r="D872" s="8"/>
      <c r="E872" s="8"/>
      <c r="F872" s="8"/>
      <c r="G872" s="8"/>
      <c r="H872" s="5"/>
      <c r="I872" s="5"/>
      <c r="J872" s="5"/>
    </row>
    <row r="873" spans="2:10">
      <c r="B873" s="1"/>
      <c r="C873" s="1"/>
      <c r="D873" s="8"/>
      <c r="E873" s="8"/>
      <c r="F873" s="8"/>
      <c r="G873" s="8"/>
      <c r="H873" s="5"/>
      <c r="I873" s="5"/>
      <c r="J873" s="5"/>
    </row>
    <row r="874" spans="2:10">
      <c r="B874" s="1"/>
      <c r="C874" s="1"/>
      <c r="D874" s="8"/>
      <c r="E874" s="8"/>
      <c r="F874" s="8"/>
      <c r="G874" s="8"/>
      <c r="H874" s="5"/>
      <c r="I874" s="5"/>
      <c r="J874" s="5"/>
    </row>
    <row r="875" spans="2:10">
      <c r="B875" s="1"/>
      <c r="C875" s="1"/>
      <c r="D875" s="8"/>
      <c r="E875" s="8"/>
      <c r="F875" s="8"/>
      <c r="G875" s="8"/>
      <c r="H875" s="5"/>
      <c r="I875" s="5"/>
      <c r="J875" s="5"/>
    </row>
    <row r="876" spans="2:10">
      <c r="B876" s="1"/>
      <c r="C876" s="1"/>
      <c r="D876" s="8"/>
      <c r="E876" s="8"/>
      <c r="F876" s="8"/>
      <c r="G876" s="8"/>
      <c r="H876" s="5"/>
      <c r="I876" s="5"/>
      <c r="J876" s="5"/>
    </row>
    <row r="877" spans="2:10">
      <c r="B877" s="1"/>
      <c r="C877" s="1"/>
      <c r="D877" s="8"/>
      <c r="E877" s="8"/>
      <c r="F877" s="8"/>
      <c r="G877" s="8"/>
      <c r="H877" s="5"/>
      <c r="I877" s="5"/>
      <c r="J877" s="5"/>
    </row>
    <row r="878" spans="2:10">
      <c r="B878" s="1"/>
      <c r="C878" s="1"/>
      <c r="D878" s="8"/>
      <c r="E878" s="8"/>
      <c r="F878" s="8"/>
      <c r="G878" s="8"/>
      <c r="H878" s="5"/>
      <c r="I878" s="5"/>
      <c r="J878" s="5"/>
    </row>
    <row r="879" spans="2:10">
      <c r="B879" s="1"/>
      <c r="C879" s="1"/>
      <c r="D879" s="8"/>
      <c r="E879" s="8"/>
      <c r="F879" s="8"/>
      <c r="G879" s="8"/>
      <c r="H879" s="5"/>
      <c r="I879" s="5"/>
      <c r="J879" s="5"/>
    </row>
    <row r="880" spans="2:10">
      <c r="B880" s="1"/>
      <c r="C880" s="1"/>
      <c r="D880" s="8"/>
      <c r="E880" s="8"/>
      <c r="F880" s="8"/>
      <c r="G880" s="8"/>
      <c r="H880" s="5"/>
      <c r="I880" s="5"/>
      <c r="J880" s="5"/>
    </row>
    <row r="881" spans="2:10">
      <c r="B881" s="1"/>
      <c r="C881" s="1"/>
      <c r="D881" s="8"/>
      <c r="E881" s="8"/>
      <c r="F881" s="8"/>
      <c r="G881" s="8"/>
      <c r="H881" s="5"/>
      <c r="I881" s="5"/>
      <c r="J881" s="5"/>
    </row>
    <row r="882" spans="2:10">
      <c r="B882" s="1"/>
      <c r="C882" s="1"/>
      <c r="D882" s="8"/>
      <c r="E882" s="8"/>
      <c r="F882" s="8"/>
      <c r="G882" s="8"/>
      <c r="H882" s="5"/>
      <c r="I882" s="5"/>
      <c r="J882" s="5"/>
    </row>
    <row r="883" spans="2:10">
      <c r="B883" s="1"/>
      <c r="C883" s="1"/>
      <c r="D883" s="8"/>
      <c r="E883" s="8"/>
      <c r="F883" s="8"/>
      <c r="G883" s="8"/>
      <c r="H883" s="5"/>
      <c r="I883" s="5"/>
      <c r="J883" s="5"/>
    </row>
    <row r="884" spans="2:10">
      <c r="B884" s="1"/>
      <c r="C884" s="1"/>
      <c r="D884" s="8"/>
      <c r="E884" s="8"/>
      <c r="F884" s="8"/>
      <c r="G884" s="8"/>
      <c r="H884" s="5"/>
      <c r="I884" s="5"/>
      <c r="J884" s="5"/>
    </row>
    <row r="885" spans="2:10">
      <c r="B885" s="1"/>
      <c r="C885" s="1"/>
      <c r="D885" s="8"/>
      <c r="E885" s="8"/>
      <c r="F885" s="8"/>
      <c r="G885" s="8"/>
      <c r="H885" s="5"/>
      <c r="I885" s="5"/>
      <c r="J885" s="5"/>
    </row>
    <row r="886" spans="2:10">
      <c r="B886" s="1"/>
      <c r="C886" s="1"/>
      <c r="D886" s="8"/>
      <c r="E886" s="8"/>
      <c r="F886" s="8"/>
      <c r="G886" s="8"/>
      <c r="H886" s="5"/>
      <c r="I886" s="5"/>
      <c r="J886" s="5"/>
    </row>
    <row r="887" spans="2:10">
      <c r="B887" s="1"/>
      <c r="C887" s="1"/>
      <c r="D887" s="8"/>
      <c r="E887" s="8"/>
      <c r="F887" s="8"/>
      <c r="G887" s="8"/>
      <c r="H887" s="5"/>
      <c r="I887" s="5"/>
      <c r="J887" s="5"/>
    </row>
    <row r="888" spans="2:10">
      <c r="B888" s="1"/>
      <c r="C888" s="1"/>
      <c r="D888" s="8"/>
      <c r="E888" s="8"/>
      <c r="F888" s="8"/>
      <c r="G888" s="8"/>
      <c r="H888" s="5"/>
      <c r="I888" s="5"/>
      <c r="J888" s="5"/>
    </row>
    <row r="889" spans="2:10">
      <c r="B889" s="1"/>
      <c r="C889" s="1"/>
      <c r="D889" s="8"/>
      <c r="E889" s="8"/>
      <c r="F889" s="8"/>
      <c r="G889" s="8"/>
      <c r="H889" s="5"/>
      <c r="I889" s="5"/>
      <c r="J889" s="5"/>
    </row>
    <row r="890" spans="2:10">
      <c r="B890" s="1"/>
      <c r="C890" s="1"/>
      <c r="D890" s="8"/>
      <c r="E890" s="8"/>
      <c r="F890" s="8"/>
      <c r="G890" s="8"/>
      <c r="H890" s="5"/>
      <c r="I890" s="5"/>
      <c r="J890" s="5"/>
    </row>
    <row r="891" spans="2:10">
      <c r="B891" s="1"/>
      <c r="C891" s="1"/>
      <c r="D891" s="8"/>
      <c r="E891" s="8"/>
      <c r="F891" s="8"/>
      <c r="G891" s="8"/>
      <c r="H891" s="5"/>
      <c r="I891" s="5"/>
      <c r="J891" s="5"/>
    </row>
    <row r="892" spans="2:10">
      <c r="B892" s="1"/>
      <c r="C892" s="1"/>
      <c r="D892" s="8"/>
      <c r="E892" s="8"/>
      <c r="F892" s="8"/>
      <c r="G892" s="8"/>
      <c r="H892" s="5"/>
      <c r="I892" s="5"/>
      <c r="J892" s="5"/>
    </row>
    <row r="893" spans="2:10">
      <c r="B893" s="1"/>
      <c r="C893" s="1"/>
      <c r="D893" s="8"/>
      <c r="E893" s="8"/>
      <c r="F893" s="8"/>
      <c r="G893" s="8"/>
      <c r="H893" s="5"/>
      <c r="I893" s="5"/>
      <c r="J893" s="5"/>
    </row>
    <row r="894" spans="2:10">
      <c r="B894" s="1"/>
      <c r="C894" s="1"/>
      <c r="D894" s="8"/>
      <c r="E894" s="8"/>
      <c r="F894" s="8"/>
      <c r="G894" s="8"/>
      <c r="H894" s="5"/>
      <c r="I894" s="5"/>
      <c r="J894" s="5"/>
    </row>
    <row r="895" spans="2:10">
      <c r="B895" s="1"/>
      <c r="C895" s="1"/>
      <c r="D895" s="8"/>
      <c r="E895" s="8"/>
      <c r="F895" s="8"/>
      <c r="G895" s="8"/>
      <c r="H895" s="5"/>
      <c r="I895" s="5"/>
      <c r="J895" s="5"/>
    </row>
    <row r="896" spans="2:10">
      <c r="B896" s="1"/>
      <c r="C896" s="1"/>
      <c r="D896" s="8"/>
      <c r="E896" s="8"/>
      <c r="F896" s="8"/>
      <c r="G896" s="8"/>
      <c r="H896" s="5"/>
      <c r="I896" s="5"/>
      <c r="J896" s="5"/>
    </row>
    <row r="897" spans="2:10">
      <c r="B897" s="1"/>
      <c r="C897" s="1"/>
      <c r="D897" s="8"/>
      <c r="E897" s="8"/>
      <c r="F897" s="8"/>
      <c r="G897" s="8"/>
      <c r="H897" s="5"/>
      <c r="I897" s="5"/>
      <c r="J897" s="5"/>
    </row>
    <row r="898" spans="2:10">
      <c r="B898" s="1"/>
      <c r="C898" s="1"/>
      <c r="D898" s="8"/>
      <c r="E898" s="8"/>
      <c r="F898" s="8"/>
      <c r="G898" s="8"/>
      <c r="H898" s="5"/>
      <c r="I898" s="5"/>
      <c r="J898" s="5"/>
    </row>
    <row r="899" spans="2:10">
      <c r="B899" s="1"/>
      <c r="C899" s="1"/>
      <c r="D899" s="8"/>
      <c r="E899" s="8"/>
      <c r="F899" s="8"/>
      <c r="G899" s="8"/>
      <c r="H899" s="5"/>
      <c r="I899" s="5"/>
      <c r="J899" s="5"/>
    </row>
    <row r="900" spans="2:10">
      <c r="B900" s="1"/>
      <c r="C900" s="1"/>
      <c r="D900" s="8"/>
      <c r="E900" s="8"/>
      <c r="F900" s="8"/>
      <c r="G900" s="8"/>
      <c r="H900" s="5"/>
      <c r="I900" s="5"/>
      <c r="J900" s="5"/>
    </row>
    <row r="901" spans="2:10">
      <c r="B901" s="1"/>
      <c r="C901" s="1"/>
      <c r="D901" s="8"/>
      <c r="E901" s="8"/>
      <c r="F901" s="8"/>
      <c r="G901" s="8"/>
      <c r="H901" s="5"/>
      <c r="I901" s="5"/>
      <c r="J901" s="5"/>
    </row>
    <row r="902" spans="2:10">
      <c r="B902" s="1"/>
      <c r="C902" s="1"/>
      <c r="D902" s="8"/>
      <c r="E902" s="8"/>
      <c r="F902" s="8"/>
      <c r="G902" s="8"/>
      <c r="H902" s="5"/>
      <c r="I902" s="5"/>
      <c r="J902" s="5"/>
    </row>
    <row r="903" spans="2:10">
      <c r="B903" s="1"/>
      <c r="C903" s="1"/>
      <c r="D903" s="8"/>
      <c r="E903" s="8"/>
      <c r="F903" s="8"/>
      <c r="G903" s="8"/>
      <c r="H903" s="5"/>
      <c r="I903" s="5"/>
      <c r="J903" s="5"/>
    </row>
    <row r="904" spans="2:10">
      <c r="B904" s="1"/>
      <c r="C904" s="1"/>
      <c r="D904" s="8"/>
      <c r="E904" s="8"/>
      <c r="F904" s="8"/>
      <c r="G904" s="8"/>
      <c r="H904" s="5"/>
      <c r="I904" s="5"/>
      <c r="J904" s="5"/>
    </row>
    <row r="905" spans="2:10">
      <c r="B905" s="1"/>
      <c r="C905" s="1"/>
      <c r="D905" s="8"/>
      <c r="E905" s="8"/>
      <c r="F905" s="8"/>
      <c r="G905" s="8"/>
      <c r="H905" s="5"/>
      <c r="I905" s="5"/>
      <c r="J905" s="5"/>
    </row>
    <row r="906" spans="2:10">
      <c r="B906" s="1"/>
      <c r="C906" s="1"/>
      <c r="D906" s="8"/>
      <c r="E906" s="8"/>
      <c r="F906" s="8"/>
      <c r="G906" s="8"/>
      <c r="H906" s="5"/>
      <c r="I906" s="5"/>
      <c r="J906" s="5"/>
    </row>
    <row r="907" spans="2:10">
      <c r="B907" s="1"/>
      <c r="C907" s="1"/>
      <c r="D907" s="8"/>
      <c r="E907" s="8"/>
      <c r="F907" s="8"/>
      <c r="G907" s="8"/>
      <c r="H907" s="5"/>
      <c r="I907" s="5"/>
      <c r="J907" s="5"/>
    </row>
    <row r="908" spans="2:10">
      <c r="B908" s="1"/>
      <c r="C908" s="1"/>
      <c r="D908" s="8"/>
      <c r="E908" s="8"/>
      <c r="F908" s="8"/>
      <c r="G908" s="8"/>
      <c r="H908" s="5"/>
      <c r="I908" s="5"/>
      <c r="J908" s="5"/>
    </row>
    <row r="909" spans="2:10">
      <c r="B909" s="1"/>
      <c r="C909" s="1"/>
      <c r="D909" s="8"/>
      <c r="E909" s="8"/>
      <c r="F909" s="8"/>
      <c r="G909" s="8"/>
      <c r="H909" s="5"/>
      <c r="I909" s="5"/>
      <c r="J909" s="5"/>
    </row>
    <row r="910" spans="2:10">
      <c r="B910" s="1"/>
      <c r="C910" s="1"/>
      <c r="D910" s="8"/>
      <c r="E910" s="8"/>
      <c r="F910" s="8"/>
      <c r="G910" s="8"/>
      <c r="H910" s="5"/>
      <c r="I910" s="5"/>
      <c r="J910" s="5"/>
    </row>
    <row r="911" spans="2:10">
      <c r="B911" s="1"/>
      <c r="C911" s="1"/>
      <c r="D911" s="8"/>
      <c r="E911" s="8"/>
      <c r="F911" s="8"/>
      <c r="G911" s="8"/>
      <c r="H911" s="5"/>
      <c r="I911" s="5"/>
      <c r="J911" s="5"/>
    </row>
    <row r="912" spans="2:10">
      <c r="B912" s="1"/>
      <c r="C912" s="1"/>
      <c r="D912" s="8"/>
      <c r="E912" s="8"/>
      <c r="F912" s="8"/>
      <c r="G912" s="8"/>
      <c r="H912" s="5"/>
      <c r="I912" s="5"/>
      <c r="J912" s="5"/>
    </row>
    <row r="913" spans="2:10">
      <c r="B913" s="1"/>
      <c r="C913" s="1"/>
      <c r="D913" s="8"/>
      <c r="E913" s="8"/>
      <c r="F913" s="8"/>
      <c r="G913" s="8"/>
      <c r="H913" s="5"/>
      <c r="I913" s="5"/>
      <c r="J913" s="5"/>
    </row>
    <row r="914" spans="2:10">
      <c r="B914" s="1"/>
      <c r="C914" s="1"/>
      <c r="D914" s="8"/>
      <c r="E914" s="8"/>
      <c r="F914" s="8"/>
      <c r="G914" s="8"/>
      <c r="H914" s="5"/>
      <c r="I914" s="5"/>
      <c r="J914" s="5"/>
    </row>
    <row r="915" spans="2:10">
      <c r="B915" s="1"/>
      <c r="C915" s="1"/>
      <c r="D915" s="8"/>
      <c r="E915" s="8"/>
      <c r="F915" s="8"/>
      <c r="G915" s="8"/>
      <c r="H915" s="5"/>
      <c r="I915" s="5"/>
      <c r="J915" s="5"/>
    </row>
    <row r="916" spans="2:10">
      <c r="B916" s="1"/>
      <c r="C916" s="1"/>
      <c r="D916" s="8"/>
      <c r="E916" s="8"/>
      <c r="F916" s="8"/>
      <c r="G916" s="8"/>
      <c r="H916" s="5"/>
      <c r="I916" s="5"/>
      <c r="J916" s="5"/>
    </row>
    <row r="917" spans="2:10">
      <c r="B917" s="1"/>
      <c r="C917" s="1"/>
      <c r="D917" s="8"/>
      <c r="E917" s="8"/>
      <c r="F917" s="8"/>
      <c r="G917" s="8"/>
      <c r="H917" s="5"/>
      <c r="I917" s="5"/>
      <c r="J917" s="5"/>
    </row>
    <row r="918" spans="2:10">
      <c r="B918" s="1"/>
      <c r="C918" s="1"/>
      <c r="D918" s="8"/>
      <c r="E918" s="8"/>
      <c r="F918" s="8"/>
      <c r="G918" s="8"/>
      <c r="H918" s="5"/>
      <c r="I918" s="5"/>
      <c r="J918" s="5"/>
    </row>
    <row r="919" spans="2:10">
      <c r="B919" s="1"/>
      <c r="C919" s="1"/>
      <c r="D919" s="8"/>
      <c r="E919" s="8"/>
      <c r="F919" s="8"/>
      <c r="G919" s="8"/>
      <c r="H919" s="5"/>
      <c r="I919" s="5"/>
      <c r="J919" s="5"/>
    </row>
    <row r="920" spans="2:10">
      <c r="B920" s="1"/>
      <c r="C920" s="1"/>
      <c r="D920" s="8"/>
      <c r="E920" s="8"/>
      <c r="F920" s="8"/>
      <c r="G920" s="8"/>
      <c r="H920" s="5"/>
      <c r="I920" s="5"/>
      <c r="J920" s="5"/>
    </row>
    <row r="921" spans="2:10">
      <c r="B921" s="1"/>
      <c r="C921" s="1"/>
      <c r="D921" s="8"/>
      <c r="E921" s="8"/>
      <c r="F921" s="8"/>
      <c r="G921" s="8"/>
      <c r="H921" s="5"/>
      <c r="I921" s="5"/>
      <c r="J921" s="5"/>
    </row>
    <row r="922" spans="2:10">
      <c r="B922" s="1"/>
      <c r="C922" s="1"/>
      <c r="D922" s="8"/>
      <c r="E922" s="8"/>
      <c r="F922" s="8"/>
      <c r="G922" s="8"/>
      <c r="H922" s="5"/>
      <c r="I922" s="5"/>
      <c r="J922" s="5"/>
    </row>
    <row r="923" spans="2:10">
      <c r="B923" s="1"/>
      <c r="C923" s="1"/>
      <c r="D923" s="8"/>
      <c r="E923" s="8"/>
      <c r="F923" s="8"/>
      <c r="G923" s="8"/>
      <c r="H923" s="5"/>
      <c r="I923" s="5"/>
      <c r="J923" s="5"/>
    </row>
    <row r="924" spans="2:10">
      <c r="B924" s="1"/>
      <c r="C924" s="1"/>
      <c r="D924" s="8"/>
      <c r="E924" s="8"/>
      <c r="F924" s="8"/>
      <c r="G924" s="8"/>
      <c r="H924" s="5"/>
      <c r="I924" s="5"/>
      <c r="J924" s="5"/>
    </row>
    <row r="925" spans="2:10">
      <c r="B925" s="1"/>
      <c r="C925" s="1"/>
      <c r="D925" s="8"/>
      <c r="E925" s="8"/>
      <c r="F925" s="8"/>
      <c r="G925" s="8"/>
      <c r="H925" s="5"/>
      <c r="I925" s="5"/>
      <c r="J925" s="5"/>
    </row>
    <row r="926" spans="2:10">
      <c r="B926" s="1"/>
      <c r="C926" s="1"/>
      <c r="D926" s="8"/>
      <c r="E926" s="8"/>
      <c r="F926" s="8"/>
      <c r="G926" s="8"/>
      <c r="H926" s="5"/>
      <c r="I926" s="5"/>
      <c r="J926" s="5"/>
    </row>
    <row r="927" spans="2:10">
      <c r="B927" s="1"/>
      <c r="C927" s="1"/>
      <c r="D927" s="8"/>
      <c r="E927" s="8"/>
      <c r="F927" s="8"/>
      <c r="G927" s="8"/>
      <c r="H927" s="5"/>
      <c r="I927" s="5"/>
      <c r="J927" s="5"/>
    </row>
    <row r="928" spans="2:10">
      <c r="B928" s="1"/>
      <c r="C928" s="1"/>
      <c r="D928" s="8"/>
      <c r="E928" s="8"/>
      <c r="F928" s="8"/>
      <c r="G928" s="8"/>
      <c r="H928" s="5"/>
      <c r="I928" s="5"/>
      <c r="J928" s="5"/>
    </row>
    <row r="929" spans="2:10">
      <c r="B929" s="1"/>
      <c r="C929" s="1"/>
      <c r="D929" s="8"/>
      <c r="E929" s="8"/>
      <c r="F929" s="8"/>
      <c r="G929" s="8"/>
      <c r="H929" s="5"/>
      <c r="I929" s="5"/>
      <c r="J929" s="5"/>
    </row>
    <row r="930" spans="2:10">
      <c r="B930" s="1"/>
      <c r="C930" s="1"/>
      <c r="D930" s="8"/>
      <c r="E930" s="8"/>
      <c r="F930" s="8"/>
      <c r="G930" s="8"/>
      <c r="H930" s="5"/>
      <c r="I930" s="5"/>
      <c r="J930" s="5"/>
    </row>
    <row r="931" spans="2:10">
      <c r="B931" s="1"/>
      <c r="C931" s="1"/>
      <c r="D931" s="8"/>
      <c r="E931" s="8"/>
      <c r="F931" s="8"/>
      <c r="G931" s="8"/>
      <c r="H931" s="5"/>
      <c r="I931" s="5"/>
      <c r="J931" s="5"/>
    </row>
    <row r="932" spans="2:10">
      <c r="B932" s="1"/>
      <c r="C932" s="1"/>
      <c r="D932" s="8"/>
      <c r="E932" s="8"/>
      <c r="F932" s="8"/>
      <c r="G932" s="8"/>
      <c r="H932" s="5"/>
      <c r="I932" s="5"/>
      <c r="J932" s="5"/>
    </row>
    <row r="933" spans="2:10">
      <c r="B933" s="1"/>
      <c r="C933" s="1"/>
      <c r="D933" s="8"/>
      <c r="E933" s="8"/>
      <c r="F933" s="8"/>
      <c r="G933" s="8"/>
      <c r="H933" s="5"/>
      <c r="I933" s="5"/>
      <c r="J933" s="5"/>
    </row>
    <row r="934" spans="2:10">
      <c r="B934" s="1"/>
      <c r="C934" s="1"/>
      <c r="D934" s="8"/>
      <c r="E934" s="8"/>
      <c r="F934" s="8"/>
      <c r="G934" s="8"/>
      <c r="H934" s="5"/>
      <c r="I934" s="5"/>
      <c r="J934" s="5"/>
    </row>
    <row r="935" spans="2:10">
      <c r="B935" s="1"/>
      <c r="C935" s="1"/>
      <c r="D935" s="8"/>
      <c r="E935" s="8"/>
      <c r="F935" s="8"/>
      <c r="G935" s="8"/>
      <c r="H935" s="5"/>
      <c r="I935" s="5"/>
      <c r="J935" s="5"/>
    </row>
    <row r="936" spans="2:10">
      <c r="B936" s="1"/>
      <c r="C936" s="1"/>
      <c r="D936" s="8"/>
      <c r="E936" s="8"/>
      <c r="F936" s="8"/>
      <c r="G936" s="8"/>
      <c r="H936" s="5"/>
      <c r="I936" s="5"/>
      <c r="J936" s="5"/>
    </row>
    <row r="937" spans="2:10">
      <c r="B937" s="1"/>
      <c r="C937" s="1"/>
      <c r="D937" s="8"/>
      <c r="E937" s="8"/>
      <c r="F937" s="8"/>
      <c r="G937" s="8"/>
      <c r="H937" s="5"/>
      <c r="I937" s="5"/>
      <c r="J937" s="5"/>
    </row>
    <row r="938" spans="2:10">
      <c r="B938" s="1"/>
      <c r="C938" s="1"/>
      <c r="D938" s="8"/>
      <c r="E938" s="8"/>
      <c r="F938" s="8"/>
      <c r="G938" s="8"/>
      <c r="H938" s="5"/>
      <c r="I938" s="5"/>
      <c r="J938" s="5"/>
    </row>
    <row r="939" spans="2:10">
      <c r="B939" s="1"/>
      <c r="C939" s="1"/>
      <c r="D939" s="8"/>
      <c r="E939" s="8"/>
      <c r="F939" s="8"/>
      <c r="G939" s="8"/>
      <c r="H939" s="5"/>
      <c r="I939" s="5"/>
      <c r="J939" s="5"/>
    </row>
    <row r="940" spans="2:10">
      <c r="B940" s="1"/>
      <c r="C940" s="1"/>
      <c r="D940" s="8"/>
      <c r="E940" s="8"/>
      <c r="F940" s="8"/>
      <c r="G940" s="8"/>
      <c r="H940" s="5"/>
      <c r="I940" s="5"/>
      <c r="J940" s="5"/>
    </row>
    <row r="941" spans="2:10">
      <c r="B941" s="1"/>
      <c r="C941" s="1"/>
      <c r="D941" s="8"/>
      <c r="E941" s="8"/>
      <c r="F941" s="8"/>
      <c r="G941" s="8"/>
      <c r="H941" s="5"/>
      <c r="I941" s="5"/>
      <c r="J941" s="5"/>
    </row>
    <row r="942" spans="2:10">
      <c r="B942" s="1"/>
      <c r="C942" s="1"/>
      <c r="D942" s="8"/>
      <c r="E942" s="8"/>
      <c r="F942" s="8"/>
      <c r="G942" s="8"/>
      <c r="H942" s="5"/>
      <c r="I942" s="5"/>
      <c r="J942" s="5"/>
    </row>
    <row r="943" spans="2:10">
      <c r="B943" s="1"/>
      <c r="C943" s="1"/>
      <c r="D943" s="8"/>
      <c r="E943" s="8"/>
      <c r="F943" s="8"/>
      <c r="G943" s="8"/>
      <c r="H943" s="5"/>
      <c r="I943" s="5"/>
      <c r="J943" s="5"/>
    </row>
    <row r="944" spans="2:10">
      <c r="B944" s="1"/>
      <c r="C944" s="1"/>
      <c r="D944" s="8"/>
      <c r="E944" s="8"/>
      <c r="F944" s="8"/>
      <c r="G944" s="8"/>
      <c r="H944" s="5"/>
      <c r="I944" s="5"/>
      <c r="J944" s="5"/>
    </row>
    <row r="945" spans="2:10">
      <c r="B945" s="1"/>
      <c r="C945" s="1"/>
      <c r="D945" s="8"/>
      <c r="E945" s="8"/>
      <c r="F945" s="8"/>
      <c r="G945" s="8"/>
      <c r="H945" s="5"/>
      <c r="I945" s="5"/>
      <c r="J945" s="5"/>
    </row>
    <row r="946" spans="2:10">
      <c r="B946" s="1"/>
      <c r="C946" s="1"/>
      <c r="D946" s="8"/>
      <c r="E946" s="8"/>
      <c r="F946" s="8"/>
      <c r="G946" s="8"/>
      <c r="H946" s="5"/>
      <c r="I946" s="5"/>
      <c r="J946" s="5"/>
    </row>
    <row r="947" spans="2:10">
      <c r="B947" s="1"/>
      <c r="C947" s="1"/>
      <c r="D947" s="8"/>
      <c r="E947" s="8"/>
      <c r="F947" s="8"/>
      <c r="G947" s="8"/>
      <c r="H947" s="5"/>
      <c r="I947" s="5"/>
      <c r="J947" s="5"/>
    </row>
    <row r="948" spans="2:10">
      <c r="B948" s="1"/>
      <c r="C948" s="1"/>
      <c r="D948" s="8"/>
      <c r="E948" s="8"/>
      <c r="F948" s="8"/>
      <c r="G948" s="8"/>
      <c r="H948" s="5"/>
      <c r="I948" s="5"/>
      <c r="J948" s="5"/>
    </row>
    <row r="949" spans="2:10">
      <c r="B949" s="1"/>
      <c r="C949" s="1"/>
      <c r="D949" s="8"/>
      <c r="E949" s="8"/>
      <c r="F949" s="8"/>
      <c r="G949" s="8"/>
      <c r="H949" s="5"/>
      <c r="I949" s="5"/>
      <c r="J949" s="5"/>
    </row>
    <row r="950" spans="2:10">
      <c r="B950" s="1"/>
      <c r="C950" s="1"/>
      <c r="D950" s="8"/>
      <c r="E950" s="8"/>
      <c r="F950" s="8"/>
      <c r="G950" s="8"/>
      <c r="H950" s="5"/>
      <c r="I950" s="5"/>
      <c r="J950" s="5"/>
    </row>
    <row r="951" spans="2:10">
      <c r="B951" s="1"/>
      <c r="C951" s="1"/>
      <c r="D951" s="8"/>
      <c r="E951" s="8"/>
      <c r="F951" s="8"/>
      <c r="G951" s="8"/>
      <c r="H951" s="5"/>
      <c r="I951" s="5"/>
      <c r="J951" s="5"/>
    </row>
    <row r="952" spans="2:10">
      <c r="B952" s="1"/>
      <c r="C952" s="1"/>
      <c r="D952" s="8"/>
      <c r="E952" s="8"/>
      <c r="F952" s="8"/>
      <c r="G952" s="8"/>
      <c r="H952" s="5"/>
      <c r="I952" s="5"/>
      <c r="J952" s="5"/>
    </row>
    <row r="953" spans="2:10">
      <c r="B953" s="1"/>
      <c r="C953" s="1"/>
      <c r="D953" s="8"/>
      <c r="E953" s="8"/>
      <c r="F953" s="8"/>
      <c r="G953" s="8"/>
      <c r="H953" s="5"/>
      <c r="I953" s="5"/>
      <c r="J953" s="5"/>
    </row>
    <row r="954" spans="2:10">
      <c r="B954" s="1"/>
      <c r="C954" s="1"/>
      <c r="D954" s="8"/>
      <c r="E954" s="8"/>
      <c r="F954" s="8"/>
      <c r="G954" s="8"/>
      <c r="H954" s="5"/>
      <c r="I954" s="5"/>
      <c r="J954" s="5"/>
    </row>
    <row r="955" spans="2:10">
      <c r="B955" s="1"/>
      <c r="C955" s="1"/>
      <c r="D955" s="8"/>
      <c r="E955" s="8"/>
      <c r="F955" s="8"/>
      <c r="G955" s="8"/>
      <c r="H955" s="5"/>
      <c r="I955" s="5"/>
      <c r="J955" s="5"/>
    </row>
    <row r="956" spans="2:10">
      <c r="B956" s="1"/>
      <c r="C956" s="1"/>
      <c r="D956" s="8"/>
      <c r="E956" s="8"/>
      <c r="F956" s="8"/>
      <c r="G956" s="8"/>
      <c r="H956" s="5"/>
      <c r="I956" s="5"/>
      <c r="J956" s="5"/>
    </row>
    <row r="957" spans="2:10">
      <c r="B957" s="1"/>
      <c r="C957" s="1"/>
      <c r="D957" s="8"/>
      <c r="E957" s="8"/>
      <c r="F957" s="8"/>
      <c r="G957" s="8"/>
      <c r="H957" s="5"/>
      <c r="I957" s="5"/>
      <c r="J957" s="5"/>
    </row>
    <row r="958" spans="2:10">
      <c r="B958" s="1"/>
      <c r="C958" s="1"/>
      <c r="D958" s="8"/>
      <c r="E958" s="8"/>
      <c r="F958" s="8"/>
      <c r="G958" s="8"/>
      <c r="H958" s="5"/>
      <c r="I958" s="5"/>
      <c r="J958" s="5"/>
    </row>
    <row r="959" spans="2:10">
      <c r="B959" s="1"/>
      <c r="C959" s="1"/>
      <c r="D959" s="8"/>
      <c r="E959" s="8"/>
      <c r="F959" s="8"/>
      <c r="G959" s="8"/>
      <c r="H959" s="5"/>
      <c r="I959" s="5"/>
      <c r="J959" s="5"/>
    </row>
    <row r="960" spans="2:10">
      <c r="B960" s="1"/>
      <c r="C960" s="1"/>
      <c r="D960" s="8"/>
      <c r="E960" s="8"/>
      <c r="F960" s="8"/>
      <c r="G960" s="8"/>
      <c r="H960" s="5"/>
      <c r="I960" s="5"/>
      <c r="J960" s="5"/>
    </row>
    <row r="961" spans="2:10">
      <c r="B961" s="1"/>
      <c r="C961" s="1"/>
      <c r="D961" s="8"/>
      <c r="E961" s="8"/>
      <c r="F961" s="8"/>
      <c r="G961" s="8"/>
      <c r="H961" s="5"/>
      <c r="I961" s="5"/>
      <c r="J961" s="5"/>
    </row>
    <row r="962" spans="2:10">
      <c r="B962" s="1"/>
      <c r="C962" s="1"/>
      <c r="D962" s="8"/>
      <c r="E962" s="8"/>
      <c r="F962" s="8"/>
      <c r="G962" s="8"/>
      <c r="H962" s="5"/>
      <c r="I962" s="5"/>
      <c r="J962" s="5"/>
    </row>
    <row r="963" spans="2:10">
      <c r="B963" s="1"/>
      <c r="C963" s="1"/>
      <c r="D963" s="8"/>
      <c r="E963" s="8"/>
      <c r="F963" s="8"/>
      <c r="G963" s="8"/>
      <c r="H963" s="5"/>
      <c r="I963" s="5"/>
      <c r="J963" s="5"/>
    </row>
    <row r="964" spans="2:10">
      <c r="B964" s="1"/>
      <c r="C964" s="1"/>
      <c r="D964" s="8"/>
      <c r="E964" s="8"/>
      <c r="F964" s="8"/>
      <c r="G964" s="8"/>
      <c r="H964" s="5"/>
      <c r="I964" s="5"/>
      <c r="J964" s="5"/>
    </row>
    <row r="965" spans="2:10">
      <c r="B965" s="1"/>
      <c r="C965" s="1"/>
      <c r="D965" s="8"/>
      <c r="E965" s="8"/>
      <c r="F965" s="8"/>
      <c r="G965" s="8"/>
      <c r="H965" s="5"/>
      <c r="I965" s="5"/>
      <c r="J965" s="5"/>
    </row>
    <row r="966" spans="2:10">
      <c r="B966" s="1"/>
      <c r="C966" s="1"/>
      <c r="D966" s="8"/>
      <c r="E966" s="8"/>
      <c r="F966" s="8"/>
      <c r="G966" s="8"/>
      <c r="H966" s="5"/>
      <c r="I966" s="5"/>
      <c r="J966" s="5"/>
    </row>
    <row r="967" spans="2:10">
      <c r="B967" s="1"/>
      <c r="C967" s="1"/>
      <c r="D967" s="8"/>
      <c r="E967" s="8"/>
      <c r="F967" s="8"/>
      <c r="G967" s="8"/>
      <c r="H967" s="5"/>
      <c r="I967" s="5"/>
      <c r="J967" s="5"/>
    </row>
    <row r="968" spans="2:10">
      <c r="B968" s="1"/>
      <c r="C968" s="1"/>
      <c r="D968" s="8"/>
      <c r="E968" s="8"/>
      <c r="F968" s="8"/>
      <c r="G968" s="8"/>
      <c r="H968" s="5"/>
      <c r="I968" s="5"/>
      <c r="J968" s="5"/>
    </row>
    <row r="969" spans="2:10">
      <c r="B969" s="1"/>
      <c r="C969" s="1"/>
      <c r="D969" s="8"/>
      <c r="E969" s="8"/>
      <c r="F969" s="8"/>
      <c r="G969" s="8"/>
      <c r="H969" s="5"/>
      <c r="I969" s="5"/>
      <c r="J969" s="5"/>
    </row>
    <row r="970" spans="2:10">
      <c r="B970" s="1"/>
      <c r="C970" s="1"/>
      <c r="D970" s="8"/>
      <c r="E970" s="8"/>
      <c r="F970" s="8"/>
      <c r="G970" s="8"/>
      <c r="H970" s="5"/>
      <c r="I970" s="5"/>
      <c r="J970" s="5"/>
    </row>
    <row r="971" spans="2:10">
      <c r="B971" s="1"/>
      <c r="C971" s="1"/>
      <c r="D971" s="8"/>
      <c r="E971" s="8"/>
      <c r="F971" s="8"/>
      <c r="G971" s="8"/>
      <c r="H971" s="5"/>
      <c r="I971" s="5"/>
      <c r="J971" s="5"/>
    </row>
    <row r="972" spans="2:10">
      <c r="B972" s="1"/>
      <c r="C972" s="1"/>
      <c r="D972" s="8"/>
      <c r="E972" s="8"/>
      <c r="F972" s="8"/>
      <c r="G972" s="8"/>
      <c r="H972" s="5"/>
      <c r="I972" s="5"/>
      <c r="J972" s="5"/>
    </row>
    <row r="973" spans="2:10">
      <c r="B973" s="1"/>
      <c r="C973" s="1"/>
      <c r="D973" s="8"/>
      <c r="E973" s="8"/>
      <c r="F973" s="8"/>
      <c r="G973" s="8"/>
      <c r="H973" s="5"/>
      <c r="I973" s="5"/>
      <c r="J973" s="5"/>
    </row>
    <row r="974" spans="2:10">
      <c r="B974" s="1"/>
      <c r="C974" s="1"/>
      <c r="D974" s="8"/>
      <c r="E974" s="8"/>
      <c r="F974" s="8"/>
      <c r="G974" s="8"/>
      <c r="H974" s="5"/>
      <c r="I974" s="5"/>
      <c r="J974" s="5"/>
    </row>
    <row r="975" spans="2:10">
      <c r="B975" s="1"/>
      <c r="C975" s="1"/>
      <c r="D975" s="8"/>
      <c r="E975" s="8"/>
      <c r="F975" s="8"/>
      <c r="G975" s="8"/>
      <c r="H975" s="5"/>
      <c r="I975" s="5"/>
      <c r="J975" s="5"/>
    </row>
    <row r="976" spans="2:10">
      <c r="B976" s="1"/>
      <c r="C976" s="1"/>
      <c r="D976" s="8"/>
      <c r="E976" s="8"/>
      <c r="F976" s="8"/>
      <c r="G976" s="8"/>
      <c r="H976" s="5"/>
      <c r="I976" s="5"/>
      <c r="J976" s="5"/>
    </row>
    <row r="977" spans="2:10">
      <c r="B977" s="1"/>
      <c r="C977" s="1"/>
      <c r="D977" s="8"/>
      <c r="E977" s="8"/>
      <c r="F977" s="8"/>
      <c r="G977" s="8"/>
      <c r="H977" s="5"/>
      <c r="I977" s="5"/>
      <c r="J977" s="5"/>
    </row>
    <row r="978" spans="2:10">
      <c r="B978" s="1"/>
      <c r="C978" s="1"/>
      <c r="D978" s="8"/>
      <c r="E978" s="8"/>
      <c r="F978" s="8"/>
      <c r="G978" s="8"/>
      <c r="H978" s="5"/>
      <c r="I978" s="5"/>
      <c r="J978" s="5"/>
    </row>
    <row r="979" spans="2:10">
      <c r="B979" s="1"/>
      <c r="C979" s="1"/>
      <c r="D979" s="8"/>
      <c r="E979" s="8"/>
      <c r="F979" s="8"/>
      <c r="G979" s="8"/>
      <c r="H979" s="5"/>
      <c r="I979" s="5"/>
      <c r="J979" s="5"/>
    </row>
    <row r="980" spans="2:10">
      <c r="B980" s="1"/>
      <c r="C980" s="1"/>
      <c r="D980" s="8"/>
      <c r="E980" s="8"/>
      <c r="F980" s="8"/>
      <c r="G980" s="8"/>
      <c r="H980" s="5"/>
      <c r="I980" s="5"/>
      <c r="J980" s="5"/>
    </row>
    <row r="981" spans="2:10">
      <c r="B981" s="1"/>
      <c r="C981" s="1"/>
      <c r="D981" s="8"/>
      <c r="E981" s="8"/>
      <c r="F981" s="8"/>
      <c r="G981" s="8"/>
      <c r="H981" s="5"/>
      <c r="I981" s="5"/>
      <c r="J981" s="5"/>
    </row>
    <row r="982" spans="2:10">
      <c r="B982" s="1"/>
      <c r="C982" s="1"/>
      <c r="D982" s="8"/>
      <c r="E982" s="8"/>
      <c r="F982" s="8"/>
      <c r="G982" s="8"/>
      <c r="H982" s="5"/>
      <c r="I982" s="5"/>
      <c r="J982" s="5"/>
    </row>
    <row r="983" spans="2:10">
      <c r="B983" s="1"/>
      <c r="C983" s="1"/>
      <c r="D983" s="8"/>
      <c r="E983" s="8"/>
      <c r="F983" s="8"/>
      <c r="G983" s="8"/>
      <c r="H983" s="5"/>
      <c r="I983" s="5"/>
      <c r="J983" s="5"/>
    </row>
    <row r="984" spans="2:10">
      <c r="B984" s="1"/>
      <c r="C984" s="1"/>
      <c r="D984" s="8"/>
      <c r="E984" s="8"/>
      <c r="F984" s="8"/>
      <c r="G984" s="8"/>
      <c r="H984" s="5"/>
      <c r="I984" s="5"/>
      <c r="J984" s="5"/>
    </row>
    <row r="985" spans="2:10">
      <c r="B985" s="1"/>
      <c r="C985" s="1"/>
      <c r="D985" s="8"/>
      <c r="E985" s="8"/>
      <c r="F985" s="8"/>
      <c r="G985" s="8"/>
      <c r="H985" s="5"/>
      <c r="I985" s="5"/>
      <c r="J985" s="5"/>
    </row>
    <row r="986" spans="2:10">
      <c r="B986" s="1"/>
      <c r="C986" s="1"/>
      <c r="D986" s="8"/>
      <c r="E986" s="8"/>
      <c r="F986" s="8"/>
      <c r="G986" s="8"/>
      <c r="H986" s="5"/>
      <c r="I986" s="5"/>
      <c r="J986" s="5"/>
    </row>
    <row r="987" spans="2:10">
      <c r="B987" s="1"/>
      <c r="C987" s="1"/>
      <c r="D987" s="8"/>
      <c r="E987" s="8"/>
      <c r="F987" s="8"/>
      <c r="G987" s="8"/>
      <c r="H987" s="5"/>
      <c r="I987" s="5"/>
      <c r="J987" s="5"/>
    </row>
    <row r="988" spans="2:10">
      <c r="B988" s="1"/>
      <c r="C988" s="1"/>
      <c r="D988" s="8"/>
      <c r="E988" s="8"/>
      <c r="F988" s="8"/>
      <c r="G988" s="8"/>
      <c r="H988" s="5"/>
      <c r="I988" s="5"/>
      <c r="J988" s="5"/>
    </row>
    <row r="989" spans="2:10">
      <c r="B989" s="1"/>
      <c r="C989" s="1"/>
      <c r="D989" s="8"/>
      <c r="E989" s="8"/>
      <c r="F989" s="8"/>
      <c r="G989" s="8"/>
      <c r="H989" s="5"/>
      <c r="I989" s="5"/>
      <c r="J989" s="5"/>
    </row>
    <row r="990" spans="2:10">
      <c r="B990" s="1"/>
      <c r="C990" s="1"/>
      <c r="D990" s="8"/>
      <c r="E990" s="8"/>
      <c r="F990" s="8"/>
      <c r="G990" s="8"/>
      <c r="H990" s="5"/>
      <c r="I990" s="5"/>
      <c r="J990" s="5"/>
    </row>
    <row r="991" spans="2:10">
      <c r="B991" s="1"/>
      <c r="C991" s="1"/>
      <c r="D991" s="8"/>
      <c r="E991" s="8"/>
      <c r="F991" s="8"/>
      <c r="G991" s="8"/>
      <c r="H991" s="5"/>
      <c r="I991" s="5"/>
      <c r="J991" s="5"/>
    </row>
    <row r="992" spans="2:10">
      <c r="B992" s="1"/>
      <c r="C992" s="1"/>
      <c r="D992" s="8"/>
      <c r="E992" s="8"/>
      <c r="F992" s="8"/>
      <c r="G992" s="8"/>
      <c r="H992" s="5"/>
      <c r="I992" s="5"/>
      <c r="J992" s="5"/>
    </row>
    <row r="993" spans="2:10">
      <c r="B993" s="1"/>
      <c r="C993" s="1"/>
      <c r="D993" s="8"/>
      <c r="E993" s="8"/>
      <c r="F993" s="8"/>
      <c r="G993" s="8"/>
      <c r="H993" s="5"/>
      <c r="I993" s="5"/>
      <c r="J993" s="5"/>
    </row>
    <row r="994" spans="2:10">
      <c r="B994" s="1"/>
      <c r="C994" s="1"/>
      <c r="D994" s="8"/>
      <c r="E994" s="8"/>
      <c r="F994" s="8"/>
      <c r="G994" s="8"/>
      <c r="H994" s="5"/>
      <c r="I994" s="5"/>
      <c r="J994" s="5"/>
    </row>
    <row r="995" spans="2:10">
      <c r="B995" s="1"/>
      <c r="C995" s="1"/>
      <c r="D995" s="8"/>
      <c r="E995" s="8"/>
      <c r="F995" s="8"/>
      <c r="G995" s="8"/>
      <c r="H995" s="5"/>
      <c r="I995" s="5"/>
      <c r="J995" s="5"/>
    </row>
    <row r="996" spans="2:10">
      <c r="B996" s="1"/>
      <c r="C996" s="1"/>
      <c r="D996" s="8"/>
      <c r="E996" s="8"/>
      <c r="F996" s="8"/>
      <c r="G996" s="8"/>
      <c r="H996" s="5"/>
      <c r="I996" s="5"/>
      <c r="J996" s="5"/>
    </row>
    <row r="997" spans="2:10">
      <c r="B997" s="1"/>
      <c r="C997" s="1"/>
      <c r="D997" s="8"/>
      <c r="E997" s="8"/>
      <c r="F997" s="8"/>
      <c r="G997" s="8"/>
      <c r="H997" s="5"/>
      <c r="I997" s="5"/>
      <c r="J997" s="5"/>
    </row>
    <row r="998" spans="2:10">
      <c r="B998" s="1"/>
      <c r="C998" s="1"/>
      <c r="D998" s="8"/>
      <c r="E998" s="8"/>
      <c r="F998" s="8"/>
      <c r="G998" s="8"/>
      <c r="H998" s="5"/>
      <c r="I998" s="5"/>
      <c r="J998" s="5"/>
    </row>
    <row r="999" spans="2:10">
      <c r="B999" s="1"/>
      <c r="C999" s="1"/>
      <c r="D999" s="8"/>
      <c r="E999" s="8"/>
      <c r="F999" s="8"/>
      <c r="G999" s="8"/>
      <c r="H999" s="5"/>
      <c r="I999" s="5"/>
      <c r="J999" s="5"/>
    </row>
    <row r="1000" spans="2:10">
      <c r="B1000" s="1"/>
      <c r="C1000" s="1"/>
      <c r="D1000" s="8"/>
      <c r="E1000" s="8"/>
      <c r="F1000" s="8"/>
      <c r="G1000" s="8"/>
      <c r="H1000" s="5"/>
      <c r="I1000" s="5"/>
      <c r="J1000" s="5"/>
    </row>
    <row r="1001" spans="2:10">
      <c r="B1001" s="1"/>
      <c r="C1001" s="1"/>
      <c r="D1001" s="8"/>
      <c r="E1001" s="8"/>
      <c r="F1001" s="8"/>
      <c r="G1001" s="8"/>
      <c r="H1001" s="5"/>
      <c r="I1001" s="5"/>
      <c r="J1001" s="5"/>
    </row>
    <row r="1002" spans="2:10">
      <c r="B1002" s="1"/>
      <c r="C1002" s="1"/>
      <c r="D1002" s="8"/>
      <c r="E1002" s="8"/>
      <c r="F1002" s="8"/>
      <c r="G1002" s="8"/>
      <c r="H1002" s="5"/>
      <c r="I1002" s="5"/>
      <c r="J1002" s="5"/>
    </row>
    <row r="1003" spans="2:10">
      <c r="B1003" s="1"/>
      <c r="C1003" s="1"/>
      <c r="D1003" s="8"/>
      <c r="E1003" s="8"/>
      <c r="F1003" s="8"/>
      <c r="G1003" s="8"/>
      <c r="H1003" s="5"/>
      <c r="I1003" s="5"/>
      <c r="J1003" s="5"/>
    </row>
    <row r="1004" spans="2:10">
      <c r="B1004" s="1"/>
      <c r="C1004" s="1"/>
      <c r="D1004" s="8"/>
      <c r="E1004" s="8"/>
      <c r="F1004" s="8"/>
      <c r="G1004" s="8"/>
      <c r="H1004" s="5"/>
      <c r="I1004" s="5"/>
      <c r="J1004" s="5"/>
    </row>
    <row r="1005" spans="2:10">
      <c r="B1005" s="1"/>
      <c r="C1005" s="1"/>
      <c r="D1005" s="8"/>
      <c r="E1005" s="8"/>
      <c r="F1005" s="8"/>
      <c r="G1005" s="8"/>
      <c r="H1005" s="5"/>
      <c r="I1005" s="5"/>
      <c r="J1005" s="5"/>
    </row>
    <row r="1006" spans="2:10">
      <c r="B1006" s="1"/>
      <c r="C1006" s="1"/>
      <c r="D1006" s="8"/>
      <c r="E1006" s="8"/>
      <c r="F1006" s="8"/>
      <c r="G1006" s="8"/>
      <c r="H1006" s="5"/>
      <c r="I1006" s="5"/>
      <c r="J1006" s="5"/>
    </row>
    <row r="1007" spans="2:10">
      <c r="B1007" s="1"/>
      <c r="C1007" s="1"/>
      <c r="D1007" s="8"/>
      <c r="E1007" s="8"/>
      <c r="F1007" s="8"/>
      <c r="G1007" s="8"/>
      <c r="H1007" s="5"/>
      <c r="I1007" s="5"/>
      <c r="J1007" s="5"/>
    </row>
    <row r="1008" spans="2:10">
      <c r="B1008" s="1"/>
      <c r="C1008" s="1"/>
      <c r="D1008" s="8"/>
      <c r="E1008" s="8"/>
      <c r="F1008" s="8"/>
      <c r="G1008" s="8"/>
      <c r="H1008" s="5"/>
      <c r="I1008" s="5"/>
      <c r="J1008" s="5"/>
    </row>
    <row r="1009" spans="2:10">
      <c r="B1009" s="1"/>
      <c r="C1009" s="1"/>
      <c r="D1009" s="8"/>
      <c r="E1009" s="8"/>
      <c r="F1009" s="8"/>
      <c r="G1009" s="8"/>
      <c r="H1009" s="5"/>
      <c r="I1009" s="5"/>
      <c r="J1009" s="5"/>
    </row>
    <row r="1010" spans="2:10">
      <c r="B1010" s="1"/>
      <c r="C1010" s="1"/>
      <c r="D1010" s="8"/>
      <c r="E1010" s="8"/>
      <c r="F1010" s="8"/>
      <c r="G1010" s="8"/>
      <c r="H1010" s="5"/>
      <c r="I1010" s="5"/>
      <c r="J1010" s="5"/>
    </row>
    <row r="1011" spans="2:10">
      <c r="B1011" s="1"/>
      <c r="C1011" s="1"/>
      <c r="D1011" s="8"/>
      <c r="E1011" s="8"/>
      <c r="F1011" s="8"/>
      <c r="G1011" s="8"/>
      <c r="H1011" s="5"/>
      <c r="I1011" s="5"/>
      <c r="J1011" s="5"/>
    </row>
    <row r="1012" spans="2:10">
      <c r="B1012" s="1"/>
      <c r="C1012" s="1"/>
      <c r="D1012" s="8"/>
      <c r="E1012" s="8"/>
      <c r="F1012" s="8"/>
      <c r="G1012" s="8"/>
      <c r="H1012" s="5"/>
      <c r="I1012" s="5"/>
      <c r="J1012" s="5"/>
    </row>
    <row r="1013" spans="2:10">
      <c r="B1013" s="1"/>
      <c r="C1013" s="1"/>
      <c r="D1013" s="8"/>
      <c r="E1013" s="8"/>
      <c r="F1013" s="8"/>
      <c r="G1013" s="8"/>
      <c r="H1013" s="5"/>
      <c r="I1013" s="5"/>
      <c r="J1013" s="5"/>
    </row>
    <row r="1014" spans="2:10">
      <c r="B1014" s="1"/>
      <c r="C1014" s="1"/>
      <c r="D1014" s="8"/>
      <c r="E1014" s="8"/>
      <c r="F1014" s="8"/>
      <c r="G1014" s="8"/>
      <c r="H1014" s="5"/>
      <c r="I1014" s="5"/>
      <c r="J1014" s="5"/>
    </row>
    <row r="1015" spans="2:10">
      <c r="B1015" s="1"/>
      <c r="C1015" s="1"/>
      <c r="D1015" s="8"/>
      <c r="E1015" s="8"/>
      <c r="F1015" s="8"/>
      <c r="G1015" s="8"/>
      <c r="H1015" s="5"/>
      <c r="I1015" s="5"/>
      <c r="J1015" s="5"/>
    </row>
    <row r="1016" spans="2:10">
      <c r="B1016" s="1"/>
      <c r="C1016" s="1"/>
      <c r="D1016" s="8"/>
      <c r="E1016" s="8"/>
      <c r="F1016" s="8"/>
      <c r="G1016" s="8"/>
      <c r="H1016" s="5"/>
      <c r="I1016" s="5"/>
      <c r="J1016" s="5"/>
    </row>
    <row r="1017" spans="2:10">
      <c r="B1017" s="1"/>
      <c r="C1017" s="1"/>
      <c r="D1017" s="8"/>
      <c r="E1017" s="8"/>
      <c r="F1017" s="8"/>
      <c r="G1017" s="8"/>
      <c r="H1017" s="5"/>
      <c r="I1017" s="5"/>
      <c r="J1017" s="5"/>
    </row>
    <row r="1018" spans="2:10">
      <c r="B1018" s="1"/>
      <c r="C1018" s="1"/>
      <c r="D1018" s="8"/>
      <c r="E1018" s="8"/>
      <c r="F1018" s="8"/>
      <c r="G1018" s="8"/>
      <c r="H1018" s="5"/>
      <c r="I1018" s="5"/>
      <c r="J1018" s="5"/>
    </row>
    <row r="1019" spans="2:10">
      <c r="B1019" s="1"/>
      <c r="C1019" s="1"/>
      <c r="D1019" s="8"/>
      <c r="E1019" s="8"/>
      <c r="F1019" s="8"/>
      <c r="G1019" s="8"/>
      <c r="H1019" s="5"/>
      <c r="I1019" s="5"/>
      <c r="J1019" s="5"/>
    </row>
    <row r="1020" spans="2:10">
      <c r="B1020" s="1"/>
      <c r="C1020" s="1"/>
      <c r="D1020" s="8"/>
      <c r="E1020" s="8"/>
      <c r="F1020" s="8"/>
      <c r="G1020" s="8"/>
      <c r="H1020" s="5"/>
      <c r="I1020" s="5"/>
      <c r="J1020" s="5"/>
    </row>
    <row r="1021" spans="2:10">
      <c r="B1021" s="1"/>
      <c r="C1021" s="1"/>
      <c r="D1021" s="8"/>
      <c r="E1021" s="8"/>
      <c r="F1021" s="8"/>
      <c r="G1021" s="8"/>
      <c r="H1021" s="5"/>
      <c r="I1021" s="5"/>
      <c r="J1021" s="5"/>
    </row>
    <row r="1022" spans="2:10">
      <c r="B1022" s="1"/>
      <c r="C1022" s="1"/>
      <c r="D1022" s="8"/>
      <c r="E1022" s="8"/>
      <c r="F1022" s="8"/>
      <c r="G1022" s="8"/>
      <c r="H1022" s="5"/>
      <c r="I1022" s="5"/>
      <c r="J1022" s="5"/>
    </row>
    <row r="1023" spans="2:10">
      <c r="B1023" s="1"/>
      <c r="C1023" s="1"/>
      <c r="D1023" s="8"/>
      <c r="E1023" s="8"/>
      <c r="F1023" s="8"/>
      <c r="G1023" s="8"/>
      <c r="H1023" s="5"/>
      <c r="I1023" s="5"/>
      <c r="J1023" s="5"/>
    </row>
    <row r="1024" spans="2:10">
      <c r="B1024" s="1"/>
      <c r="C1024" s="1"/>
      <c r="D1024" s="8"/>
      <c r="E1024" s="8"/>
      <c r="F1024" s="8"/>
      <c r="G1024" s="8"/>
      <c r="H1024" s="5"/>
      <c r="I1024" s="5"/>
      <c r="J1024" s="5"/>
    </row>
    <row r="1025" spans="2:10">
      <c r="B1025" s="1"/>
      <c r="C1025" s="1"/>
      <c r="D1025" s="8"/>
      <c r="E1025" s="8"/>
      <c r="F1025" s="8"/>
      <c r="G1025" s="8"/>
      <c r="H1025" s="5"/>
      <c r="I1025" s="5"/>
      <c r="J1025" s="5"/>
    </row>
    <row r="1026" spans="2:10">
      <c r="B1026" s="1"/>
      <c r="C1026" s="1"/>
      <c r="D1026" s="8"/>
      <c r="E1026" s="8"/>
      <c r="F1026" s="8"/>
      <c r="G1026" s="8"/>
      <c r="H1026" s="5"/>
      <c r="I1026" s="5"/>
      <c r="J1026" s="5"/>
    </row>
    <row r="1027" spans="2:10">
      <c r="B1027" s="1"/>
      <c r="C1027" s="1"/>
      <c r="D1027" s="8"/>
      <c r="E1027" s="8"/>
      <c r="F1027" s="8"/>
      <c r="G1027" s="8"/>
      <c r="H1027" s="5"/>
      <c r="I1027" s="5"/>
      <c r="J1027" s="5"/>
    </row>
    <row r="1028" spans="2:10">
      <c r="B1028" s="1"/>
      <c r="C1028" s="1"/>
      <c r="D1028" s="8"/>
      <c r="E1028" s="8"/>
      <c r="F1028" s="8"/>
      <c r="G1028" s="8"/>
      <c r="H1028" s="5"/>
      <c r="I1028" s="5"/>
      <c r="J1028" s="5"/>
    </row>
    <row r="1029" spans="2:10">
      <c r="B1029" s="1"/>
      <c r="C1029" s="1"/>
      <c r="D1029" s="8"/>
      <c r="E1029" s="8"/>
      <c r="F1029" s="8"/>
      <c r="G1029" s="8"/>
      <c r="H1029" s="5"/>
      <c r="I1029" s="5"/>
      <c r="J1029" s="5"/>
    </row>
    <row r="1030" spans="2:10">
      <c r="B1030" s="1"/>
      <c r="C1030" s="1"/>
      <c r="D1030" s="8"/>
      <c r="E1030" s="8"/>
      <c r="F1030" s="8"/>
      <c r="G1030" s="8"/>
      <c r="H1030" s="5"/>
      <c r="I1030" s="5"/>
      <c r="J1030" s="5"/>
    </row>
    <row r="1031" spans="2:10">
      <c r="B1031" s="1"/>
      <c r="C1031" s="1"/>
      <c r="D1031" s="8"/>
      <c r="E1031" s="8"/>
      <c r="F1031" s="8"/>
      <c r="G1031" s="8"/>
      <c r="H1031" s="5"/>
      <c r="I1031" s="5"/>
      <c r="J1031" s="5"/>
    </row>
    <row r="1032" spans="2:10">
      <c r="B1032" s="1"/>
      <c r="C1032" s="1"/>
      <c r="D1032" s="8"/>
      <c r="E1032" s="8"/>
      <c r="F1032" s="8"/>
      <c r="G1032" s="8"/>
      <c r="H1032" s="5"/>
      <c r="I1032" s="5"/>
      <c r="J1032" s="5"/>
    </row>
    <row r="1033" spans="2:10">
      <c r="B1033" s="1"/>
      <c r="C1033" s="1"/>
      <c r="D1033" s="8"/>
      <c r="E1033" s="8"/>
      <c r="F1033" s="8"/>
      <c r="G1033" s="8"/>
      <c r="H1033" s="5"/>
      <c r="I1033" s="5"/>
      <c r="J1033" s="5"/>
    </row>
    <row r="1034" spans="2:10">
      <c r="B1034" s="1"/>
      <c r="C1034" s="1"/>
      <c r="D1034" s="8"/>
      <c r="E1034" s="8"/>
      <c r="F1034" s="8"/>
      <c r="G1034" s="8"/>
      <c r="H1034" s="5"/>
      <c r="I1034" s="5"/>
      <c r="J1034" s="5"/>
    </row>
    <row r="1035" spans="2:10">
      <c r="B1035" s="1"/>
      <c r="C1035" s="1"/>
      <c r="D1035" s="8"/>
      <c r="E1035" s="8"/>
      <c r="F1035" s="8"/>
      <c r="G1035" s="8"/>
      <c r="H1035" s="5"/>
      <c r="I1035" s="5"/>
      <c r="J1035" s="5"/>
    </row>
    <row r="1036" spans="2:10">
      <c r="B1036" s="1"/>
      <c r="C1036" s="1"/>
      <c r="D1036" s="8"/>
      <c r="E1036" s="8"/>
      <c r="F1036" s="8"/>
      <c r="G1036" s="8"/>
      <c r="H1036" s="5"/>
      <c r="I1036" s="5"/>
      <c r="J1036" s="5"/>
    </row>
    <row r="1037" spans="2:10">
      <c r="B1037" s="1"/>
      <c r="C1037" s="1"/>
      <c r="D1037" s="8"/>
      <c r="E1037" s="8"/>
      <c r="F1037" s="8"/>
      <c r="G1037" s="8"/>
      <c r="H1037" s="5"/>
      <c r="I1037" s="5"/>
      <c r="J1037" s="5"/>
    </row>
    <row r="1038" spans="2:10">
      <c r="B1038" s="1"/>
      <c r="C1038" s="1"/>
      <c r="D1038" s="8"/>
      <c r="E1038" s="8"/>
      <c r="F1038" s="8"/>
      <c r="G1038" s="8"/>
      <c r="H1038" s="5"/>
      <c r="I1038" s="5"/>
      <c r="J1038" s="5"/>
    </row>
    <row r="1039" spans="2:10">
      <c r="B1039" s="1"/>
      <c r="C1039" s="1"/>
      <c r="D1039" s="8"/>
      <c r="E1039" s="8"/>
      <c r="F1039" s="8"/>
      <c r="G1039" s="8"/>
      <c r="H1039" s="5"/>
      <c r="I1039" s="5"/>
      <c r="J1039" s="5"/>
    </row>
    <row r="1040" spans="2:10">
      <c r="B1040" s="1"/>
      <c r="C1040" s="1"/>
      <c r="D1040" s="8"/>
      <c r="E1040" s="8"/>
      <c r="F1040" s="8"/>
      <c r="G1040" s="8"/>
      <c r="H1040" s="5"/>
      <c r="I1040" s="5"/>
      <c r="J1040" s="5"/>
    </row>
    <row r="1041" spans="2:10">
      <c r="B1041" s="1"/>
      <c r="C1041" s="1"/>
      <c r="D1041" s="8"/>
      <c r="E1041" s="8"/>
      <c r="F1041" s="8"/>
      <c r="G1041" s="8"/>
      <c r="H1041" s="5"/>
      <c r="I1041" s="5"/>
      <c r="J1041" s="5"/>
    </row>
    <row r="1042" spans="2:10">
      <c r="B1042" s="1"/>
      <c r="C1042" s="1"/>
      <c r="D1042" s="8"/>
      <c r="E1042" s="8"/>
      <c r="F1042" s="8"/>
      <c r="G1042" s="8"/>
      <c r="H1042" s="5"/>
      <c r="I1042" s="5"/>
      <c r="J1042" s="5"/>
    </row>
    <row r="1043" spans="2:10">
      <c r="B1043" s="1"/>
      <c r="C1043" s="1"/>
      <c r="D1043" s="8"/>
      <c r="E1043" s="8"/>
      <c r="F1043" s="8"/>
      <c r="G1043" s="8"/>
      <c r="H1043" s="5"/>
      <c r="I1043" s="5"/>
      <c r="J1043" s="5"/>
    </row>
    <row r="1044" spans="2:10">
      <c r="B1044" s="1"/>
      <c r="C1044" s="1"/>
      <c r="D1044" s="8"/>
      <c r="E1044" s="8"/>
      <c r="F1044" s="8"/>
      <c r="G1044" s="8"/>
      <c r="H1044" s="5"/>
      <c r="I1044" s="5"/>
      <c r="J1044" s="5"/>
    </row>
    <row r="1045" spans="2:10">
      <c r="B1045" s="1"/>
      <c r="C1045" s="1"/>
      <c r="D1045" s="8"/>
      <c r="E1045" s="8"/>
      <c r="F1045" s="8"/>
      <c r="G1045" s="8"/>
      <c r="H1045" s="5"/>
      <c r="I1045" s="5"/>
      <c r="J1045" s="5"/>
    </row>
    <row r="1046" spans="2:10">
      <c r="B1046" s="1"/>
      <c r="C1046" s="1"/>
      <c r="D1046" s="8"/>
      <c r="E1046" s="8"/>
      <c r="F1046" s="8"/>
      <c r="G1046" s="8"/>
      <c r="H1046" s="5"/>
      <c r="I1046" s="5"/>
      <c r="J1046" s="5"/>
    </row>
    <row r="1047" spans="2:10">
      <c r="B1047" s="1"/>
      <c r="C1047" s="1"/>
      <c r="D1047" s="8"/>
      <c r="E1047" s="8"/>
      <c r="F1047" s="8"/>
      <c r="G1047" s="8"/>
      <c r="H1047" s="5"/>
      <c r="I1047" s="5"/>
      <c r="J1047" s="5"/>
    </row>
    <row r="1048" spans="2:10">
      <c r="B1048" s="1"/>
      <c r="C1048" s="1"/>
      <c r="D1048" s="8"/>
      <c r="E1048" s="8"/>
      <c r="F1048" s="8"/>
      <c r="G1048" s="8"/>
      <c r="H1048" s="5"/>
      <c r="I1048" s="5"/>
      <c r="J1048" s="5"/>
    </row>
    <row r="1049" spans="2:10">
      <c r="B1049" s="1"/>
      <c r="C1049" s="1"/>
      <c r="D1049" s="8"/>
      <c r="E1049" s="8"/>
      <c r="F1049" s="8"/>
      <c r="G1049" s="8"/>
      <c r="H1049" s="5"/>
      <c r="I1049" s="5"/>
      <c r="J1049" s="5"/>
    </row>
    <row r="1050" spans="2:10">
      <c r="B1050" s="1"/>
      <c r="C1050" s="1"/>
      <c r="D1050" s="8"/>
      <c r="E1050" s="8"/>
      <c r="F1050" s="8"/>
      <c r="G1050" s="8"/>
      <c r="H1050" s="5"/>
      <c r="I1050" s="5"/>
      <c r="J1050" s="5"/>
    </row>
    <row r="1051" spans="2:10">
      <c r="B1051" s="1"/>
      <c r="C1051" s="1"/>
      <c r="D1051" s="8"/>
      <c r="E1051" s="8"/>
      <c r="F1051" s="8"/>
      <c r="G1051" s="8"/>
      <c r="H1051" s="5"/>
      <c r="I1051" s="5"/>
      <c r="J1051" s="5"/>
    </row>
    <row r="1052" spans="2:10">
      <c r="B1052" s="1"/>
      <c r="C1052" s="1"/>
      <c r="D1052" s="8"/>
      <c r="E1052" s="8"/>
      <c r="F1052" s="8"/>
      <c r="G1052" s="8"/>
      <c r="H1052" s="5"/>
      <c r="I1052" s="5"/>
      <c r="J1052" s="5"/>
    </row>
    <row r="1053" spans="2:10">
      <c r="B1053" s="1"/>
      <c r="C1053" s="1"/>
      <c r="D1053" s="8"/>
      <c r="E1053" s="8"/>
      <c r="F1053" s="8"/>
      <c r="G1053" s="8"/>
      <c r="H1053" s="5"/>
      <c r="I1053" s="5"/>
      <c r="J1053" s="5"/>
    </row>
    <row r="1054" spans="2:10">
      <c r="B1054" s="1"/>
      <c r="C1054" s="1"/>
      <c r="D1054" s="8"/>
      <c r="E1054" s="8"/>
      <c r="F1054" s="8"/>
      <c r="G1054" s="8"/>
      <c r="H1054" s="5"/>
      <c r="I1054" s="5"/>
      <c r="J1054" s="5"/>
    </row>
    <row r="1055" spans="2:10">
      <c r="B1055" s="1"/>
      <c r="C1055" s="1"/>
      <c r="D1055" s="8"/>
      <c r="E1055" s="8"/>
      <c r="F1055" s="8"/>
      <c r="G1055" s="8"/>
      <c r="H1055" s="5"/>
      <c r="I1055" s="5"/>
      <c r="J1055" s="5"/>
    </row>
    <row r="1056" spans="2:10">
      <c r="B1056" s="1"/>
      <c r="C1056" s="1"/>
      <c r="D1056" s="8"/>
      <c r="E1056" s="8"/>
      <c r="F1056" s="8"/>
      <c r="G1056" s="8"/>
      <c r="H1056" s="5"/>
      <c r="I1056" s="5"/>
      <c r="J1056" s="5"/>
    </row>
    <row r="1057" spans="2:10">
      <c r="B1057" s="1"/>
      <c r="C1057" s="1"/>
      <c r="D1057" s="8"/>
      <c r="E1057" s="8"/>
      <c r="F1057" s="8"/>
      <c r="G1057" s="8"/>
      <c r="H1057" s="5"/>
      <c r="I1057" s="5"/>
      <c r="J1057" s="5"/>
    </row>
    <row r="1058" spans="2:10">
      <c r="B1058" s="1"/>
      <c r="C1058" s="1"/>
      <c r="D1058" s="8"/>
      <c r="E1058" s="8"/>
      <c r="F1058" s="8"/>
      <c r="G1058" s="8"/>
      <c r="H1058" s="5"/>
      <c r="I1058" s="5"/>
      <c r="J1058" s="5"/>
    </row>
    <row r="1059" spans="2:10">
      <c r="B1059" s="1"/>
      <c r="C1059" s="1"/>
      <c r="D1059" s="8"/>
      <c r="E1059" s="8"/>
      <c r="F1059" s="8"/>
      <c r="G1059" s="8"/>
      <c r="H1059" s="5"/>
      <c r="I1059" s="5"/>
      <c r="J1059" s="5"/>
    </row>
    <row r="1060" spans="2:10">
      <c r="B1060" s="1"/>
      <c r="C1060" s="1"/>
      <c r="D1060" s="8"/>
      <c r="E1060" s="8"/>
      <c r="F1060" s="8"/>
      <c r="G1060" s="8"/>
      <c r="H1060" s="5"/>
      <c r="I1060" s="5"/>
      <c r="J1060" s="5"/>
    </row>
    <row r="1061" spans="2:10">
      <c r="B1061" s="1"/>
      <c r="C1061" s="1"/>
      <c r="D1061" s="8"/>
      <c r="E1061" s="8"/>
      <c r="F1061" s="8"/>
      <c r="G1061" s="8"/>
      <c r="H1061" s="5"/>
      <c r="I1061" s="5"/>
      <c r="J1061" s="5"/>
    </row>
    <row r="1062" spans="2:10">
      <c r="B1062" s="1"/>
      <c r="C1062" s="1"/>
      <c r="D1062" s="8"/>
      <c r="E1062" s="8"/>
      <c r="F1062" s="8"/>
      <c r="G1062" s="8"/>
      <c r="H1062" s="5"/>
      <c r="I1062" s="5"/>
      <c r="J1062" s="5"/>
    </row>
    <row r="1063" spans="2:10">
      <c r="B1063" s="1"/>
      <c r="C1063" s="1"/>
      <c r="D1063" s="8"/>
      <c r="E1063" s="8"/>
      <c r="F1063" s="8"/>
      <c r="G1063" s="8"/>
      <c r="H1063" s="5"/>
      <c r="I1063" s="5"/>
      <c r="J1063" s="5"/>
    </row>
    <row r="1064" spans="2:10">
      <c r="B1064" s="1"/>
      <c r="C1064" s="1"/>
      <c r="D1064" s="8"/>
      <c r="E1064" s="8"/>
      <c r="F1064" s="8"/>
      <c r="G1064" s="8"/>
      <c r="H1064" s="5"/>
      <c r="I1064" s="5"/>
      <c r="J1064" s="5"/>
    </row>
    <row r="1065" spans="2:10">
      <c r="B1065" s="1"/>
      <c r="C1065" s="1"/>
      <c r="D1065" s="8"/>
      <c r="E1065" s="8"/>
      <c r="F1065" s="8"/>
      <c r="G1065" s="8"/>
      <c r="H1065" s="5"/>
      <c r="I1065" s="5"/>
      <c r="J1065" s="5"/>
    </row>
    <row r="1066" spans="2:10">
      <c r="B1066" s="1"/>
      <c r="C1066" s="1"/>
      <c r="D1066" s="8"/>
      <c r="E1066" s="8"/>
      <c r="F1066" s="8"/>
      <c r="G1066" s="8"/>
      <c r="H1066" s="5"/>
      <c r="I1066" s="5"/>
      <c r="J1066" s="5"/>
    </row>
    <row r="1067" spans="2:10">
      <c r="B1067" s="1"/>
      <c r="C1067" s="1"/>
      <c r="D1067" s="8"/>
      <c r="E1067" s="8"/>
      <c r="F1067" s="8"/>
      <c r="G1067" s="8"/>
      <c r="H1067" s="5"/>
      <c r="I1067" s="5"/>
      <c r="J1067" s="5"/>
    </row>
    <row r="1068" spans="2:10">
      <c r="B1068" s="1"/>
      <c r="C1068" s="1"/>
      <c r="D1068" s="8"/>
      <c r="E1068" s="8"/>
      <c r="F1068" s="8"/>
      <c r="G1068" s="8"/>
      <c r="H1068" s="5"/>
      <c r="I1068" s="5"/>
      <c r="J1068" s="5"/>
    </row>
    <row r="1069" spans="2:10">
      <c r="B1069" s="1"/>
      <c r="C1069" s="1"/>
      <c r="D1069" s="8"/>
      <c r="E1069" s="8"/>
      <c r="F1069" s="8"/>
      <c r="G1069" s="8"/>
      <c r="H1069" s="5"/>
      <c r="I1069" s="5"/>
      <c r="J1069" s="5"/>
    </row>
    <row r="1070" spans="2:10">
      <c r="B1070" s="1"/>
      <c r="C1070" s="1"/>
      <c r="D1070" s="8"/>
      <c r="E1070" s="8"/>
      <c r="F1070" s="8"/>
      <c r="G1070" s="8"/>
      <c r="H1070" s="5"/>
      <c r="I1070" s="5"/>
      <c r="J1070" s="5"/>
    </row>
    <row r="1071" spans="2:10">
      <c r="B1071" s="1"/>
      <c r="C1071" s="1"/>
      <c r="D1071" s="8"/>
      <c r="E1071" s="8"/>
      <c r="F1071" s="8"/>
      <c r="G1071" s="8"/>
      <c r="H1071" s="5"/>
      <c r="I1071" s="5"/>
      <c r="J1071" s="5"/>
    </row>
    <row r="1072" spans="2:10">
      <c r="B1072" s="1"/>
      <c r="C1072" s="1"/>
      <c r="D1072" s="8"/>
      <c r="E1072" s="8"/>
      <c r="F1072" s="8"/>
      <c r="G1072" s="8"/>
      <c r="H1072" s="5"/>
      <c r="I1072" s="5"/>
      <c r="J1072" s="5"/>
    </row>
    <row r="1073" spans="2:10">
      <c r="B1073" s="1"/>
      <c r="C1073" s="1"/>
      <c r="D1073" s="8"/>
      <c r="E1073" s="8"/>
      <c r="F1073" s="8"/>
      <c r="G1073" s="8"/>
      <c r="H1073" s="5"/>
      <c r="I1073" s="5"/>
      <c r="J1073" s="5"/>
    </row>
    <row r="1074" spans="2:10">
      <c r="B1074" s="1"/>
      <c r="C1074" s="1"/>
      <c r="D1074" s="8"/>
      <c r="E1074" s="8"/>
      <c r="F1074" s="8"/>
      <c r="G1074" s="8"/>
      <c r="H1074" s="5"/>
      <c r="I1074" s="5"/>
      <c r="J1074" s="5"/>
    </row>
    <row r="1075" spans="2:10">
      <c r="B1075" s="1"/>
      <c r="C1075" s="1"/>
      <c r="D1075" s="8"/>
      <c r="E1075" s="8"/>
      <c r="F1075" s="8"/>
      <c r="G1075" s="8"/>
      <c r="H1075" s="5"/>
      <c r="I1075" s="5"/>
      <c r="J1075" s="5"/>
    </row>
    <row r="1076" spans="2:10">
      <c r="B1076" s="1"/>
      <c r="C1076" s="1"/>
      <c r="D1076" s="8"/>
      <c r="E1076" s="8"/>
      <c r="F1076" s="8"/>
      <c r="G1076" s="8"/>
      <c r="H1076" s="5"/>
      <c r="I1076" s="5"/>
      <c r="J1076" s="5"/>
    </row>
    <row r="1077" spans="2:10">
      <c r="B1077" s="1"/>
      <c r="C1077" s="1"/>
      <c r="D1077" s="8"/>
      <c r="E1077" s="8"/>
      <c r="F1077" s="8"/>
      <c r="G1077" s="8"/>
      <c r="H1077" s="5"/>
      <c r="I1077" s="5"/>
      <c r="J1077" s="5"/>
    </row>
    <row r="1078" spans="2:10">
      <c r="B1078" s="1"/>
      <c r="C1078" s="1"/>
      <c r="D1078" s="8"/>
      <c r="E1078" s="8"/>
      <c r="F1078" s="8"/>
      <c r="G1078" s="8"/>
      <c r="H1078" s="5"/>
      <c r="I1078" s="5"/>
      <c r="J1078" s="5"/>
    </row>
    <row r="1079" spans="2:10">
      <c r="B1079" s="1"/>
      <c r="C1079" s="1"/>
      <c r="D1079" s="8"/>
      <c r="E1079" s="8"/>
      <c r="F1079" s="8"/>
      <c r="G1079" s="8"/>
      <c r="H1079" s="5"/>
      <c r="I1079" s="5"/>
      <c r="J1079" s="5"/>
    </row>
    <row r="1080" spans="2:10">
      <c r="B1080" s="1"/>
      <c r="C1080" s="1"/>
      <c r="D1080" s="8"/>
      <c r="E1080" s="8"/>
      <c r="F1080" s="8"/>
      <c r="G1080" s="8"/>
      <c r="H1080" s="5"/>
      <c r="I1080" s="5"/>
      <c r="J1080" s="5"/>
    </row>
    <row r="1081" spans="2:10">
      <c r="B1081" s="1"/>
      <c r="C1081" s="1"/>
      <c r="D1081" s="8"/>
      <c r="E1081" s="8"/>
      <c r="F1081" s="8"/>
      <c r="G1081" s="8"/>
      <c r="H1081" s="5"/>
      <c r="I1081" s="5"/>
      <c r="J1081" s="5"/>
    </row>
    <row r="1082" spans="2:10">
      <c r="B1082" s="1"/>
      <c r="C1082" s="1"/>
      <c r="D1082" s="8"/>
      <c r="E1082" s="8"/>
      <c r="F1082" s="8"/>
      <c r="G1082" s="8"/>
      <c r="H1082" s="5"/>
      <c r="I1082" s="5"/>
      <c r="J1082" s="5"/>
    </row>
    <row r="1083" spans="2:10">
      <c r="B1083" s="1"/>
      <c r="C1083" s="1"/>
      <c r="D1083" s="8"/>
      <c r="E1083" s="8"/>
      <c r="F1083" s="8"/>
      <c r="G1083" s="8"/>
      <c r="H1083" s="5"/>
      <c r="I1083" s="5"/>
      <c r="J1083" s="5"/>
    </row>
    <row r="1084" spans="2:10">
      <c r="B1084" s="1"/>
      <c r="C1084" s="1"/>
      <c r="D1084" s="8"/>
      <c r="E1084" s="8"/>
      <c r="F1084" s="8"/>
      <c r="G1084" s="8"/>
      <c r="H1084" s="5"/>
      <c r="I1084" s="5"/>
      <c r="J1084" s="5"/>
    </row>
    <row r="1085" spans="2:10">
      <c r="B1085" s="1"/>
      <c r="C1085" s="1"/>
      <c r="D1085" s="8"/>
      <c r="E1085" s="8"/>
      <c r="F1085" s="8"/>
      <c r="G1085" s="8"/>
      <c r="H1085" s="5"/>
      <c r="I1085" s="5"/>
      <c r="J1085" s="5"/>
    </row>
    <row r="1086" spans="2:10">
      <c r="B1086" s="1"/>
      <c r="C1086" s="1"/>
      <c r="D1086" s="8"/>
      <c r="E1086" s="8"/>
      <c r="F1086" s="8"/>
      <c r="G1086" s="8"/>
      <c r="H1086" s="5"/>
      <c r="I1086" s="5"/>
      <c r="J1086" s="5"/>
    </row>
    <row r="1087" spans="2:10">
      <c r="B1087" s="1"/>
      <c r="C1087" s="1"/>
      <c r="D1087" s="8"/>
      <c r="E1087" s="8"/>
      <c r="F1087" s="8"/>
      <c r="G1087" s="8"/>
      <c r="H1087" s="5"/>
      <c r="I1087" s="5"/>
      <c r="J1087" s="5"/>
    </row>
    <row r="1088" spans="2:10">
      <c r="B1088" s="1"/>
      <c r="C1088" s="1"/>
      <c r="D1088" s="8"/>
      <c r="E1088" s="8"/>
      <c r="F1088" s="8"/>
      <c r="G1088" s="8"/>
      <c r="H1088" s="5"/>
      <c r="I1088" s="5"/>
      <c r="J1088" s="5"/>
    </row>
    <row r="1089" spans="2:10">
      <c r="B1089" s="1"/>
      <c r="C1089" s="1"/>
      <c r="D1089" s="8"/>
      <c r="E1089" s="8"/>
      <c r="F1089" s="8"/>
      <c r="G1089" s="8"/>
      <c r="H1089" s="5"/>
      <c r="I1089" s="5"/>
      <c r="J1089" s="5"/>
    </row>
    <row r="1090" spans="2:10">
      <c r="B1090" s="1"/>
      <c r="C1090" s="1"/>
      <c r="D1090" s="8"/>
      <c r="E1090" s="8"/>
      <c r="F1090" s="8"/>
      <c r="G1090" s="8"/>
      <c r="H1090" s="5"/>
      <c r="I1090" s="5"/>
      <c r="J1090" s="5"/>
    </row>
    <row r="1091" spans="2:10">
      <c r="B1091" s="1"/>
      <c r="C1091" s="1"/>
      <c r="D1091" s="8"/>
      <c r="E1091" s="8"/>
      <c r="F1091" s="8"/>
      <c r="G1091" s="8"/>
      <c r="H1091" s="5"/>
      <c r="I1091" s="5"/>
      <c r="J1091" s="5"/>
    </row>
    <row r="1092" spans="2:10">
      <c r="B1092" s="1"/>
      <c r="C1092" s="1"/>
      <c r="D1092" s="8"/>
      <c r="E1092" s="8"/>
      <c r="F1092" s="8"/>
      <c r="G1092" s="8"/>
      <c r="H1092" s="5"/>
      <c r="I1092" s="5"/>
      <c r="J1092" s="5"/>
    </row>
    <row r="1093" spans="2:10">
      <c r="B1093" s="1"/>
      <c r="C1093" s="1"/>
      <c r="D1093" s="8"/>
      <c r="E1093" s="8"/>
      <c r="F1093" s="8"/>
      <c r="G1093" s="8"/>
      <c r="H1093" s="5"/>
      <c r="I1093" s="5"/>
      <c r="J1093" s="5"/>
    </row>
    <row r="1094" spans="2:10">
      <c r="B1094" s="1"/>
      <c r="C1094" s="1"/>
      <c r="D1094" s="8"/>
      <c r="E1094" s="8"/>
      <c r="F1094" s="8"/>
      <c r="G1094" s="8"/>
      <c r="H1094" s="5"/>
      <c r="I1094" s="5"/>
      <c r="J1094" s="5"/>
    </row>
    <row r="1095" spans="2:10">
      <c r="B1095" s="1"/>
      <c r="C1095" s="1"/>
      <c r="D1095" s="8"/>
      <c r="E1095" s="8"/>
      <c r="F1095" s="8"/>
      <c r="G1095" s="8"/>
      <c r="H1095" s="5"/>
      <c r="I1095" s="5"/>
      <c r="J1095" s="5"/>
    </row>
    <row r="1096" spans="2:10">
      <c r="B1096" s="1"/>
      <c r="C1096" s="1"/>
      <c r="D1096" s="8"/>
      <c r="E1096" s="8"/>
      <c r="F1096" s="8"/>
      <c r="G1096" s="8"/>
      <c r="H1096" s="5"/>
      <c r="I1096" s="5"/>
      <c r="J1096" s="5"/>
    </row>
    <row r="1097" spans="2:10">
      <c r="B1097" s="1"/>
      <c r="C1097" s="1"/>
      <c r="D1097" s="8"/>
      <c r="E1097" s="8"/>
      <c r="F1097" s="8"/>
      <c r="G1097" s="8"/>
      <c r="H1097" s="5"/>
      <c r="I1097" s="5"/>
      <c r="J1097" s="5"/>
    </row>
    <row r="1098" spans="2:10">
      <c r="B1098" s="1"/>
      <c r="C1098" s="1"/>
      <c r="D1098" s="8"/>
      <c r="E1098" s="8"/>
      <c r="F1098" s="8"/>
      <c r="G1098" s="8"/>
      <c r="H1098" s="5"/>
      <c r="I1098" s="5"/>
      <c r="J1098" s="5"/>
    </row>
    <row r="1099" spans="2:10">
      <c r="B1099" s="1"/>
      <c r="C1099" s="1"/>
      <c r="D1099" s="8"/>
      <c r="E1099" s="8"/>
      <c r="F1099" s="8"/>
      <c r="G1099" s="8"/>
      <c r="H1099" s="5"/>
      <c r="I1099" s="5"/>
      <c r="J1099" s="5"/>
    </row>
    <row r="1100" spans="2:10">
      <c r="B1100" s="1"/>
      <c r="C1100" s="1"/>
      <c r="D1100" s="8"/>
      <c r="E1100" s="8"/>
      <c r="F1100" s="8"/>
      <c r="G1100" s="8"/>
      <c r="H1100" s="5"/>
      <c r="I1100" s="5"/>
      <c r="J1100" s="5"/>
    </row>
    <row r="1101" spans="2:10">
      <c r="B1101" s="1"/>
      <c r="C1101" s="1"/>
      <c r="D1101" s="8"/>
      <c r="E1101" s="8"/>
      <c r="F1101" s="8"/>
      <c r="G1101" s="8"/>
      <c r="H1101" s="5"/>
      <c r="I1101" s="5"/>
      <c r="J1101" s="5"/>
    </row>
    <row r="1102" spans="2:10">
      <c r="B1102" s="1"/>
      <c r="C1102" s="1"/>
      <c r="D1102" s="8"/>
      <c r="E1102" s="8"/>
      <c r="F1102" s="8"/>
      <c r="G1102" s="8"/>
      <c r="H1102" s="5"/>
      <c r="I1102" s="5"/>
      <c r="J1102" s="5"/>
    </row>
    <row r="1103" spans="2:10">
      <c r="B1103" s="1"/>
      <c r="C1103" s="1"/>
      <c r="D1103" s="8"/>
      <c r="E1103" s="8"/>
      <c r="F1103" s="8"/>
      <c r="G1103" s="8"/>
      <c r="H1103" s="5"/>
      <c r="I1103" s="5"/>
      <c r="J1103" s="5"/>
    </row>
    <row r="1104" spans="2:10">
      <c r="B1104" s="1"/>
      <c r="C1104" s="1"/>
      <c r="D1104" s="8"/>
      <c r="E1104" s="8"/>
      <c r="F1104" s="8"/>
      <c r="G1104" s="8"/>
      <c r="H1104" s="5"/>
      <c r="I1104" s="5"/>
      <c r="J1104" s="5"/>
    </row>
    <row r="1105" spans="2:10">
      <c r="B1105" s="1"/>
      <c r="C1105" s="1"/>
      <c r="D1105" s="8"/>
      <c r="E1105" s="8"/>
      <c r="F1105" s="8"/>
      <c r="G1105" s="8"/>
      <c r="H1105" s="5"/>
      <c r="I1105" s="5"/>
      <c r="J1105" s="5"/>
    </row>
    <row r="1106" spans="2:10">
      <c r="B1106" s="1"/>
      <c r="C1106" s="1"/>
      <c r="D1106" s="8"/>
      <c r="E1106" s="8"/>
      <c r="F1106" s="8"/>
      <c r="G1106" s="8"/>
      <c r="H1106" s="5"/>
      <c r="I1106" s="5"/>
      <c r="J1106" s="5"/>
    </row>
    <row r="1107" spans="2:10">
      <c r="B1107" s="1"/>
      <c r="C1107" s="1"/>
      <c r="D1107" s="8"/>
      <c r="E1107" s="8"/>
      <c r="F1107" s="8"/>
      <c r="G1107" s="8"/>
      <c r="H1107" s="5"/>
      <c r="I1107" s="5"/>
      <c r="J1107" s="5"/>
    </row>
    <row r="1108" spans="2:10">
      <c r="B1108" s="1"/>
      <c r="C1108" s="1"/>
      <c r="D1108" s="8"/>
      <c r="E1108" s="8"/>
      <c r="F1108" s="8"/>
      <c r="G1108" s="8"/>
      <c r="H1108" s="5"/>
      <c r="I1108" s="5"/>
      <c r="J1108" s="5"/>
    </row>
    <row r="1109" spans="2:10">
      <c r="B1109" s="1"/>
      <c r="C1109" s="1"/>
      <c r="D1109" s="8"/>
      <c r="E1109" s="8"/>
      <c r="F1109" s="8"/>
      <c r="G1109" s="8"/>
      <c r="H1109" s="5"/>
      <c r="I1109" s="5"/>
      <c r="J1109" s="5"/>
    </row>
    <row r="1110" spans="2:10">
      <c r="B1110" s="1"/>
      <c r="C1110" s="1"/>
      <c r="D1110" s="8"/>
      <c r="E1110" s="8"/>
      <c r="F1110" s="8"/>
      <c r="G1110" s="8"/>
      <c r="H1110" s="5"/>
      <c r="I1110" s="5"/>
      <c r="J1110" s="5"/>
    </row>
    <row r="1111" spans="2:10">
      <c r="B1111" s="1"/>
      <c r="C1111" s="1"/>
      <c r="D1111" s="8"/>
      <c r="E1111" s="8"/>
      <c r="F1111" s="8"/>
      <c r="G1111" s="8"/>
      <c r="H1111" s="5"/>
      <c r="I1111" s="5"/>
      <c r="J1111" s="5"/>
    </row>
    <row r="1112" spans="2:10">
      <c r="B1112" s="1"/>
      <c r="C1112" s="1"/>
      <c r="D1112" s="8"/>
      <c r="E1112" s="8"/>
      <c r="F1112" s="8"/>
      <c r="G1112" s="8"/>
      <c r="H1112" s="5"/>
      <c r="I1112" s="5"/>
      <c r="J1112" s="5"/>
    </row>
    <row r="1113" spans="2:10">
      <c r="B1113" s="1"/>
      <c r="C1113" s="1"/>
      <c r="D1113" s="8"/>
      <c r="E1113" s="8"/>
      <c r="F1113" s="8"/>
      <c r="G1113" s="8"/>
      <c r="H1113" s="5"/>
      <c r="I1113" s="5"/>
      <c r="J1113" s="5"/>
    </row>
    <row r="1114" spans="2:10">
      <c r="B1114" s="1"/>
      <c r="C1114" s="1"/>
      <c r="D1114" s="8"/>
      <c r="E1114" s="8"/>
      <c r="F1114" s="8"/>
      <c r="G1114" s="8"/>
      <c r="H1114" s="5"/>
      <c r="I1114" s="5"/>
      <c r="J1114" s="5"/>
    </row>
    <row r="1115" spans="2:10">
      <c r="B1115" s="1"/>
      <c r="C1115" s="1"/>
      <c r="D1115" s="8"/>
      <c r="E1115" s="8"/>
      <c r="F1115" s="8"/>
      <c r="G1115" s="8"/>
      <c r="H1115" s="5"/>
      <c r="I1115" s="5"/>
      <c r="J1115" s="5"/>
    </row>
    <row r="1116" spans="2:10">
      <c r="B1116" s="1"/>
      <c r="C1116" s="1"/>
      <c r="D1116" s="8"/>
      <c r="E1116" s="8"/>
      <c r="F1116" s="8"/>
      <c r="G1116" s="8"/>
      <c r="H1116" s="5"/>
      <c r="I1116" s="5"/>
      <c r="J1116" s="5"/>
    </row>
    <row r="1117" spans="2:10">
      <c r="B1117" s="1"/>
      <c r="C1117" s="1"/>
      <c r="D1117" s="8"/>
      <c r="E1117" s="8"/>
      <c r="F1117" s="8"/>
      <c r="G1117" s="8"/>
      <c r="H1117" s="5"/>
      <c r="I1117" s="5"/>
      <c r="J1117" s="5"/>
    </row>
    <row r="1118" spans="2:10">
      <c r="B1118" s="1"/>
      <c r="C1118" s="1"/>
      <c r="D1118" s="8"/>
      <c r="E1118" s="8"/>
      <c r="F1118" s="8"/>
      <c r="G1118" s="8"/>
      <c r="H1118" s="5"/>
      <c r="I1118" s="5"/>
      <c r="J1118" s="5"/>
    </row>
    <row r="1119" spans="2:10">
      <c r="B1119" s="1"/>
      <c r="C1119" s="1"/>
      <c r="D1119" s="8"/>
      <c r="E1119" s="8"/>
      <c r="F1119" s="8"/>
      <c r="G1119" s="8"/>
      <c r="H1119" s="5"/>
      <c r="I1119" s="5"/>
      <c r="J1119" s="5"/>
    </row>
    <row r="1120" spans="2:10">
      <c r="B1120" s="1"/>
      <c r="C1120" s="1"/>
      <c r="D1120" s="8"/>
      <c r="E1120" s="8"/>
      <c r="F1120" s="8"/>
      <c r="G1120" s="8"/>
      <c r="H1120" s="5"/>
      <c r="I1120" s="5"/>
      <c r="J1120" s="5"/>
    </row>
    <row r="1121" spans="2:10">
      <c r="B1121" s="1"/>
      <c r="C1121" s="1"/>
      <c r="D1121" s="8"/>
      <c r="E1121" s="8"/>
      <c r="F1121" s="8"/>
      <c r="G1121" s="8"/>
      <c r="H1121" s="5"/>
      <c r="I1121" s="5"/>
      <c r="J1121" s="5"/>
    </row>
    <row r="1122" spans="2:10">
      <c r="B1122" s="1"/>
      <c r="C1122" s="1"/>
      <c r="D1122" s="8"/>
      <c r="E1122" s="8"/>
      <c r="F1122" s="8"/>
      <c r="G1122" s="8"/>
      <c r="H1122" s="5"/>
      <c r="I1122" s="5"/>
      <c r="J1122" s="5"/>
    </row>
    <row r="1123" spans="2:10">
      <c r="B1123" s="1"/>
      <c r="C1123" s="1"/>
      <c r="D1123" s="8"/>
      <c r="E1123" s="8"/>
      <c r="F1123" s="8"/>
      <c r="G1123" s="8"/>
      <c r="H1123" s="5"/>
      <c r="I1123" s="5"/>
      <c r="J1123" s="5"/>
    </row>
    <row r="1124" spans="2:10">
      <c r="B1124" s="1"/>
      <c r="C1124" s="1"/>
      <c r="D1124" s="8"/>
      <c r="E1124" s="8"/>
      <c r="F1124" s="8"/>
      <c r="G1124" s="8"/>
      <c r="H1124" s="5"/>
      <c r="I1124" s="5"/>
      <c r="J1124" s="5"/>
    </row>
    <row r="1125" spans="2:10">
      <c r="B1125" s="1"/>
      <c r="C1125" s="1"/>
      <c r="D1125" s="8"/>
      <c r="E1125" s="8"/>
      <c r="F1125" s="8"/>
      <c r="G1125" s="8"/>
      <c r="H1125" s="5"/>
      <c r="I1125" s="5"/>
      <c r="J1125" s="5"/>
    </row>
    <row r="1126" spans="2:10">
      <c r="B1126" s="1"/>
      <c r="C1126" s="1"/>
      <c r="D1126" s="8"/>
      <c r="E1126" s="8"/>
      <c r="F1126" s="8"/>
      <c r="G1126" s="8"/>
      <c r="H1126" s="5"/>
      <c r="I1126" s="5"/>
      <c r="J1126" s="5"/>
    </row>
    <row r="1127" spans="2:10">
      <c r="B1127" s="1"/>
      <c r="C1127" s="1"/>
      <c r="D1127" s="8"/>
      <c r="E1127" s="8"/>
      <c r="F1127" s="8"/>
      <c r="G1127" s="8"/>
      <c r="H1127" s="5"/>
      <c r="I1127" s="5"/>
      <c r="J1127" s="5"/>
    </row>
    <row r="1128" spans="2:10">
      <c r="B1128" s="1"/>
      <c r="C1128" s="1"/>
      <c r="D1128" s="8"/>
      <c r="E1128" s="8"/>
      <c r="F1128" s="8"/>
      <c r="G1128" s="8"/>
      <c r="H1128" s="5"/>
      <c r="I1128" s="5"/>
      <c r="J1128" s="5"/>
    </row>
    <row r="1129" spans="2:10">
      <c r="B1129" s="1"/>
      <c r="C1129" s="1"/>
      <c r="D1129" s="8"/>
      <c r="E1129" s="8"/>
      <c r="F1129" s="8"/>
      <c r="G1129" s="8"/>
      <c r="H1129" s="5"/>
      <c r="I1129" s="5"/>
      <c r="J1129" s="5"/>
    </row>
    <row r="1130" spans="2:10">
      <c r="B1130" s="1"/>
      <c r="C1130" s="1"/>
      <c r="D1130" s="8"/>
      <c r="E1130" s="8"/>
      <c r="F1130" s="8"/>
      <c r="G1130" s="8"/>
      <c r="H1130" s="5"/>
      <c r="I1130" s="5"/>
      <c r="J1130" s="5"/>
    </row>
    <row r="1131" spans="2:10">
      <c r="B1131" s="1"/>
      <c r="C1131" s="1"/>
      <c r="D1131" s="8"/>
      <c r="E1131" s="8"/>
      <c r="F1131" s="8"/>
      <c r="G1131" s="8"/>
      <c r="H1131" s="5"/>
      <c r="I1131" s="5"/>
      <c r="J1131" s="5"/>
    </row>
    <row r="1132" spans="2:10">
      <c r="B1132" s="1"/>
      <c r="C1132" s="1"/>
      <c r="D1132" s="8"/>
      <c r="E1132" s="8"/>
      <c r="F1132" s="8"/>
      <c r="G1132" s="8"/>
      <c r="H1132" s="5"/>
      <c r="I1132" s="5"/>
      <c r="J1132" s="5"/>
    </row>
    <row r="1133" spans="2:10">
      <c r="B1133" s="1"/>
      <c r="C1133" s="1"/>
      <c r="D1133" s="8"/>
      <c r="E1133" s="8"/>
      <c r="F1133" s="8"/>
      <c r="G1133" s="8"/>
      <c r="H1133" s="5"/>
      <c r="I1133" s="5"/>
      <c r="J1133" s="5"/>
    </row>
    <row r="1134" spans="2:10">
      <c r="B1134" s="1"/>
      <c r="C1134" s="1"/>
      <c r="D1134" s="8"/>
      <c r="E1134" s="8"/>
      <c r="F1134" s="8"/>
      <c r="G1134" s="8"/>
      <c r="H1134" s="5"/>
      <c r="I1134" s="5"/>
      <c r="J1134" s="5"/>
    </row>
    <row r="1135" spans="2:10">
      <c r="B1135" s="1"/>
      <c r="C1135" s="1"/>
      <c r="D1135" s="8"/>
      <c r="E1135" s="8"/>
      <c r="F1135" s="8"/>
      <c r="G1135" s="8"/>
      <c r="H1135" s="5"/>
      <c r="I1135" s="5"/>
      <c r="J1135" s="5"/>
    </row>
    <row r="1136" spans="2:10">
      <c r="B1136" s="1"/>
      <c r="C1136" s="1"/>
      <c r="D1136" s="8"/>
      <c r="E1136" s="8"/>
      <c r="F1136" s="8"/>
      <c r="G1136" s="8"/>
      <c r="H1136" s="5"/>
      <c r="I1136" s="5"/>
      <c r="J1136" s="5"/>
    </row>
    <row r="1137" spans="2:10">
      <c r="B1137" s="1"/>
      <c r="C1137" s="1"/>
      <c r="D1137" s="8"/>
      <c r="E1137" s="8"/>
      <c r="F1137" s="8"/>
      <c r="G1137" s="8"/>
      <c r="H1137" s="5"/>
      <c r="I1137" s="5"/>
      <c r="J1137" s="5"/>
    </row>
    <row r="1138" spans="2:10">
      <c r="B1138" s="1"/>
      <c r="C1138" s="1"/>
      <c r="D1138" s="8"/>
      <c r="E1138" s="8"/>
      <c r="F1138" s="8"/>
      <c r="G1138" s="8"/>
      <c r="H1138" s="5"/>
      <c r="I1138" s="5"/>
      <c r="J1138" s="5"/>
    </row>
    <row r="1139" spans="2:10">
      <c r="B1139" s="1"/>
      <c r="C1139" s="1"/>
      <c r="D1139" s="8"/>
      <c r="E1139" s="8"/>
      <c r="F1139" s="8"/>
      <c r="G1139" s="8"/>
      <c r="H1139" s="5"/>
      <c r="I1139" s="5"/>
      <c r="J1139" s="5"/>
    </row>
    <row r="1140" spans="2:10">
      <c r="B1140" s="1"/>
      <c r="C1140" s="1"/>
      <c r="D1140" s="8"/>
      <c r="E1140" s="8"/>
      <c r="F1140" s="8"/>
      <c r="G1140" s="8"/>
      <c r="H1140" s="5"/>
      <c r="I1140" s="5"/>
      <c r="J1140" s="5"/>
    </row>
    <row r="1141" spans="2:10">
      <c r="B1141" s="1"/>
      <c r="C1141" s="1"/>
      <c r="D1141" s="8"/>
      <c r="E1141" s="8"/>
      <c r="F1141" s="8"/>
      <c r="G1141" s="8"/>
      <c r="H1141" s="5"/>
      <c r="I1141" s="5"/>
      <c r="J1141" s="5"/>
    </row>
    <row r="1142" spans="2:10">
      <c r="B1142" s="1"/>
      <c r="C1142" s="1"/>
      <c r="D1142" s="8"/>
      <c r="E1142" s="8"/>
      <c r="F1142" s="8"/>
      <c r="G1142" s="8"/>
      <c r="H1142" s="5"/>
      <c r="I1142" s="5"/>
      <c r="J1142" s="5"/>
    </row>
    <row r="1143" spans="2:10">
      <c r="B1143" s="1"/>
      <c r="C1143" s="1"/>
      <c r="D1143" s="8"/>
      <c r="E1143" s="8"/>
      <c r="F1143" s="8"/>
      <c r="G1143" s="8"/>
      <c r="H1143" s="5"/>
      <c r="I1143" s="5"/>
      <c r="J1143" s="5"/>
    </row>
    <row r="1144" spans="2:10">
      <c r="B1144" s="1"/>
      <c r="C1144" s="1"/>
      <c r="D1144" s="8"/>
      <c r="E1144" s="8"/>
      <c r="F1144" s="8"/>
      <c r="G1144" s="8"/>
      <c r="H1144" s="5"/>
      <c r="I1144" s="5"/>
      <c r="J1144" s="5"/>
    </row>
    <row r="1145" spans="2:10">
      <c r="B1145" s="1"/>
      <c r="C1145" s="1"/>
      <c r="D1145" s="8"/>
      <c r="E1145" s="8"/>
      <c r="F1145" s="8"/>
      <c r="G1145" s="8"/>
      <c r="H1145" s="5"/>
      <c r="I1145" s="5"/>
      <c r="J1145" s="5"/>
    </row>
    <row r="1146" spans="2:10">
      <c r="B1146" s="1"/>
      <c r="C1146" s="1"/>
      <c r="D1146" s="8"/>
      <c r="E1146" s="8"/>
      <c r="F1146" s="8"/>
      <c r="G1146" s="8"/>
      <c r="H1146" s="5"/>
      <c r="I1146" s="5"/>
      <c r="J1146" s="5"/>
    </row>
    <row r="1147" spans="2:10">
      <c r="B1147" s="1"/>
      <c r="C1147" s="1"/>
      <c r="D1147" s="8"/>
      <c r="E1147" s="8"/>
      <c r="F1147" s="8"/>
      <c r="G1147" s="8"/>
      <c r="H1147" s="5"/>
      <c r="I1147" s="5"/>
      <c r="J1147" s="5"/>
    </row>
    <row r="1148" spans="2:10">
      <c r="B1148" s="1"/>
      <c r="C1148" s="1"/>
      <c r="D1148" s="8"/>
      <c r="E1148" s="8"/>
      <c r="F1148" s="8"/>
      <c r="G1148" s="8"/>
      <c r="H1148" s="5"/>
      <c r="I1148" s="5"/>
      <c r="J1148" s="5"/>
    </row>
    <row r="1149" spans="2:10">
      <c r="B1149" s="1"/>
      <c r="C1149" s="1"/>
      <c r="D1149" s="8"/>
      <c r="E1149" s="8"/>
      <c r="F1149" s="8"/>
      <c r="G1149" s="8"/>
      <c r="H1149" s="5"/>
      <c r="I1149" s="5"/>
      <c r="J1149" s="5"/>
    </row>
    <row r="1150" spans="2:10">
      <c r="B1150" s="1"/>
      <c r="C1150" s="1"/>
      <c r="D1150" s="8"/>
      <c r="E1150" s="8"/>
      <c r="F1150" s="8"/>
      <c r="G1150" s="8"/>
      <c r="H1150" s="5"/>
      <c r="I1150" s="5"/>
      <c r="J1150" s="5"/>
    </row>
    <row r="1151" spans="2:10">
      <c r="B1151" s="1"/>
      <c r="C1151" s="1"/>
      <c r="D1151" s="8"/>
      <c r="E1151" s="8"/>
      <c r="F1151" s="8"/>
      <c r="G1151" s="8"/>
      <c r="H1151" s="5"/>
      <c r="I1151" s="5"/>
      <c r="J1151" s="5"/>
    </row>
    <row r="1152" spans="2:10">
      <c r="B1152" s="1"/>
      <c r="C1152" s="1"/>
      <c r="D1152" s="8"/>
      <c r="E1152" s="8"/>
      <c r="F1152" s="8"/>
      <c r="G1152" s="8"/>
      <c r="H1152" s="5"/>
      <c r="I1152" s="5"/>
      <c r="J1152" s="5"/>
    </row>
    <row r="1153" spans="2:10">
      <c r="B1153" s="1"/>
      <c r="C1153" s="1"/>
      <c r="D1153" s="8"/>
      <c r="E1153" s="8"/>
      <c r="F1153" s="8"/>
      <c r="G1153" s="8"/>
      <c r="H1153" s="5"/>
      <c r="I1153" s="5"/>
      <c r="J1153" s="5"/>
    </row>
    <row r="1154" spans="2:10">
      <c r="B1154" s="1"/>
      <c r="C1154" s="1"/>
      <c r="D1154" s="8"/>
      <c r="E1154" s="8"/>
      <c r="F1154" s="8"/>
      <c r="G1154" s="8"/>
      <c r="H1154" s="5"/>
      <c r="I1154" s="5"/>
      <c r="J1154" s="5"/>
    </row>
    <row r="1155" spans="2:10">
      <c r="B1155" s="1"/>
      <c r="C1155" s="1"/>
      <c r="D1155" s="8"/>
      <c r="E1155" s="8"/>
      <c r="F1155" s="8"/>
      <c r="G1155" s="8"/>
      <c r="H1155" s="5"/>
      <c r="I1155" s="5"/>
      <c r="J1155" s="5"/>
    </row>
    <row r="1156" spans="2:10">
      <c r="B1156" s="1"/>
      <c r="C1156" s="1"/>
      <c r="D1156" s="8"/>
      <c r="E1156" s="8"/>
      <c r="F1156" s="8"/>
      <c r="G1156" s="8"/>
      <c r="H1156" s="5"/>
      <c r="I1156" s="5"/>
      <c r="J1156" s="5"/>
    </row>
    <row r="1157" spans="2:10">
      <c r="B1157" s="1"/>
      <c r="C1157" s="1"/>
      <c r="D1157" s="8"/>
      <c r="E1157" s="8"/>
      <c r="F1157" s="8"/>
      <c r="G1157" s="8"/>
      <c r="H1157" s="5"/>
      <c r="I1157" s="5"/>
      <c r="J1157" s="5"/>
    </row>
    <row r="1158" spans="2:10">
      <c r="B1158" s="1"/>
      <c r="C1158" s="1"/>
      <c r="D1158" s="8"/>
      <c r="E1158" s="8"/>
      <c r="F1158" s="8"/>
      <c r="G1158" s="8"/>
      <c r="H1158" s="5"/>
      <c r="I1158" s="5"/>
      <c r="J1158" s="5"/>
    </row>
    <row r="1159" spans="2:10">
      <c r="B1159" s="1"/>
      <c r="C1159" s="1"/>
      <c r="D1159" s="8"/>
      <c r="E1159" s="8"/>
      <c r="F1159" s="8"/>
      <c r="G1159" s="8"/>
      <c r="H1159" s="5"/>
      <c r="I1159" s="5"/>
      <c r="J1159" s="5"/>
    </row>
    <row r="1160" spans="2:10">
      <c r="B1160" s="1"/>
      <c r="C1160" s="1"/>
      <c r="D1160" s="8"/>
      <c r="E1160" s="8"/>
      <c r="F1160" s="8"/>
      <c r="G1160" s="8"/>
      <c r="H1160" s="5"/>
      <c r="I1160" s="5"/>
      <c r="J1160" s="5"/>
    </row>
    <row r="1161" spans="2:10">
      <c r="B1161" s="1"/>
      <c r="C1161" s="1"/>
      <c r="D1161" s="8"/>
      <c r="E1161" s="8"/>
      <c r="F1161" s="8"/>
      <c r="G1161" s="8"/>
      <c r="H1161" s="5"/>
      <c r="I1161" s="5"/>
      <c r="J1161" s="5"/>
    </row>
    <row r="1162" spans="2:10">
      <c r="B1162" s="1"/>
      <c r="C1162" s="1"/>
      <c r="D1162" s="8"/>
      <c r="E1162" s="8"/>
      <c r="F1162" s="8"/>
      <c r="G1162" s="8"/>
      <c r="H1162" s="5"/>
      <c r="I1162" s="5"/>
      <c r="J1162" s="5"/>
    </row>
    <row r="1163" spans="2:10">
      <c r="B1163" s="1"/>
      <c r="C1163" s="1"/>
      <c r="D1163" s="8"/>
      <c r="E1163" s="8"/>
      <c r="F1163" s="8"/>
      <c r="G1163" s="8"/>
      <c r="H1163" s="5"/>
      <c r="I1163" s="5"/>
      <c r="J1163" s="5"/>
    </row>
    <row r="1164" spans="2:10">
      <c r="B1164" s="1"/>
      <c r="C1164" s="1"/>
      <c r="D1164" s="8"/>
      <c r="E1164" s="8"/>
      <c r="F1164" s="8"/>
      <c r="G1164" s="8"/>
      <c r="H1164" s="5"/>
      <c r="I1164" s="5"/>
      <c r="J1164" s="5"/>
    </row>
    <row r="1165" spans="2:10">
      <c r="B1165" s="1"/>
      <c r="C1165" s="1"/>
      <c r="D1165" s="8"/>
      <c r="E1165" s="8"/>
      <c r="F1165" s="8"/>
      <c r="G1165" s="8"/>
      <c r="H1165" s="5"/>
      <c r="I1165" s="5"/>
      <c r="J1165" s="5"/>
    </row>
    <row r="1166" spans="2:10">
      <c r="B1166" s="1"/>
      <c r="C1166" s="1"/>
      <c r="D1166" s="8"/>
      <c r="E1166" s="8"/>
      <c r="F1166" s="8"/>
      <c r="G1166" s="8"/>
      <c r="H1166" s="5"/>
      <c r="I1166" s="5"/>
      <c r="J1166" s="5"/>
    </row>
    <row r="1167" spans="2:10">
      <c r="B1167" s="1"/>
      <c r="C1167" s="1"/>
      <c r="D1167" s="8"/>
      <c r="E1167" s="8"/>
      <c r="F1167" s="8"/>
      <c r="G1167" s="8"/>
      <c r="H1167" s="5"/>
      <c r="I1167" s="5"/>
      <c r="J1167" s="5"/>
    </row>
    <row r="1168" spans="2:10">
      <c r="B1168" s="1"/>
      <c r="C1168" s="1"/>
      <c r="D1168" s="8"/>
      <c r="E1168" s="8"/>
      <c r="F1168" s="8"/>
      <c r="G1168" s="8"/>
      <c r="H1168" s="5"/>
      <c r="I1168" s="5"/>
      <c r="J1168" s="5"/>
    </row>
    <row r="1169" spans="2:10">
      <c r="B1169" s="1"/>
      <c r="C1169" s="1"/>
      <c r="D1169" s="8"/>
      <c r="E1169" s="8"/>
      <c r="F1169" s="8"/>
      <c r="G1169" s="8"/>
      <c r="H1169" s="5"/>
      <c r="I1169" s="5"/>
      <c r="J1169" s="5"/>
    </row>
    <row r="1170" spans="2:10">
      <c r="B1170" s="1"/>
      <c r="C1170" s="1"/>
      <c r="D1170" s="8"/>
      <c r="E1170" s="8"/>
      <c r="F1170" s="8"/>
      <c r="G1170" s="8"/>
      <c r="H1170" s="5"/>
      <c r="I1170" s="5"/>
      <c r="J1170" s="5"/>
    </row>
    <row r="1171" spans="2:10">
      <c r="B1171" s="1"/>
      <c r="C1171" s="1"/>
      <c r="D1171" s="8"/>
      <c r="E1171" s="8"/>
      <c r="F1171" s="8"/>
      <c r="G1171" s="8"/>
      <c r="H1171" s="5"/>
      <c r="I1171" s="5"/>
      <c r="J1171" s="5"/>
    </row>
    <row r="1172" spans="2:10">
      <c r="B1172" s="1"/>
      <c r="C1172" s="1"/>
      <c r="D1172" s="8"/>
      <c r="E1172" s="8"/>
      <c r="F1172" s="8"/>
      <c r="G1172" s="8"/>
      <c r="H1172" s="5"/>
      <c r="I1172" s="5"/>
      <c r="J1172" s="5"/>
    </row>
    <row r="1173" spans="2:10">
      <c r="B1173" s="1"/>
      <c r="C1173" s="1"/>
      <c r="D1173" s="8"/>
      <c r="E1173" s="8"/>
      <c r="F1173" s="8"/>
      <c r="G1173" s="8"/>
      <c r="H1173" s="5"/>
      <c r="I1173" s="5"/>
      <c r="J1173" s="5"/>
    </row>
    <row r="1174" spans="2:10">
      <c r="B1174" s="1"/>
      <c r="C1174" s="1"/>
      <c r="D1174" s="8"/>
      <c r="E1174" s="8"/>
      <c r="F1174" s="8"/>
      <c r="G1174" s="8"/>
      <c r="H1174" s="5"/>
      <c r="I1174" s="5"/>
      <c r="J1174" s="5"/>
    </row>
    <row r="1175" spans="2:10">
      <c r="B1175" s="1"/>
      <c r="C1175" s="1"/>
      <c r="D1175" s="8"/>
      <c r="E1175" s="8"/>
      <c r="F1175" s="8"/>
      <c r="G1175" s="8"/>
      <c r="H1175" s="5"/>
      <c r="I1175" s="5"/>
      <c r="J1175" s="5"/>
    </row>
    <row r="1176" spans="2:10">
      <c r="B1176" s="1"/>
      <c r="C1176" s="1"/>
      <c r="D1176" s="8"/>
      <c r="E1176" s="8"/>
      <c r="F1176" s="8"/>
      <c r="G1176" s="8"/>
      <c r="H1176" s="5"/>
      <c r="I1176" s="5"/>
      <c r="J1176" s="5"/>
    </row>
    <row r="1177" spans="2:10">
      <c r="B1177" s="1"/>
      <c r="C1177" s="1"/>
      <c r="D1177" s="8"/>
      <c r="E1177" s="8"/>
      <c r="F1177" s="8"/>
      <c r="G1177" s="8"/>
      <c r="H1177" s="5"/>
      <c r="I1177" s="5"/>
      <c r="J1177" s="5"/>
    </row>
    <row r="1178" spans="2:10">
      <c r="B1178" s="1"/>
      <c r="C1178" s="1"/>
      <c r="D1178" s="8"/>
      <c r="E1178" s="8"/>
      <c r="F1178" s="8"/>
      <c r="G1178" s="8"/>
      <c r="H1178" s="5"/>
      <c r="I1178" s="5"/>
      <c r="J1178" s="5"/>
    </row>
    <row r="1179" spans="2:10">
      <c r="B1179" s="1"/>
      <c r="C1179" s="1"/>
      <c r="D1179" s="8"/>
      <c r="E1179" s="8"/>
      <c r="F1179" s="8"/>
      <c r="G1179" s="8"/>
      <c r="H1179" s="5"/>
      <c r="I1179" s="5"/>
      <c r="J1179" s="5"/>
    </row>
    <row r="1180" spans="2:10">
      <c r="B1180" s="1"/>
      <c r="C1180" s="1"/>
      <c r="D1180" s="8"/>
      <c r="E1180" s="8"/>
      <c r="F1180" s="8"/>
      <c r="G1180" s="8"/>
      <c r="H1180" s="5"/>
      <c r="I1180" s="5"/>
      <c r="J1180" s="5"/>
    </row>
    <row r="1181" spans="2:10">
      <c r="B1181" s="1"/>
      <c r="C1181" s="1"/>
      <c r="D1181" s="8"/>
      <c r="E1181" s="8"/>
      <c r="F1181" s="8"/>
      <c r="G1181" s="8"/>
      <c r="H1181" s="5"/>
      <c r="I1181" s="5"/>
      <c r="J1181" s="5"/>
    </row>
    <row r="1182" spans="2:10">
      <c r="B1182" s="1"/>
      <c r="C1182" s="1"/>
      <c r="D1182" s="8"/>
      <c r="E1182" s="8"/>
      <c r="F1182" s="8"/>
      <c r="G1182" s="8"/>
      <c r="H1182" s="5"/>
      <c r="I1182" s="5"/>
      <c r="J1182" s="5"/>
    </row>
    <row r="1183" spans="2:10">
      <c r="B1183" s="1"/>
      <c r="C1183" s="1"/>
      <c r="D1183" s="8"/>
      <c r="E1183" s="8"/>
      <c r="F1183" s="8"/>
      <c r="G1183" s="8"/>
      <c r="H1183" s="5"/>
      <c r="I1183" s="5"/>
      <c r="J1183" s="5"/>
    </row>
    <row r="1184" spans="2:10">
      <c r="B1184" s="1"/>
      <c r="C1184" s="1"/>
      <c r="D1184" s="8"/>
      <c r="E1184" s="8"/>
      <c r="F1184" s="8"/>
      <c r="G1184" s="8"/>
      <c r="H1184" s="5"/>
      <c r="I1184" s="5"/>
      <c r="J1184" s="5"/>
    </row>
    <row r="1185" spans="2:10">
      <c r="B1185" s="1"/>
      <c r="C1185" s="1"/>
      <c r="D1185" s="8"/>
      <c r="E1185" s="8"/>
      <c r="F1185" s="8"/>
      <c r="G1185" s="8"/>
      <c r="H1185" s="5"/>
      <c r="I1185" s="5"/>
      <c r="J1185" s="5"/>
    </row>
    <row r="1186" spans="2:10">
      <c r="B1186" s="1"/>
      <c r="C1186" s="1"/>
      <c r="D1186" s="8"/>
      <c r="E1186" s="8"/>
      <c r="F1186" s="8"/>
      <c r="G1186" s="8"/>
      <c r="H1186" s="5"/>
      <c r="I1186" s="5"/>
      <c r="J1186" s="5"/>
    </row>
    <row r="1187" spans="2:10">
      <c r="B1187" s="1"/>
      <c r="C1187" s="1"/>
      <c r="D1187" s="8"/>
      <c r="E1187" s="8"/>
      <c r="F1187" s="8"/>
      <c r="G1187" s="8"/>
      <c r="H1187" s="5"/>
      <c r="I1187" s="5"/>
      <c r="J1187" s="5"/>
    </row>
    <row r="1188" spans="2:10">
      <c r="B1188" s="1"/>
      <c r="C1188" s="1"/>
      <c r="D1188" s="8"/>
      <c r="E1188" s="8"/>
      <c r="F1188" s="8"/>
      <c r="G1188" s="8"/>
      <c r="H1188" s="5"/>
      <c r="I1188" s="5"/>
      <c r="J1188" s="5"/>
    </row>
    <row r="1189" spans="2:10">
      <c r="B1189" s="1"/>
      <c r="C1189" s="1"/>
      <c r="D1189" s="8"/>
      <c r="E1189" s="8"/>
      <c r="F1189" s="8"/>
      <c r="G1189" s="8"/>
      <c r="H1189" s="5"/>
      <c r="I1189" s="5"/>
      <c r="J1189" s="5"/>
    </row>
    <row r="1190" spans="2:10">
      <c r="B1190" s="1"/>
      <c r="C1190" s="1"/>
      <c r="D1190" s="8"/>
      <c r="E1190" s="8"/>
      <c r="F1190" s="8"/>
      <c r="G1190" s="8"/>
      <c r="H1190" s="5"/>
      <c r="I1190" s="5"/>
      <c r="J1190" s="5"/>
    </row>
    <row r="1191" spans="2:10">
      <c r="B1191" s="1"/>
      <c r="C1191" s="1"/>
      <c r="D1191" s="8"/>
      <c r="E1191" s="8"/>
      <c r="F1191" s="8"/>
      <c r="G1191" s="8"/>
      <c r="H1191" s="5"/>
      <c r="I1191" s="5"/>
      <c r="J1191" s="5"/>
    </row>
    <row r="1192" spans="2:10">
      <c r="B1192" s="1"/>
      <c r="C1192" s="1"/>
      <c r="D1192" s="8"/>
      <c r="E1192" s="8"/>
      <c r="F1192" s="8"/>
      <c r="G1192" s="8"/>
      <c r="H1192" s="5"/>
      <c r="I1192" s="5"/>
      <c r="J1192" s="5"/>
    </row>
    <row r="1193" spans="2:10">
      <c r="B1193" s="1"/>
      <c r="C1193" s="1"/>
      <c r="D1193" s="8"/>
      <c r="E1193" s="8"/>
      <c r="F1193" s="8"/>
      <c r="G1193" s="8"/>
      <c r="H1193" s="5"/>
      <c r="I1193" s="5"/>
      <c r="J1193" s="5"/>
    </row>
    <row r="1194" spans="2:10">
      <c r="B1194" s="1"/>
      <c r="C1194" s="1"/>
      <c r="D1194" s="8"/>
      <c r="E1194" s="8"/>
      <c r="F1194" s="8"/>
      <c r="G1194" s="8"/>
      <c r="H1194" s="5"/>
      <c r="I1194" s="5"/>
      <c r="J1194" s="5"/>
    </row>
    <row r="1195" spans="2:10">
      <c r="B1195" s="1"/>
      <c r="C1195" s="1"/>
      <c r="D1195" s="8"/>
      <c r="E1195" s="8"/>
      <c r="F1195" s="8"/>
      <c r="G1195" s="8"/>
      <c r="H1195" s="5"/>
      <c r="I1195" s="5"/>
      <c r="J1195" s="5"/>
    </row>
    <row r="1196" spans="2:10">
      <c r="B1196" s="1"/>
      <c r="C1196" s="1"/>
      <c r="D1196" s="8"/>
      <c r="E1196" s="8"/>
      <c r="F1196" s="8"/>
      <c r="G1196" s="8"/>
      <c r="H1196" s="5"/>
      <c r="I1196" s="5"/>
      <c r="J1196" s="5"/>
    </row>
    <row r="1197" spans="2:10">
      <c r="B1197" s="1"/>
      <c r="C1197" s="1"/>
      <c r="D1197" s="8"/>
      <c r="E1197" s="8"/>
      <c r="F1197" s="8"/>
      <c r="G1197" s="8"/>
      <c r="H1197" s="5"/>
      <c r="I1197" s="5"/>
      <c r="J1197" s="5"/>
    </row>
    <row r="1198" spans="2:10">
      <c r="B1198" s="1"/>
      <c r="C1198" s="1"/>
      <c r="D1198" s="8"/>
      <c r="E1198" s="8"/>
      <c r="F1198" s="8"/>
      <c r="G1198" s="8"/>
      <c r="H1198" s="5"/>
      <c r="I1198" s="5"/>
      <c r="J1198" s="5"/>
    </row>
    <row r="1199" spans="2:10">
      <c r="B1199" s="1"/>
      <c r="C1199" s="1"/>
      <c r="D1199" s="8"/>
      <c r="E1199" s="8"/>
      <c r="F1199" s="8"/>
      <c r="G1199" s="8"/>
      <c r="H1199" s="5"/>
      <c r="I1199" s="5"/>
      <c r="J1199" s="5"/>
    </row>
    <row r="1200" spans="2:10">
      <c r="B1200" s="1"/>
      <c r="C1200" s="1"/>
      <c r="D1200" s="8"/>
      <c r="E1200" s="8"/>
      <c r="F1200" s="8"/>
      <c r="G1200" s="8"/>
      <c r="H1200" s="5"/>
      <c r="I1200" s="5"/>
      <c r="J1200" s="5"/>
    </row>
    <row r="1201" spans="2:10">
      <c r="B1201" s="1"/>
      <c r="C1201" s="1"/>
      <c r="D1201" s="8"/>
      <c r="E1201" s="8"/>
      <c r="F1201" s="8"/>
      <c r="G1201" s="8"/>
      <c r="H1201" s="5"/>
      <c r="I1201" s="5"/>
      <c r="J1201" s="5"/>
    </row>
    <row r="1202" spans="2:10">
      <c r="B1202" s="1"/>
      <c r="C1202" s="1"/>
      <c r="D1202" s="8"/>
      <c r="E1202" s="8"/>
      <c r="F1202" s="8"/>
      <c r="G1202" s="8"/>
      <c r="H1202" s="5"/>
      <c r="I1202" s="5"/>
      <c r="J1202" s="5"/>
    </row>
    <row r="1203" spans="2:10">
      <c r="B1203" s="1"/>
      <c r="C1203" s="1"/>
      <c r="D1203" s="8"/>
      <c r="E1203" s="8"/>
      <c r="F1203" s="8"/>
      <c r="G1203" s="8"/>
      <c r="H1203" s="5"/>
      <c r="I1203" s="5"/>
      <c r="J1203" s="5"/>
    </row>
    <row r="1204" spans="2:10">
      <c r="B1204" s="1"/>
      <c r="C1204" s="1"/>
      <c r="D1204" s="8"/>
      <c r="E1204" s="8"/>
      <c r="F1204" s="8"/>
      <c r="G1204" s="8"/>
      <c r="H1204" s="5"/>
      <c r="I1204" s="5"/>
      <c r="J1204" s="5"/>
    </row>
    <row r="1205" spans="2:10">
      <c r="B1205" s="1"/>
      <c r="C1205" s="1"/>
      <c r="D1205" s="8"/>
      <c r="E1205" s="8"/>
      <c r="F1205" s="8"/>
      <c r="G1205" s="8"/>
      <c r="H1205" s="5"/>
      <c r="I1205" s="5"/>
      <c r="J1205" s="5"/>
    </row>
    <row r="1206" spans="2:10">
      <c r="B1206" s="1"/>
      <c r="C1206" s="1"/>
      <c r="D1206" s="8"/>
      <c r="E1206" s="8"/>
      <c r="F1206" s="8"/>
      <c r="G1206" s="8"/>
      <c r="H1206" s="5"/>
      <c r="I1206" s="5"/>
      <c r="J1206" s="5"/>
    </row>
    <row r="1207" spans="2:10">
      <c r="B1207" s="1"/>
      <c r="C1207" s="1"/>
      <c r="D1207" s="8"/>
      <c r="E1207" s="8"/>
      <c r="F1207" s="8"/>
      <c r="G1207" s="8"/>
      <c r="H1207" s="5"/>
      <c r="I1207" s="5"/>
      <c r="J1207" s="5"/>
    </row>
    <row r="1208" spans="2:10">
      <c r="B1208" s="1"/>
      <c r="C1208" s="1"/>
      <c r="D1208" s="8"/>
      <c r="E1208" s="8"/>
      <c r="F1208" s="8"/>
      <c r="G1208" s="8"/>
      <c r="H1208" s="5"/>
      <c r="I1208" s="5"/>
      <c r="J1208" s="5"/>
    </row>
    <row r="1209" spans="2:10">
      <c r="B1209" s="1"/>
      <c r="C1209" s="1"/>
      <c r="D1209" s="8"/>
      <c r="E1209" s="8"/>
      <c r="F1209" s="8"/>
      <c r="G1209" s="8"/>
      <c r="H1209" s="5"/>
      <c r="I1209" s="5"/>
      <c r="J1209" s="5"/>
    </row>
    <row r="1210" spans="2:10">
      <c r="B1210" s="1"/>
      <c r="C1210" s="1"/>
      <c r="D1210" s="8"/>
      <c r="E1210" s="8"/>
      <c r="F1210" s="8"/>
      <c r="G1210" s="8"/>
      <c r="H1210" s="5"/>
      <c r="I1210" s="5"/>
      <c r="J1210" s="5"/>
    </row>
    <row r="1211" spans="2:10">
      <c r="B1211" s="1"/>
      <c r="C1211" s="1"/>
      <c r="D1211" s="8"/>
      <c r="E1211" s="8"/>
      <c r="F1211" s="8"/>
      <c r="G1211" s="8"/>
      <c r="H1211" s="5"/>
      <c r="I1211" s="5"/>
      <c r="J1211" s="5"/>
    </row>
    <row r="1212" spans="2:10">
      <c r="B1212" s="1"/>
      <c r="C1212" s="1"/>
      <c r="D1212" s="8"/>
      <c r="E1212" s="8"/>
      <c r="F1212" s="8"/>
      <c r="G1212" s="8"/>
      <c r="H1212" s="5"/>
      <c r="I1212" s="5"/>
      <c r="J1212" s="5"/>
    </row>
    <row r="1213" spans="2:10">
      <c r="B1213" s="1"/>
      <c r="C1213" s="1"/>
      <c r="D1213" s="8"/>
      <c r="E1213" s="8"/>
      <c r="F1213" s="8"/>
      <c r="G1213" s="8"/>
      <c r="H1213" s="5"/>
      <c r="I1213" s="5"/>
      <c r="J1213" s="5"/>
    </row>
    <row r="1214" spans="2:10">
      <c r="B1214" s="1"/>
      <c r="C1214" s="1"/>
      <c r="D1214" s="8"/>
      <c r="E1214" s="8"/>
      <c r="F1214" s="8"/>
      <c r="G1214" s="8"/>
      <c r="H1214" s="5"/>
      <c r="I1214" s="5"/>
      <c r="J1214" s="5"/>
    </row>
    <row r="1215" spans="2:10">
      <c r="B1215" s="1"/>
      <c r="C1215" s="1"/>
      <c r="D1215" s="8"/>
      <c r="E1215" s="8"/>
      <c r="F1215" s="8"/>
      <c r="G1215" s="8"/>
      <c r="H1215" s="5"/>
      <c r="I1215" s="5"/>
      <c r="J1215" s="5"/>
    </row>
    <row r="1216" spans="2:10">
      <c r="B1216" s="1"/>
      <c r="C1216" s="1"/>
      <c r="D1216" s="8"/>
      <c r="E1216" s="8"/>
      <c r="F1216" s="8"/>
      <c r="G1216" s="8"/>
      <c r="H1216" s="5"/>
      <c r="I1216" s="5"/>
      <c r="J1216" s="5"/>
    </row>
    <row r="1217" spans="2:10">
      <c r="B1217" s="1"/>
      <c r="C1217" s="1"/>
      <c r="D1217" s="8"/>
      <c r="E1217" s="8"/>
      <c r="F1217" s="8"/>
      <c r="G1217" s="8"/>
      <c r="H1217" s="5"/>
      <c r="I1217" s="5"/>
      <c r="J1217" s="5"/>
    </row>
    <row r="1218" spans="2:10">
      <c r="B1218" s="1"/>
      <c r="C1218" s="1"/>
      <c r="D1218" s="8"/>
      <c r="E1218" s="8"/>
      <c r="F1218" s="8"/>
      <c r="G1218" s="8"/>
      <c r="H1218" s="5"/>
      <c r="I1218" s="5"/>
      <c r="J1218" s="5"/>
    </row>
    <row r="1219" spans="2:10">
      <c r="B1219" s="1"/>
      <c r="C1219" s="1"/>
      <c r="D1219" s="8"/>
      <c r="E1219" s="8"/>
      <c r="F1219" s="8"/>
      <c r="G1219" s="8"/>
      <c r="H1219" s="5"/>
      <c r="I1219" s="5"/>
      <c r="J1219" s="5"/>
    </row>
    <row r="1220" spans="2:10">
      <c r="B1220" s="1"/>
      <c r="C1220" s="1"/>
      <c r="D1220" s="8"/>
      <c r="E1220" s="8"/>
      <c r="F1220" s="8"/>
      <c r="G1220" s="8"/>
      <c r="H1220" s="5"/>
      <c r="I1220" s="5"/>
      <c r="J1220" s="5"/>
    </row>
    <row r="1221" spans="2:10">
      <c r="B1221" s="1"/>
      <c r="C1221" s="1"/>
      <c r="D1221" s="8"/>
      <c r="E1221" s="8"/>
      <c r="F1221" s="8"/>
      <c r="G1221" s="8"/>
      <c r="H1221" s="5"/>
      <c r="I1221" s="5"/>
      <c r="J1221" s="5"/>
    </row>
    <row r="1222" spans="2:10">
      <c r="B1222" s="1"/>
      <c r="C1222" s="1"/>
      <c r="D1222" s="8"/>
      <c r="E1222" s="8"/>
      <c r="F1222" s="8"/>
      <c r="G1222" s="8"/>
      <c r="H1222" s="5"/>
      <c r="I1222" s="5"/>
      <c r="J1222" s="5"/>
    </row>
    <row r="1223" spans="2:10">
      <c r="B1223" s="1"/>
      <c r="C1223" s="1"/>
      <c r="D1223" s="8"/>
      <c r="E1223" s="8"/>
      <c r="F1223" s="8"/>
      <c r="G1223" s="8"/>
      <c r="H1223" s="5"/>
      <c r="I1223" s="5"/>
      <c r="J1223" s="5"/>
    </row>
    <row r="1224" spans="2:10">
      <c r="B1224" s="1"/>
      <c r="C1224" s="1"/>
      <c r="D1224" s="8"/>
      <c r="E1224" s="8"/>
      <c r="F1224" s="8"/>
      <c r="G1224" s="8"/>
      <c r="H1224" s="5"/>
      <c r="I1224" s="5"/>
      <c r="J1224" s="5"/>
    </row>
    <row r="1225" spans="2:10">
      <c r="B1225" s="1"/>
      <c r="C1225" s="1"/>
      <c r="D1225" s="8"/>
      <c r="E1225" s="8"/>
      <c r="F1225" s="8"/>
      <c r="G1225" s="8"/>
      <c r="H1225" s="5"/>
      <c r="I1225" s="5"/>
      <c r="J1225" s="5"/>
    </row>
    <row r="1226" spans="2:10">
      <c r="B1226" s="1"/>
      <c r="C1226" s="1"/>
      <c r="D1226" s="8"/>
      <c r="E1226" s="8"/>
      <c r="F1226" s="8"/>
      <c r="G1226" s="8"/>
      <c r="H1226" s="5"/>
      <c r="I1226" s="5"/>
      <c r="J1226" s="5"/>
    </row>
    <row r="1227" spans="2:10">
      <c r="B1227" s="1"/>
      <c r="C1227" s="1"/>
      <c r="D1227" s="8"/>
      <c r="E1227" s="8"/>
      <c r="F1227" s="8"/>
      <c r="G1227" s="8"/>
      <c r="H1227" s="5"/>
      <c r="I1227" s="5"/>
      <c r="J1227" s="5"/>
    </row>
    <row r="1228" spans="2:10">
      <c r="B1228" s="1"/>
      <c r="C1228" s="1"/>
      <c r="D1228" s="8"/>
      <c r="E1228" s="8"/>
      <c r="F1228" s="8"/>
      <c r="G1228" s="8"/>
      <c r="H1228" s="5"/>
      <c r="I1228" s="5"/>
      <c r="J1228" s="5"/>
    </row>
    <row r="1229" spans="2:10">
      <c r="B1229" s="1"/>
      <c r="C1229" s="1"/>
      <c r="D1229" s="8"/>
      <c r="E1229" s="8"/>
      <c r="F1229" s="8"/>
      <c r="G1229" s="8"/>
      <c r="H1229" s="5"/>
      <c r="I1229" s="5"/>
      <c r="J1229" s="5"/>
    </row>
    <row r="1230" spans="2:10">
      <c r="B1230" s="1"/>
      <c r="C1230" s="1"/>
      <c r="D1230" s="8"/>
      <c r="E1230" s="8"/>
      <c r="F1230" s="8"/>
      <c r="G1230" s="8"/>
      <c r="H1230" s="5"/>
      <c r="I1230" s="5"/>
      <c r="J1230" s="5"/>
    </row>
    <row r="1231" spans="2:10">
      <c r="B1231" s="1"/>
      <c r="C1231" s="1"/>
      <c r="D1231" s="8"/>
      <c r="E1231" s="8"/>
      <c r="F1231" s="8"/>
      <c r="G1231" s="8"/>
      <c r="H1231" s="5"/>
      <c r="I1231" s="5"/>
      <c r="J1231" s="5"/>
    </row>
    <row r="1232" spans="2:10">
      <c r="B1232" s="1"/>
      <c r="C1232" s="1"/>
      <c r="D1232" s="8"/>
      <c r="E1232" s="8"/>
      <c r="F1232" s="8"/>
      <c r="G1232" s="8"/>
      <c r="H1232" s="5"/>
      <c r="I1232" s="5"/>
      <c r="J1232" s="5"/>
    </row>
    <row r="1233" spans="2:10">
      <c r="B1233" s="1"/>
      <c r="C1233" s="1"/>
      <c r="D1233" s="8"/>
      <c r="E1233" s="8"/>
      <c r="F1233" s="8"/>
      <c r="G1233" s="8"/>
      <c r="H1233" s="5"/>
      <c r="I1233" s="5"/>
      <c r="J1233" s="5"/>
    </row>
    <row r="1234" spans="2:10">
      <c r="B1234" s="1"/>
      <c r="C1234" s="1"/>
      <c r="D1234" s="8"/>
      <c r="E1234" s="8"/>
      <c r="F1234" s="8"/>
      <c r="G1234" s="8"/>
      <c r="H1234" s="5"/>
      <c r="I1234" s="5"/>
      <c r="J1234" s="5"/>
    </row>
    <row r="1235" spans="2:10">
      <c r="B1235" s="1"/>
      <c r="C1235" s="1"/>
      <c r="D1235" s="8"/>
      <c r="E1235" s="8"/>
      <c r="F1235" s="8"/>
      <c r="G1235" s="8"/>
      <c r="H1235" s="5"/>
      <c r="I1235" s="5"/>
      <c r="J1235" s="5"/>
    </row>
    <row r="1236" spans="2:10">
      <c r="B1236" s="1"/>
      <c r="C1236" s="1"/>
      <c r="D1236" s="8"/>
      <c r="E1236" s="8"/>
      <c r="F1236" s="8"/>
      <c r="G1236" s="8"/>
      <c r="H1236" s="5"/>
      <c r="I1236" s="5"/>
      <c r="J1236" s="5"/>
    </row>
    <row r="1237" spans="2:10">
      <c r="B1237" s="1"/>
      <c r="C1237" s="1"/>
      <c r="D1237" s="8"/>
      <c r="E1237" s="8"/>
      <c r="F1237" s="8"/>
      <c r="G1237" s="8"/>
      <c r="H1237" s="5"/>
      <c r="I1237" s="5"/>
      <c r="J1237" s="5"/>
    </row>
    <row r="1238" spans="2:10">
      <c r="B1238" s="1"/>
      <c r="C1238" s="1"/>
      <c r="D1238" s="8"/>
      <c r="E1238" s="8"/>
      <c r="F1238" s="8"/>
      <c r="G1238" s="8"/>
      <c r="H1238" s="5"/>
      <c r="I1238" s="5"/>
      <c r="J1238" s="5"/>
    </row>
    <row r="1239" spans="2:10">
      <c r="B1239" s="1"/>
      <c r="C1239" s="1"/>
      <c r="D1239" s="8"/>
      <c r="E1239" s="8"/>
      <c r="F1239" s="8"/>
      <c r="G1239" s="8"/>
      <c r="H1239" s="5"/>
      <c r="I1239" s="5"/>
      <c r="J1239" s="5"/>
    </row>
    <row r="1240" spans="2:10">
      <c r="B1240" s="1"/>
      <c r="C1240" s="1"/>
      <c r="D1240" s="8"/>
      <c r="E1240" s="8"/>
      <c r="F1240" s="8"/>
      <c r="G1240" s="8"/>
      <c r="H1240" s="5"/>
      <c r="I1240" s="5"/>
      <c r="J1240" s="5"/>
    </row>
    <row r="1241" spans="2:10">
      <c r="B1241" s="1"/>
      <c r="C1241" s="1"/>
      <c r="D1241" s="8"/>
      <c r="E1241" s="8"/>
      <c r="F1241" s="8"/>
      <c r="G1241" s="8"/>
      <c r="H1241" s="5"/>
      <c r="I1241" s="5"/>
      <c r="J1241" s="5"/>
    </row>
    <row r="1242" spans="2:10">
      <c r="B1242" s="1"/>
      <c r="C1242" s="1"/>
      <c r="D1242" s="8"/>
      <c r="E1242" s="8"/>
      <c r="F1242" s="8"/>
      <c r="G1242" s="8"/>
      <c r="H1242" s="5"/>
      <c r="I1242" s="5"/>
      <c r="J1242" s="5"/>
    </row>
    <row r="1243" spans="2:10">
      <c r="B1243" s="1"/>
      <c r="C1243" s="1"/>
      <c r="D1243" s="8"/>
      <c r="E1243" s="8"/>
      <c r="F1243" s="8"/>
      <c r="G1243" s="8"/>
      <c r="H1243" s="5"/>
      <c r="I1243" s="5"/>
      <c r="J1243" s="5"/>
    </row>
    <row r="1244" spans="2:10">
      <c r="B1244" s="1"/>
      <c r="C1244" s="1"/>
      <c r="D1244" s="8"/>
      <c r="E1244" s="8"/>
      <c r="F1244" s="8"/>
      <c r="G1244" s="8"/>
      <c r="H1244" s="5"/>
      <c r="I1244" s="5"/>
      <c r="J1244" s="5"/>
    </row>
    <row r="1245" spans="2:10">
      <c r="B1245" s="1"/>
      <c r="C1245" s="1"/>
      <c r="D1245" s="8"/>
      <c r="E1245" s="8"/>
      <c r="F1245" s="8"/>
      <c r="G1245" s="8"/>
      <c r="H1245" s="5"/>
      <c r="I1245" s="5"/>
      <c r="J1245" s="5"/>
    </row>
    <row r="1246" spans="2:10">
      <c r="B1246" s="1"/>
      <c r="C1246" s="1"/>
      <c r="D1246" s="8"/>
      <c r="E1246" s="8"/>
      <c r="F1246" s="8"/>
      <c r="G1246" s="8"/>
      <c r="H1246" s="5"/>
      <c r="I1246" s="5"/>
      <c r="J1246" s="5"/>
    </row>
    <row r="1247" spans="2:10">
      <c r="B1247" s="1"/>
      <c r="C1247" s="1"/>
      <c r="D1247" s="8"/>
      <c r="E1247" s="8"/>
      <c r="F1247" s="8"/>
      <c r="G1247" s="8"/>
      <c r="H1247" s="5"/>
      <c r="I1247" s="5"/>
      <c r="J1247" s="5"/>
    </row>
    <row r="1248" spans="2:10">
      <c r="B1248" s="1"/>
      <c r="C1248" s="1"/>
      <c r="D1248" s="8"/>
      <c r="E1248" s="8"/>
      <c r="F1248" s="8"/>
      <c r="G1248" s="8"/>
      <c r="H1248" s="5"/>
      <c r="I1248" s="5"/>
      <c r="J1248" s="5"/>
    </row>
    <row r="1249" spans="2:10">
      <c r="B1249" s="1"/>
      <c r="C1249" s="1"/>
      <c r="D1249" s="8"/>
      <c r="E1249" s="8"/>
      <c r="F1249" s="8"/>
      <c r="G1249" s="8"/>
      <c r="H1249" s="5"/>
      <c r="I1249" s="5"/>
      <c r="J1249" s="5"/>
    </row>
    <row r="1250" spans="2:10">
      <c r="B1250" s="1"/>
      <c r="C1250" s="1"/>
      <c r="D1250" s="8"/>
      <c r="E1250" s="8"/>
      <c r="F1250" s="8"/>
      <c r="G1250" s="8"/>
      <c r="H1250" s="5"/>
      <c r="I1250" s="5"/>
      <c r="J1250" s="5"/>
    </row>
    <row r="1251" spans="2:10">
      <c r="B1251" s="1"/>
      <c r="C1251" s="1"/>
      <c r="D1251" s="8"/>
      <c r="E1251" s="8"/>
      <c r="F1251" s="8"/>
      <c r="G1251" s="8"/>
      <c r="H1251" s="5"/>
      <c r="I1251" s="5"/>
      <c r="J1251" s="5"/>
    </row>
    <row r="1252" spans="2:10">
      <c r="B1252" s="1"/>
      <c r="C1252" s="1"/>
      <c r="D1252" s="8"/>
      <c r="E1252" s="8"/>
      <c r="F1252" s="8"/>
      <c r="G1252" s="8"/>
      <c r="H1252" s="5"/>
      <c r="I1252" s="5"/>
      <c r="J1252" s="5"/>
    </row>
    <row r="1253" spans="2:10">
      <c r="B1253" s="1"/>
      <c r="C1253" s="1"/>
      <c r="D1253" s="8"/>
      <c r="E1253" s="8"/>
      <c r="F1253" s="8"/>
      <c r="G1253" s="8"/>
      <c r="H1253" s="5"/>
      <c r="I1253" s="5"/>
      <c r="J1253" s="5"/>
    </row>
    <row r="1254" spans="2:10">
      <c r="B1254" s="1"/>
      <c r="C1254" s="1"/>
      <c r="D1254" s="8"/>
      <c r="E1254" s="8"/>
      <c r="F1254" s="8"/>
      <c r="G1254" s="8"/>
      <c r="H1254" s="5"/>
      <c r="I1254" s="5"/>
      <c r="J1254" s="5"/>
    </row>
    <row r="1255" spans="2:10">
      <c r="B1255" s="1"/>
      <c r="C1255" s="1"/>
      <c r="D1255" s="8"/>
      <c r="E1255" s="8"/>
      <c r="F1255" s="8"/>
      <c r="G1255" s="8"/>
      <c r="H1255" s="5"/>
      <c r="I1255" s="5"/>
      <c r="J1255" s="5"/>
    </row>
    <row r="1256" spans="2:10">
      <c r="B1256" s="1"/>
      <c r="C1256" s="1"/>
      <c r="D1256" s="8"/>
      <c r="E1256" s="8"/>
      <c r="F1256" s="8"/>
      <c r="G1256" s="8"/>
      <c r="H1256" s="5"/>
      <c r="I1256" s="5"/>
      <c r="J1256" s="5"/>
    </row>
    <row r="1257" spans="2:10">
      <c r="B1257" s="1"/>
      <c r="C1257" s="1"/>
      <c r="D1257" s="8"/>
      <c r="E1257" s="8"/>
      <c r="F1257" s="8"/>
      <c r="G1257" s="8"/>
      <c r="H1257" s="5"/>
      <c r="I1257" s="5"/>
      <c r="J1257" s="5"/>
    </row>
    <row r="1258" spans="2:10">
      <c r="B1258" s="1"/>
      <c r="C1258" s="1"/>
      <c r="D1258" s="8"/>
      <c r="E1258" s="8"/>
      <c r="F1258" s="8"/>
      <c r="G1258" s="8"/>
      <c r="H1258" s="5"/>
      <c r="I1258" s="5"/>
      <c r="J1258" s="5"/>
    </row>
    <row r="1259" spans="2:10">
      <c r="B1259" s="1"/>
      <c r="C1259" s="1"/>
      <c r="D1259" s="8"/>
      <c r="E1259" s="8"/>
      <c r="F1259" s="8"/>
      <c r="G1259" s="8"/>
      <c r="H1259" s="5"/>
      <c r="I1259" s="5"/>
      <c r="J1259" s="5"/>
    </row>
    <row r="1260" spans="2:10">
      <c r="B1260" s="1"/>
      <c r="C1260" s="1"/>
      <c r="D1260" s="8"/>
      <c r="E1260" s="8"/>
      <c r="F1260" s="8"/>
      <c r="G1260" s="8"/>
      <c r="H1260" s="5"/>
      <c r="I1260" s="5"/>
      <c r="J1260" s="5"/>
    </row>
    <row r="1261" spans="2:10">
      <c r="B1261" s="1"/>
      <c r="C1261" s="1"/>
      <c r="D1261" s="8"/>
      <c r="E1261" s="8"/>
      <c r="F1261" s="8"/>
      <c r="G1261" s="8"/>
      <c r="H1261" s="5"/>
      <c r="I1261" s="5"/>
      <c r="J1261" s="5"/>
    </row>
    <row r="1262" spans="2:10">
      <c r="B1262" s="1"/>
      <c r="C1262" s="1"/>
      <c r="D1262" s="8"/>
      <c r="E1262" s="8"/>
      <c r="F1262" s="8"/>
      <c r="G1262" s="8"/>
      <c r="H1262" s="5"/>
      <c r="I1262" s="5"/>
      <c r="J1262" s="5"/>
    </row>
    <row r="1263" spans="2:10">
      <c r="B1263" s="1"/>
      <c r="C1263" s="1"/>
      <c r="D1263" s="8"/>
      <c r="E1263" s="8"/>
      <c r="F1263" s="8"/>
      <c r="G1263" s="8"/>
      <c r="H1263" s="5"/>
      <c r="I1263" s="5"/>
      <c r="J1263" s="5"/>
    </row>
    <row r="1264" spans="2:10">
      <c r="B1264" s="1"/>
      <c r="C1264" s="1"/>
      <c r="D1264" s="8"/>
      <c r="E1264" s="8"/>
      <c r="F1264" s="8"/>
      <c r="G1264" s="8"/>
      <c r="H1264" s="5"/>
      <c r="I1264" s="5"/>
      <c r="J1264" s="5"/>
    </row>
    <row r="1265" spans="2:10">
      <c r="B1265" s="1"/>
      <c r="C1265" s="1"/>
      <c r="D1265" s="8"/>
      <c r="E1265" s="8"/>
      <c r="F1265" s="8"/>
      <c r="G1265" s="8"/>
      <c r="H1265" s="5"/>
      <c r="I1265" s="5"/>
      <c r="J1265" s="5"/>
    </row>
    <row r="1266" spans="2:10">
      <c r="B1266" s="1"/>
      <c r="C1266" s="1"/>
      <c r="D1266" s="8"/>
      <c r="E1266" s="8"/>
      <c r="F1266" s="8"/>
      <c r="G1266" s="8"/>
      <c r="H1266" s="5"/>
      <c r="I1266" s="5"/>
      <c r="J1266" s="5"/>
    </row>
    <row r="1267" spans="2:10">
      <c r="B1267" s="1"/>
      <c r="C1267" s="1"/>
      <c r="D1267" s="8"/>
      <c r="E1267" s="8"/>
      <c r="F1267" s="8"/>
      <c r="G1267" s="8"/>
      <c r="H1267" s="5"/>
      <c r="I1267" s="5"/>
      <c r="J1267" s="5"/>
    </row>
    <row r="1268" spans="2:10">
      <c r="B1268" s="1"/>
      <c r="C1268" s="1"/>
      <c r="D1268" s="8"/>
      <c r="E1268" s="8"/>
      <c r="F1268" s="8"/>
      <c r="G1268" s="8"/>
      <c r="H1268" s="5"/>
      <c r="I1268" s="5"/>
      <c r="J1268" s="5"/>
    </row>
    <row r="1269" spans="2:10">
      <c r="B1269" s="1"/>
      <c r="C1269" s="1"/>
      <c r="D1269" s="8"/>
      <c r="E1269" s="8"/>
      <c r="F1269" s="8"/>
      <c r="G1269" s="8"/>
      <c r="H1269" s="5"/>
      <c r="I1269" s="5"/>
      <c r="J1269" s="5"/>
    </row>
    <row r="1270" spans="2:10">
      <c r="B1270" s="1"/>
      <c r="C1270" s="1"/>
      <c r="D1270" s="8"/>
      <c r="E1270" s="8"/>
      <c r="F1270" s="8"/>
      <c r="G1270" s="8"/>
      <c r="H1270" s="5"/>
      <c r="I1270" s="5"/>
      <c r="J1270" s="5"/>
    </row>
    <row r="1271" spans="2:10">
      <c r="B1271" s="1"/>
      <c r="C1271" s="1"/>
      <c r="D1271" s="8"/>
      <c r="E1271" s="8"/>
      <c r="F1271" s="8"/>
      <c r="G1271" s="8"/>
      <c r="H1271" s="5"/>
      <c r="I1271" s="5"/>
      <c r="J1271" s="5"/>
    </row>
    <row r="1272" spans="2:10">
      <c r="B1272" s="1"/>
      <c r="C1272" s="1"/>
      <c r="D1272" s="8"/>
      <c r="E1272" s="8"/>
      <c r="F1272" s="8"/>
      <c r="G1272" s="8"/>
      <c r="H1272" s="5"/>
      <c r="I1272" s="5"/>
      <c r="J1272" s="5"/>
    </row>
    <row r="1273" spans="2:10">
      <c r="B1273" s="1"/>
      <c r="C1273" s="1"/>
      <c r="D1273" s="8"/>
      <c r="E1273" s="8"/>
      <c r="F1273" s="8"/>
      <c r="G1273" s="8"/>
      <c r="H1273" s="5"/>
      <c r="I1273" s="5"/>
      <c r="J1273" s="5"/>
    </row>
    <row r="1274" spans="2:10">
      <c r="B1274" s="1"/>
      <c r="C1274" s="1"/>
      <c r="D1274" s="8"/>
      <c r="E1274" s="8"/>
      <c r="F1274" s="8"/>
      <c r="G1274" s="8"/>
      <c r="H1274" s="5"/>
      <c r="I1274" s="5"/>
      <c r="J1274" s="5"/>
    </row>
    <row r="1275" spans="2:10">
      <c r="B1275" s="1"/>
      <c r="C1275" s="1"/>
      <c r="D1275" s="8"/>
      <c r="E1275" s="8"/>
      <c r="F1275" s="8"/>
      <c r="G1275" s="8"/>
      <c r="H1275" s="5"/>
      <c r="I1275" s="5"/>
      <c r="J1275" s="5"/>
    </row>
    <row r="1276" spans="2:10">
      <c r="B1276" s="1"/>
      <c r="C1276" s="1"/>
      <c r="D1276" s="8"/>
      <c r="E1276" s="8"/>
      <c r="F1276" s="8"/>
      <c r="G1276" s="8"/>
      <c r="H1276" s="5"/>
      <c r="I1276" s="5"/>
      <c r="J1276" s="5"/>
    </row>
    <row r="1277" spans="2:10">
      <c r="B1277" s="1"/>
      <c r="C1277" s="1"/>
      <c r="D1277" s="8"/>
      <c r="E1277" s="8"/>
      <c r="F1277" s="8"/>
      <c r="G1277" s="8"/>
      <c r="H1277" s="5"/>
      <c r="I1277" s="5"/>
      <c r="J1277" s="5"/>
    </row>
    <row r="1278" spans="2:10">
      <c r="B1278" s="1"/>
      <c r="C1278" s="1"/>
      <c r="D1278" s="8"/>
      <c r="E1278" s="8"/>
      <c r="F1278" s="8"/>
      <c r="G1278" s="8"/>
      <c r="H1278" s="5"/>
      <c r="I1278" s="5"/>
      <c r="J1278" s="5"/>
    </row>
    <row r="1279" spans="2:10">
      <c r="B1279" s="1"/>
      <c r="C1279" s="1"/>
      <c r="D1279" s="8"/>
      <c r="E1279" s="8"/>
      <c r="F1279" s="8"/>
      <c r="G1279" s="8"/>
      <c r="H1279" s="5"/>
      <c r="I1279" s="5"/>
      <c r="J1279" s="5"/>
    </row>
    <row r="1280" spans="2:10">
      <c r="B1280" s="1"/>
      <c r="C1280" s="1"/>
      <c r="D1280" s="8"/>
      <c r="E1280" s="8"/>
      <c r="F1280" s="8"/>
      <c r="G1280" s="8"/>
      <c r="H1280" s="5"/>
      <c r="I1280" s="5"/>
      <c r="J1280" s="5"/>
    </row>
    <row r="1281" spans="2:10">
      <c r="B1281" s="1"/>
      <c r="C1281" s="1"/>
      <c r="D1281" s="8"/>
      <c r="E1281" s="8"/>
      <c r="F1281" s="8"/>
      <c r="G1281" s="8"/>
      <c r="H1281" s="5"/>
      <c r="I1281" s="5"/>
      <c r="J1281" s="5"/>
    </row>
    <row r="1282" spans="2:10">
      <c r="B1282" s="1"/>
      <c r="C1282" s="1"/>
      <c r="D1282" s="8"/>
      <c r="E1282" s="8"/>
      <c r="F1282" s="8"/>
      <c r="G1282" s="8"/>
      <c r="H1282" s="5"/>
      <c r="I1282" s="5"/>
      <c r="J1282" s="5"/>
    </row>
    <row r="1283" spans="2:10">
      <c r="B1283" s="1"/>
      <c r="C1283" s="1"/>
      <c r="D1283" s="8"/>
      <c r="E1283" s="8"/>
      <c r="F1283" s="8"/>
      <c r="G1283" s="8"/>
      <c r="H1283" s="5"/>
      <c r="I1283" s="5"/>
      <c r="J1283" s="5"/>
    </row>
    <row r="1284" spans="2:10">
      <c r="B1284" s="1"/>
      <c r="C1284" s="1"/>
      <c r="D1284" s="8"/>
      <c r="E1284" s="8"/>
      <c r="F1284" s="8"/>
      <c r="G1284" s="8"/>
      <c r="H1284" s="5"/>
      <c r="I1284" s="5"/>
      <c r="J1284" s="5"/>
    </row>
    <row r="1285" spans="2:10">
      <c r="B1285" s="1"/>
      <c r="C1285" s="1"/>
      <c r="D1285" s="8"/>
      <c r="E1285" s="8"/>
      <c r="F1285" s="8"/>
      <c r="G1285" s="8"/>
      <c r="H1285" s="5"/>
      <c r="I1285" s="5"/>
      <c r="J1285" s="5"/>
    </row>
    <row r="1286" spans="2:10">
      <c r="B1286" s="1"/>
      <c r="C1286" s="1"/>
      <c r="D1286" s="8"/>
      <c r="E1286" s="8"/>
      <c r="F1286" s="8"/>
      <c r="G1286" s="8"/>
      <c r="H1286" s="5"/>
      <c r="I1286" s="5"/>
      <c r="J1286" s="5"/>
    </row>
    <row r="1287" spans="2:10">
      <c r="B1287" s="1"/>
      <c r="C1287" s="1"/>
      <c r="D1287" s="8"/>
      <c r="E1287" s="8"/>
      <c r="F1287" s="8"/>
      <c r="G1287" s="8"/>
      <c r="H1287" s="5"/>
      <c r="I1287" s="5"/>
      <c r="J1287" s="5"/>
    </row>
    <row r="1288" spans="2:10">
      <c r="B1288" s="1"/>
      <c r="C1288" s="1"/>
      <c r="D1288" s="8"/>
      <c r="E1288" s="8"/>
      <c r="F1288" s="8"/>
      <c r="G1288" s="8"/>
      <c r="H1288" s="5"/>
      <c r="I1288" s="5"/>
      <c r="J1288" s="5"/>
    </row>
    <row r="1289" spans="2:10">
      <c r="B1289" s="1"/>
      <c r="C1289" s="1"/>
      <c r="D1289" s="8"/>
      <c r="E1289" s="8"/>
      <c r="F1289" s="8"/>
      <c r="G1289" s="8"/>
      <c r="H1289" s="5"/>
      <c r="I1289" s="5"/>
      <c r="J1289" s="5"/>
    </row>
    <row r="1290" spans="2:10">
      <c r="B1290" s="1"/>
      <c r="C1290" s="1"/>
      <c r="D1290" s="8"/>
      <c r="E1290" s="8"/>
      <c r="F1290" s="8"/>
      <c r="G1290" s="8"/>
      <c r="H1290" s="5"/>
      <c r="I1290" s="5"/>
      <c r="J1290" s="5"/>
    </row>
    <row r="1291" spans="2:10">
      <c r="B1291" s="1"/>
      <c r="C1291" s="1"/>
      <c r="D1291" s="8"/>
      <c r="E1291" s="8"/>
      <c r="F1291" s="8"/>
      <c r="G1291" s="8"/>
      <c r="H1291" s="5"/>
      <c r="I1291" s="5"/>
      <c r="J1291" s="5"/>
    </row>
    <row r="1292" spans="2:10">
      <c r="B1292" s="1"/>
      <c r="C1292" s="1"/>
      <c r="D1292" s="8"/>
      <c r="E1292" s="8"/>
      <c r="F1292" s="8"/>
      <c r="G1292" s="8"/>
      <c r="H1292" s="5"/>
      <c r="I1292" s="5"/>
      <c r="J1292" s="5"/>
    </row>
    <row r="1293" spans="2:10">
      <c r="B1293" s="1"/>
      <c r="C1293" s="1"/>
      <c r="D1293" s="8"/>
      <c r="E1293" s="8"/>
      <c r="F1293" s="8"/>
      <c r="G1293" s="8"/>
      <c r="H1293" s="5"/>
      <c r="I1293" s="5"/>
      <c r="J1293" s="5"/>
    </row>
    <row r="1294" spans="2:10">
      <c r="B1294" s="1"/>
      <c r="C1294" s="1"/>
      <c r="D1294" s="8"/>
      <c r="E1294" s="8"/>
      <c r="F1294" s="8"/>
      <c r="G1294" s="8"/>
      <c r="H1294" s="5"/>
      <c r="I1294" s="5"/>
      <c r="J1294" s="5"/>
    </row>
    <row r="1295" spans="2:10">
      <c r="B1295" s="1"/>
      <c r="C1295" s="1"/>
      <c r="D1295" s="8"/>
      <c r="E1295" s="8"/>
      <c r="F1295" s="8"/>
      <c r="G1295" s="8"/>
      <c r="H1295" s="5"/>
      <c r="I1295" s="5"/>
      <c r="J1295" s="5"/>
    </row>
    <row r="1296" spans="2:10">
      <c r="B1296" s="1"/>
      <c r="C1296" s="1"/>
      <c r="D1296" s="8"/>
      <c r="E1296" s="8"/>
      <c r="F1296" s="8"/>
      <c r="G1296" s="8"/>
      <c r="H1296" s="5"/>
      <c r="I1296" s="5"/>
      <c r="J1296" s="5"/>
    </row>
    <row r="1297" spans="2:10">
      <c r="B1297" s="1"/>
      <c r="C1297" s="1"/>
      <c r="D1297" s="8"/>
      <c r="E1297" s="8"/>
      <c r="F1297" s="8"/>
      <c r="G1297" s="8"/>
      <c r="H1297" s="5"/>
      <c r="I1297" s="5"/>
      <c r="J1297" s="5"/>
    </row>
    <row r="1298" spans="2:10">
      <c r="B1298" s="1"/>
      <c r="C1298" s="1"/>
      <c r="D1298" s="8"/>
      <c r="E1298" s="8"/>
      <c r="F1298" s="8"/>
      <c r="G1298" s="8"/>
      <c r="H1298" s="5"/>
      <c r="I1298" s="5"/>
      <c r="J1298" s="5"/>
    </row>
    <row r="1299" spans="2:10">
      <c r="B1299" s="1"/>
      <c r="C1299" s="1"/>
      <c r="D1299" s="8"/>
      <c r="E1299" s="8"/>
      <c r="F1299" s="8"/>
      <c r="G1299" s="8"/>
      <c r="H1299" s="5"/>
      <c r="I1299" s="5"/>
      <c r="J1299" s="5"/>
    </row>
    <row r="1300" spans="2:10">
      <c r="B1300" s="1"/>
      <c r="C1300" s="1"/>
      <c r="D1300" s="8"/>
      <c r="E1300" s="8"/>
      <c r="F1300" s="8"/>
      <c r="G1300" s="8"/>
      <c r="H1300" s="5"/>
      <c r="I1300" s="5"/>
      <c r="J1300" s="5"/>
    </row>
    <row r="1301" spans="2:10">
      <c r="B1301" s="1"/>
      <c r="C1301" s="1"/>
      <c r="D1301" s="8"/>
      <c r="E1301" s="8"/>
      <c r="F1301" s="8"/>
      <c r="G1301" s="8"/>
      <c r="H1301" s="5"/>
      <c r="I1301" s="5"/>
      <c r="J1301" s="5"/>
    </row>
    <row r="1302" spans="2:10">
      <c r="B1302" s="1"/>
      <c r="C1302" s="1"/>
      <c r="D1302" s="8"/>
      <c r="E1302" s="8"/>
      <c r="F1302" s="8"/>
      <c r="G1302" s="8"/>
      <c r="H1302" s="5"/>
      <c r="I1302" s="5"/>
      <c r="J1302" s="5"/>
    </row>
    <row r="1303" spans="2:10">
      <c r="B1303" s="1"/>
      <c r="C1303" s="1"/>
      <c r="D1303" s="8"/>
      <c r="E1303" s="8"/>
      <c r="F1303" s="8"/>
      <c r="G1303" s="8"/>
      <c r="H1303" s="5"/>
      <c r="I1303" s="5"/>
      <c r="J1303" s="5"/>
    </row>
    <row r="1304" spans="2:10">
      <c r="B1304" s="1"/>
      <c r="C1304" s="1"/>
      <c r="D1304" s="8"/>
      <c r="E1304" s="8"/>
      <c r="F1304" s="8"/>
      <c r="G1304" s="8"/>
      <c r="H1304" s="5"/>
      <c r="I1304" s="5"/>
      <c r="J1304" s="5"/>
    </row>
    <row r="1305" spans="2:10">
      <c r="B1305" s="1"/>
      <c r="C1305" s="1"/>
      <c r="D1305" s="8"/>
      <c r="E1305" s="8"/>
      <c r="F1305" s="8"/>
      <c r="G1305" s="8"/>
      <c r="H1305" s="5"/>
      <c r="I1305" s="5"/>
      <c r="J1305" s="5"/>
    </row>
    <row r="1306" spans="2:10">
      <c r="B1306" s="1"/>
      <c r="C1306" s="1"/>
      <c r="D1306" s="8"/>
      <c r="E1306" s="8"/>
      <c r="F1306" s="8"/>
      <c r="G1306" s="8"/>
      <c r="H1306" s="5"/>
      <c r="I1306" s="5"/>
      <c r="J1306" s="5"/>
    </row>
    <row r="1307" spans="2:10">
      <c r="B1307" s="1"/>
      <c r="C1307" s="1"/>
      <c r="D1307" s="8"/>
      <c r="E1307" s="8"/>
      <c r="F1307" s="8"/>
      <c r="G1307" s="8"/>
      <c r="H1307" s="5"/>
      <c r="I1307" s="5"/>
      <c r="J1307" s="5"/>
    </row>
    <row r="1308" spans="2:10">
      <c r="B1308" s="1"/>
      <c r="C1308" s="1"/>
      <c r="D1308" s="8"/>
      <c r="E1308" s="8"/>
      <c r="F1308" s="8"/>
      <c r="G1308" s="8"/>
      <c r="H1308" s="5"/>
      <c r="I1308" s="5"/>
      <c r="J1308" s="5"/>
    </row>
    <row r="1309" spans="2:10">
      <c r="B1309" s="1"/>
      <c r="C1309" s="1"/>
      <c r="D1309" s="8"/>
      <c r="E1309" s="8"/>
      <c r="F1309" s="8"/>
      <c r="G1309" s="8"/>
      <c r="H1309" s="5"/>
      <c r="I1309" s="5"/>
      <c r="J1309" s="5"/>
    </row>
    <row r="1310" spans="2:10">
      <c r="B1310" s="1"/>
      <c r="C1310" s="1"/>
      <c r="D1310" s="8"/>
      <c r="E1310" s="8"/>
      <c r="F1310" s="8"/>
      <c r="G1310" s="8"/>
      <c r="H1310" s="5"/>
      <c r="I1310" s="5"/>
      <c r="J1310" s="5"/>
    </row>
    <row r="1311" spans="2:10">
      <c r="B1311" s="1"/>
      <c r="C1311" s="1"/>
      <c r="D1311" s="8"/>
      <c r="E1311" s="8"/>
      <c r="F1311" s="8"/>
      <c r="G1311" s="8"/>
      <c r="H1311" s="5"/>
      <c r="I1311" s="5"/>
      <c r="J1311" s="5"/>
    </row>
    <row r="1312" spans="2:10">
      <c r="B1312" s="1"/>
      <c r="C1312" s="1"/>
      <c r="D1312" s="8"/>
      <c r="E1312" s="8"/>
      <c r="F1312" s="8"/>
      <c r="G1312" s="8"/>
      <c r="H1312" s="5"/>
      <c r="I1312" s="5"/>
      <c r="J1312" s="5"/>
    </row>
    <row r="1313" spans="2:10">
      <c r="B1313" s="1"/>
      <c r="C1313" s="1"/>
      <c r="D1313" s="8"/>
      <c r="E1313" s="8"/>
      <c r="F1313" s="8"/>
      <c r="G1313" s="8"/>
      <c r="H1313" s="5"/>
      <c r="I1313" s="5"/>
      <c r="J1313" s="5"/>
    </row>
    <row r="1314" spans="2:10">
      <c r="B1314" s="1"/>
      <c r="C1314" s="1"/>
      <c r="D1314" s="8"/>
      <c r="E1314" s="8"/>
      <c r="F1314" s="8"/>
      <c r="G1314" s="8"/>
      <c r="H1314" s="5"/>
      <c r="I1314" s="5"/>
      <c r="J1314" s="5"/>
    </row>
    <row r="1315" spans="2:10">
      <c r="B1315" s="1"/>
      <c r="C1315" s="1"/>
      <c r="D1315" s="8"/>
      <c r="E1315" s="8"/>
      <c r="F1315" s="8"/>
      <c r="G1315" s="8"/>
      <c r="H1315" s="5"/>
      <c r="I1315" s="5"/>
      <c r="J1315" s="5"/>
    </row>
    <row r="1316" spans="2:10">
      <c r="B1316" s="1"/>
      <c r="C1316" s="1"/>
      <c r="D1316" s="8"/>
      <c r="E1316" s="8"/>
      <c r="F1316" s="8"/>
      <c r="G1316" s="8"/>
      <c r="H1316" s="5"/>
      <c r="I1316" s="5"/>
      <c r="J1316" s="5"/>
    </row>
    <row r="1317" spans="2:10">
      <c r="B1317" s="1"/>
      <c r="C1317" s="1"/>
      <c r="D1317" s="8"/>
      <c r="E1317" s="8"/>
      <c r="F1317" s="8"/>
      <c r="G1317" s="8"/>
      <c r="H1317" s="5"/>
      <c r="I1317" s="5"/>
      <c r="J1317" s="5"/>
    </row>
    <row r="1318" spans="2:10">
      <c r="B1318" s="1"/>
      <c r="C1318" s="1"/>
      <c r="D1318" s="8"/>
      <c r="E1318" s="8"/>
      <c r="F1318" s="8"/>
      <c r="G1318" s="8"/>
      <c r="H1318" s="5"/>
      <c r="I1318" s="5"/>
      <c r="J1318" s="5"/>
    </row>
    <row r="1319" spans="2:10">
      <c r="B1319" s="1"/>
      <c r="C1319" s="1"/>
      <c r="D1319" s="8"/>
      <c r="E1319" s="8"/>
      <c r="F1319" s="8"/>
      <c r="G1319" s="8"/>
      <c r="H1319" s="5"/>
      <c r="I1319" s="5"/>
      <c r="J1319" s="5"/>
    </row>
    <row r="1320" spans="2:10">
      <c r="B1320" s="1"/>
      <c r="C1320" s="1"/>
      <c r="D1320" s="8"/>
      <c r="E1320" s="8"/>
      <c r="F1320" s="8"/>
      <c r="G1320" s="8"/>
      <c r="H1320" s="5"/>
      <c r="I1320" s="5"/>
      <c r="J1320" s="5"/>
    </row>
    <row r="1321" spans="2:10">
      <c r="B1321" s="1"/>
      <c r="C1321" s="1"/>
      <c r="D1321" s="8"/>
      <c r="E1321" s="8"/>
      <c r="F1321" s="8"/>
      <c r="G1321" s="8"/>
      <c r="H1321" s="5"/>
      <c r="I1321" s="5"/>
      <c r="J1321" s="5"/>
    </row>
    <row r="1322" spans="2:10">
      <c r="B1322" s="1"/>
      <c r="C1322" s="1"/>
      <c r="D1322" s="8"/>
      <c r="E1322" s="8"/>
      <c r="F1322" s="8"/>
      <c r="G1322" s="8"/>
      <c r="H1322" s="5"/>
      <c r="I1322" s="5"/>
      <c r="J1322" s="5"/>
    </row>
    <row r="1323" spans="2:10">
      <c r="B1323" s="1"/>
      <c r="C1323" s="1"/>
      <c r="D1323" s="8"/>
      <c r="E1323" s="8"/>
      <c r="F1323" s="8"/>
      <c r="G1323" s="8"/>
      <c r="H1323" s="5"/>
      <c r="I1323" s="5"/>
      <c r="J1323" s="5"/>
    </row>
    <row r="1324" spans="2:10">
      <c r="B1324" s="1"/>
      <c r="C1324" s="1"/>
      <c r="D1324" s="8"/>
      <c r="E1324" s="8"/>
      <c r="F1324" s="8"/>
      <c r="G1324" s="8"/>
      <c r="H1324" s="5"/>
      <c r="I1324" s="5"/>
      <c r="J1324" s="5"/>
    </row>
    <row r="1325" spans="2:10">
      <c r="B1325" s="1"/>
      <c r="C1325" s="1"/>
      <c r="D1325" s="8"/>
      <c r="E1325" s="8"/>
      <c r="F1325" s="8"/>
      <c r="G1325" s="8"/>
      <c r="H1325" s="5"/>
      <c r="I1325" s="5"/>
      <c r="J1325" s="5"/>
    </row>
    <row r="1326" spans="2:10">
      <c r="B1326" s="1"/>
      <c r="C1326" s="1"/>
      <c r="D1326" s="8"/>
      <c r="E1326" s="8"/>
      <c r="F1326" s="8"/>
      <c r="G1326" s="8"/>
      <c r="H1326" s="5"/>
      <c r="I1326" s="5"/>
      <c r="J1326" s="5"/>
    </row>
    <row r="1327" spans="2:10">
      <c r="B1327" s="1"/>
      <c r="C1327" s="1"/>
      <c r="D1327" s="8"/>
      <c r="E1327" s="8"/>
      <c r="F1327" s="8"/>
      <c r="G1327" s="8"/>
      <c r="H1327" s="5"/>
      <c r="I1327" s="5"/>
      <c r="J1327" s="5"/>
    </row>
    <row r="1328" spans="2:10">
      <c r="B1328" s="1"/>
      <c r="C1328" s="1"/>
      <c r="D1328" s="8"/>
      <c r="E1328" s="8"/>
      <c r="F1328" s="8"/>
      <c r="G1328" s="8"/>
      <c r="H1328" s="5"/>
      <c r="I1328" s="5"/>
      <c r="J1328" s="5"/>
    </row>
    <row r="1329" spans="2:10">
      <c r="B1329" s="1"/>
      <c r="C1329" s="1"/>
      <c r="D1329" s="8"/>
      <c r="E1329" s="8"/>
      <c r="F1329" s="8"/>
      <c r="G1329" s="8"/>
      <c r="H1329" s="5"/>
      <c r="I1329" s="5"/>
      <c r="J1329" s="5"/>
    </row>
    <row r="1330" spans="2:10">
      <c r="B1330" s="1"/>
      <c r="C1330" s="1"/>
      <c r="D1330" s="8"/>
      <c r="E1330" s="8"/>
      <c r="F1330" s="8"/>
      <c r="G1330" s="8"/>
      <c r="H1330" s="5"/>
      <c r="I1330" s="5"/>
      <c r="J1330" s="5"/>
    </row>
    <row r="1331" spans="2:10">
      <c r="B1331" s="1"/>
      <c r="C1331" s="1"/>
      <c r="D1331" s="8"/>
      <c r="E1331" s="8"/>
      <c r="F1331" s="8"/>
      <c r="G1331" s="8"/>
      <c r="H1331" s="5"/>
      <c r="I1331" s="5"/>
      <c r="J1331" s="5"/>
    </row>
    <row r="1332" spans="2:10">
      <c r="B1332" s="1"/>
      <c r="C1332" s="1"/>
      <c r="D1332" s="8"/>
      <c r="E1332" s="8"/>
      <c r="F1332" s="8"/>
      <c r="G1332" s="8"/>
      <c r="H1332" s="5"/>
      <c r="I1332" s="5"/>
      <c r="J1332" s="5"/>
    </row>
    <row r="1333" spans="2:10">
      <c r="B1333" s="1"/>
      <c r="C1333" s="1"/>
      <c r="D1333" s="8"/>
      <c r="E1333" s="8"/>
      <c r="F1333" s="8"/>
      <c r="G1333" s="8"/>
      <c r="H1333" s="5"/>
      <c r="I1333" s="5"/>
      <c r="J1333" s="5"/>
    </row>
    <row r="1334" spans="2:10">
      <c r="B1334" s="1"/>
      <c r="C1334" s="1"/>
      <c r="D1334" s="8"/>
      <c r="E1334" s="8"/>
      <c r="F1334" s="8"/>
      <c r="G1334" s="8"/>
      <c r="H1334" s="5"/>
      <c r="I1334" s="5"/>
      <c r="J1334" s="5"/>
    </row>
    <row r="1335" spans="2:10">
      <c r="B1335" s="1"/>
      <c r="C1335" s="1"/>
      <c r="D1335" s="8"/>
      <c r="E1335" s="8"/>
      <c r="F1335" s="8"/>
      <c r="G1335" s="8"/>
      <c r="H1335" s="5"/>
      <c r="I1335" s="5"/>
      <c r="J1335" s="5"/>
    </row>
    <row r="1336" spans="2:10">
      <c r="B1336" s="1"/>
      <c r="C1336" s="1"/>
      <c r="D1336" s="8"/>
      <c r="E1336" s="8"/>
      <c r="F1336" s="8"/>
      <c r="G1336" s="8"/>
      <c r="H1336" s="5"/>
      <c r="I1336" s="5"/>
      <c r="J1336" s="5"/>
    </row>
    <row r="1337" spans="2:10">
      <c r="B1337" s="1"/>
      <c r="C1337" s="1"/>
      <c r="D1337" s="8"/>
      <c r="E1337" s="8"/>
      <c r="F1337" s="8"/>
      <c r="G1337" s="8"/>
      <c r="H1337" s="5"/>
      <c r="I1337" s="5"/>
      <c r="J1337" s="5"/>
    </row>
    <row r="1338" spans="2:10">
      <c r="B1338" s="1"/>
      <c r="C1338" s="1"/>
      <c r="D1338" s="8"/>
      <c r="E1338" s="8"/>
      <c r="F1338" s="8"/>
      <c r="G1338" s="8"/>
      <c r="H1338" s="5"/>
      <c r="I1338" s="5"/>
      <c r="J1338" s="5"/>
    </row>
    <row r="1339" spans="2:10">
      <c r="B1339" s="1"/>
      <c r="C1339" s="1"/>
      <c r="D1339" s="8"/>
      <c r="E1339" s="8"/>
      <c r="F1339" s="8"/>
      <c r="G1339" s="8"/>
      <c r="H1339" s="5"/>
      <c r="I1339" s="5"/>
      <c r="J1339" s="5"/>
    </row>
    <row r="1340" spans="2:10">
      <c r="B1340" s="1"/>
      <c r="C1340" s="1"/>
      <c r="D1340" s="8"/>
      <c r="E1340" s="8"/>
      <c r="F1340" s="8"/>
      <c r="G1340" s="8"/>
      <c r="H1340" s="5"/>
      <c r="I1340" s="5"/>
      <c r="J1340" s="5"/>
    </row>
    <row r="1341" spans="2:10">
      <c r="B1341" s="1"/>
      <c r="C1341" s="1"/>
      <c r="D1341" s="8"/>
      <c r="E1341" s="8"/>
      <c r="F1341" s="8"/>
      <c r="G1341" s="8"/>
      <c r="H1341" s="5"/>
      <c r="I1341" s="5"/>
      <c r="J1341" s="5"/>
    </row>
    <row r="1342" spans="2:10">
      <c r="B1342" s="1"/>
      <c r="C1342" s="1"/>
      <c r="D1342" s="8"/>
      <c r="E1342" s="8"/>
      <c r="F1342" s="8"/>
      <c r="G1342" s="8"/>
      <c r="H1342" s="5"/>
      <c r="I1342" s="5"/>
      <c r="J1342" s="5"/>
    </row>
    <row r="1343" spans="2:10">
      <c r="B1343" s="1"/>
      <c r="C1343" s="1"/>
      <c r="D1343" s="8"/>
      <c r="E1343" s="8"/>
      <c r="F1343" s="8"/>
      <c r="G1343" s="8"/>
      <c r="H1343" s="5"/>
      <c r="I1343" s="5"/>
      <c r="J1343" s="5"/>
    </row>
    <row r="1344" spans="2:10">
      <c r="B1344" s="1"/>
      <c r="C1344" s="1"/>
      <c r="D1344" s="8"/>
      <c r="E1344" s="8"/>
      <c r="F1344" s="8"/>
      <c r="G1344" s="8"/>
      <c r="H1344" s="5"/>
      <c r="I1344" s="5"/>
      <c r="J1344" s="5"/>
    </row>
    <row r="1345" spans="2:10">
      <c r="B1345" s="1"/>
      <c r="C1345" s="1"/>
      <c r="D1345" s="8"/>
      <c r="E1345" s="8"/>
      <c r="F1345" s="8"/>
      <c r="G1345" s="8"/>
      <c r="H1345" s="5"/>
      <c r="I1345" s="5"/>
      <c r="J1345" s="5"/>
    </row>
    <row r="1346" spans="2:10">
      <c r="B1346" s="1"/>
      <c r="C1346" s="1"/>
      <c r="D1346" s="8"/>
      <c r="E1346" s="8"/>
      <c r="F1346" s="8"/>
      <c r="G1346" s="8"/>
      <c r="H1346" s="5"/>
      <c r="I1346" s="5"/>
      <c r="J1346" s="5"/>
    </row>
    <row r="1347" spans="2:10">
      <c r="B1347" s="1"/>
      <c r="C1347" s="1"/>
      <c r="D1347" s="8"/>
      <c r="E1347" s="8"/>
      <c r="F1347" s="8"/>
      <c r="G1347" s="8"/>
      <c r="H1347" s="5"/>
      <c r="I1347" s="5"/>
      <c r="J1347" s="5"/>
    </row>
    <row r="1348" spans="2:10">
      <c r="B1348" s="1"/>
      <c r="C1348" s="1"/>
      <c r="D1348" s="8"/>
      <c r="E1348" s="8"/>
      <c r="F1348" s="8"/>
      <c r="G1348" s="8"/>
      <c r="H1348" s="5"/>
      <c r="I1348" s="5"/>
      <c r="J1348" s="5"/>
    </row>
    <row r="1349" spans="2:10">
      <c r="B1349" s="1"/>
      <c r="C1349" s="1"/>
      <c r="D1349" s="8"/>
      <c r="E1349" s="8"/>
      <c r="F1349" s="8"/>
      <c r="G1349" s="8"/>
      <c r="H1349" s="5"/>
      <c r="I1349" s="5"/>
      <c r="J1349" s="5"/>
    </row>
    <row r="1350" spans="2:10">
      <c r="B1350" s="1"/>
      <c r="C1350" s="1"/>
      <c r="D1350" s="8"/>
      <c r="E1350" s="8"/>
      <c r="F1350" s="8"/>
      <c r="G1350" s="8"/>
      <c r="H1350" s="5"/>
      <c r="I1350" s="5"/>
      <c r="J1350" s="5"/>
    </row>
    <row r="1351" spans="2:10">
      <c r="B1351" s="1"/>
      <c r="C1351" s="1"/>
      <c r="D1351" s="8"/>
      <c r="E1351" s="8"/>
      <c r="F1351" s="8"/>
      <c r="G1351" s="8"/>
      <c r="H1351" s="5"/>
      <c r="I1351" s="5"/>
      <c r="J1351" s="5"/>
    </row>
    <row r="1352" spans="2:10">
      <c r="B1352" s="1"/>
      <c r="C1352" s="1"/>
      <c r="D1352" s="8"/>
      <c r="E1352" s="8"/>
      <c r="F1352" s="8"/>
      <c r="G1352" s="8"/>
      <c r="H1352" s="5"/>
      <c r="I1352" s="5"/>
      <c r="J1352" s="5"/>
    </row>
    <row r="1353" spans="2:10">
      <c r="B1353" s="1"/>
      <c r="C1353" s="1"/>
      <c r="D1353" s="8"/>
      <c r="E1353" s="8"/>
      <c r="F1353" s="8"/>
      <c r="G1353" s="8"/>
      <c r="H1353" s="5"/>
      <c r="I1353" s="5"/>
      <c r="J1353" s="5"/>
    </row>
    <row r="1354" spans="2:10">
      <c r="B1354" s="1"/>
      <c r="C1354" s="1"/>
      <c r="D1354" s="8"/>
      <c r="E1354" s="8"/>
      <c r="F1354" s="8"/>
      <c r="G1354" s="8"/>
      <c r="H1354" s="5"/>
      <c r="I1354" s="5"/>
      <c r="J1354" s="5"/>
    </row>
    <row r="1355" spans="2:10">
      <c r="B1355" s="1"/>
      <c r="C1355" s="1"/>
      <c r="D1355" s="8"/>
      <c r="E1355" s="8"/>
      <c r="F1355" s="8"/>
      <c r="G1355" s="8"/>
      <c r="H1355" s="5"/>
      <c r="I1355" s="5"/>
      <c r="J1355" s="5"/>
    </row>
    <row r="1356" spans="2:10">
      <c r="B1356" s="1"/>
      <c r="C1356" s="1"/>
      <c r="D1356" s="8"/>
      <c r="E1356" s="8"/>
      <c r="F1356" s="8"/>
      <c r="G1356" s="8"/>
      <c r="H1356" s="5"/>
      <c r="I1356" s="5"/>
      <c r="J1356" s="5"/>
    </row>
    <row r="1357" spans="2:10">
      <c r="B1357" s="1"/>
      <c r="C1357" s="1"/>
      <c r="D1357" s="8"/>
      <c r="E1357" s="8"/>
      <c r="F1357" s="8"/>
      <c r="G1357" s="8"/>
      <c r="H1357" s="5"/>
      <c r="I1357" s="5"/>
      <c r="J1357" s="5"/>
    </row>
    <row r="1358" spans="2:10">
      <c r="B1358" s="1"/>
      <c r="C1358" s="1"/>
      <c r="D1358" s="8"/>
      <c r="E1358" s="8"/>
      <c r="F1358" s="8"/>
      <c r="G1358" s="8"/>
      <c r="H1358" s="5"/>
      <c r="I1358" s="5"/>
      <c r="J1358" s="5"/>
    </row>
    <row r="1359" spans="2:10">
      <c r="B1359" s="1"/>
      <c r="C1359" s="1"/>
      <c r="D1359" s="8"/>
      <c r="E1359" s="8"/>
      <c r="F1359" s="8"/>
      <c r="G1359" s="8"/>
      <c r="H1359" s="5"/>
      <c r="I1359" s="5"/>
      <c r="J1359" s="5"/>
    </row>
    <row r="1360" spans="2:10">
      <c r="B1360" s="1"/>
      <c r="C1360" s="1"/>
      <c r="D1360" s="8"/>
      <c r="E1360" s="8"/>
      <c r="F1360" s="8"/>
      <c r="G1360" s="8"/>
      <c r="H1360" s="5"/>
      <c r="I1360" s="5"/>
      <c r="J1360" s="5"/>
    </row>
    <row r="1361" spans="2:10">
      <c r="B1361" s="1"/>
      <c r="C1361" s="1"/>
      <c r="D1361" s="8"/>
      <c r="E1361" s="8"/>
      <c r="F1361" s="8"/>
      <c r="G1361" s="8"/>
      <c r="H1361" s="5"/>
      <c r="I1361" s="5"/>
      <c r="J1361" s="5"/>
    </row>
    <row r="1362" spans="2:10">
      <c r="B1362" s="1"/>
      <c r="C1362" s="1"/>
      <c r="D1362" s="8"/>
      <c r="E1362" s="8"/>
      <c r="F1362" s="8"/>
      <c r="G1362" s="8"/>
      <c r="H1362" s="5"/>
      <c r="I1362" s="5"/>
      <c r="J1362" s="5"/>
    </row>
    <row r="1363" spans="2:10">
      <c r="B1363" s="1"/>
      <c r="C1363" s="1"/>
      <c r="D1363" s="8"/>
      <c r="E1363" s="8"/>
      <c r="F1363" s="8"/>
      <c r="G1363" s="8"/>
      <c r="H1363" s="5"/>
      <c r="I1363" s="5"/>
      <c r="J1363" s="5"/>
    </row>
    <row r="1364" spans="2:10">
      <c r="B1364" s="1"/>
      <c r="C1364" s="1"/>
      <c r="D1364" s="8"/>
      <c r="E1364" s="8"/>
      <c r="F1364" s="8"/>
      <c r="G1364" s="8"/>
      <c r="H1364" s="5"/>
      <c r="I1364" s="5"/>
      <c r="J1364" s="5"/>
    </row>
    <row r="1365" spans="2:10">
      <c r="B1365" s="1"/>
      <c r="C1365" s="1"/>
      <c r="D1365" s="8"/>
      <c r="E1365" s="8"/>
      <c r="F1365" s="8"/>
      <c r="G1365" s="8"/>
      <c r="H1365" s="5"/>
      <c r="I1365" s="5"/>
      <c r="J1365" s="5"/>
    </row>
    <row r="1366" spans="2:10">
      <c r="B1366" s="1"/>
      <c r="C1366" s="1"/>
      <c r="D1366" s="8"/>
      <c r="E1366" s="8"/>
      <c r="F1366" s="8"/>
      <c r="G1366" s="8"/>
      <c r="H1366" s="5"/>
      <c r="I1366" s="5"/>
      <c r="J1366" s="5"/>
    </row>
    <row r="1367" spans="2:10">
      <c r="B1367" s="1"/>
      <c r="C1367" s="1"/>
      <c r="D1367" s="8"/>
      <c r="E1367" s="8"/>
      <c r="F1367" s="8"/>
      <c r="G1367" s="8"/>
      <c r="H1367" s="5"/>
      <c r="I1367" s="5"/>
      <c r="J1367" s="5"/>
    </row>
    <row r="1368" spans="2:10">
      <c r="B1368" s="1"/>
      <c r="C1368" s="1"/>
      <c r="D1368" s="8"/>
      <c r="E1368" s="8"/>
      <c r="F1368" s="8"/>
      <c r="G1368" s="8"/>
      <c r="H1368" s="5"/>
      <c r="I1368" s="5"/>
      <c r="J1368" s="5"/>
    </row>
    <row r="1369" spans="2:10">
      <c r="B1369" s="1"/>
      <c r="C1369" s="1"/>
      <c r="D1369" s="8"/>
      <c r="E1369" s="8"/>
      <c r="F1369" s="8"/>
      <c r="G1369" s="8"/>
      <c r="H1369" s="5"/>
      <c r="I1369" s="5"/>
      <c r="J1369" s="5"/>
    </row>
    <row r="1370" spans="2:10">
      <c r="B1370" s="1"/>
      <c r="C1370" s="1"/>
      <c r="D1370" s="8"/>
      <c r="E1370" s="8"/>
      <c r="F1370" s="8"/>
      <c r="G1370" s="8"/>
      <c r="H1370" s="5"/>
      <c r="I1370" s="5"/>
      <c r="J1370" s="5"/>
    </row>
    <row r="1371" spans="2:10">
      <c r="B1371" s="1"/>
      <c r="C1371" s="1"/>
      <c r="D1371" s="8"/>
      <c r="E1371" s="8"/>
      <c r="F1371" s="8"/>
      <c r="G1371" s="8"/>
      <c r="H1371" s="5"/>
      <c r="I1371" s="5"/>
      <c r="J1371" s="5"/>
    </row>
    <row r="1372" spans="2:10">
      <c r="B1372" s="1"/>
      <c r="C1372" s="1"/>
      <c r="D1372" s="8"/>
      <c r="E1372" s="8"/>
      <c r="F1372" s="8"/>
      <c r="G1372" s="8"/>
      <c r="H1372" s="5"/>
      <c r="I1372" s="5"/>
      <c r="J1372" s="5"/>
    </row>
    <row r="1373" spans="2:10">
      <c r="B1373" s="1"/>
      <c r="C1373" s="1"/>
      <c r="D1373" s="8"/>
      <c r="E1373" s="8"/>
      <c r="F1373" s="8"/>
      <c r="G1373" s="8"/>
      <c r="H1373" s="5"/>
      <c r="I1373" s="5"/>
      <c r="J1373" s="5"/>
    </row>
    <row r="1374" spans="2:10">
      <c r="B1374" s="1"/>
      <c r="C1374" s="1"/>
      <c r="D1374" s="8"/>
      <c r="E1374" s="8"/>
      <c r="F1374" s="8"/>
      <c r="G1374" s="8"/>
      <c r="H1374" s="5"/>
      <c r="I1374" s="5"/>
      <c r="J1374" s="5"/>
    </row>
    <row r="1375" spans="2:10">
      <c r="B1375" s="1"/>
      <c r="C1375" s="1"/>
      <c r="D1375" s="8"/>
      <c r="E1375" s="8"/>
      <c r="F1375" s="8"/>
      <c r="G1375" s="8"/>
      <c r="H1375" s="5"/>
      <c r="I1375" s="5"/>
      <c r="J1375" s="5"/>
    </row>
    <row r="1376" spans="2:10">
      <c r="B1376" s="1"/>
      <c r="C1376" s="1"/>
      <c r="D1376" s="8"/>
      <c r="E1376" s="8"/>
      <c r="F1376" s="8"/>
      <c r="G1376" s="8"/>
      <c r="H1376" s="5"/>
      <c r="I1376" s="5"/>
      <c r="J1376" s="5"/>
    </row>
    <row r="1377" spans="2:10">
      <c r="B1377" s="1"/>
      <c r="C1377" s="1"/>
      <c r="D1377" s="8"/>
      <c r="E1377" s="8"/>
      <c r="F1377" s="8"/>
      <c r="G1377" s="8"/>
      <c r="H1377" s="5"/>
      <c r="I1377" s="5"/>
      <c r="J1377" s="5"/>
    </row>
    <row r="1378" spans="2:10">
      <c r="B1378" s="1"/>
      <c r="C1378" s="1"/>
      <c r="D1378" s="8"/>
      <c r="E1378" s="8"/>
      <c r="F1378" s="8"/>
      <c r="G1378" s="8"/>
      <c r="H1378" s="5"/>
      <c r="I1378" s="5"/>
      <c r="J1378" s="5"/>
    </row>
    <row r="1379" spans="2:10">
      <c r="B1379" s="1"/>
      <c r="C1379" s="1"/>
      <c r="D1379" s="8"/>
      <c r="E1379" s="8"/>
      <c r="F1379" s="8"/>
      <c r="G1379" s="8"/>
      <c r="H1379" s="5"/>
      <c r="I1379" s="5"/>
      <c r="J1379" s="5"/>
    </row>
    <row r="1380" spans="2:10">
      <c r="B1380" s="1"/>
      <c r="C1380" s="1"/>
      <c r="D1380" s="8"/>
      <c r="E1380" s="8"/>
      <c r="F1380" s="8"/>
      <c r="G1380" s="8"/>
      <c r="H1380" s="5"/>
      <c r="I1380" s="5"/>
      <c r="J1380" s="5"/>
    </row>
    <row r="1381" spans="2:10">
      <c r="B1381" s="1"/>
      <c r="C1381" s="1"/>
      <c r="D1381" s="8"/>
      <c r="E1381" s="8"/>
      <c r="F1381" s="8"/>
      <c r="G1381" s="8"/>
      <c r="H1381" s="5"/>
      <c r="I1381" s="5"/>
      <c r="J1381" s="5"/>
    </row>
    <row r="1382" spans="2:10">
      <c r="B1382" s="1"/>
      <c r="C1382" s="1"/>
      <c r="D1382" s="8"/>
      <c r="E1382" s="8"/>
      <c r="F1382" s="8"/>
      <c r="G1382" s="8"/>
      <c r="H1382" s="5"/>
      <c r="I1382" s="5"/>
      <c r="J1382" s="5"/>
    </row>
    <row r="1383" spans="2:10">
      <c r="B1383" s="1"/>
      <c r="C1383" s="1"/>
      <c r="D1383" s="8"/>
      <c r="E1383" s="8"/>
      <c r="F1383" s="8"/>
      <c r="G1383" s="8"/>
      <c r="H1383" s="5"/>
      <c r="I1383" s="5"/>
      <c r="J1383" s="5"/>
    </row>
    <row r="1384" spans="2:10">
      <c r="B1384" s="1"/>
      <c r="C1384" s="1"/>
      <c r="D1384" s="8"/>
      <c r="E1384" s="8"/>
      <c r="F1384" s="8"/>
      <c r="G1384" s="8"/>
      <c r="H1384" s="5"/>
      <c r="I1384" s="5"/>
      <c r="J1384" s="5"/>
    </row>
    <row r="1385" spans="2:10">
      <c r="B1385" s="1"/>
      <c r="C1385" s="1"/>
      <c r="D1385" s="8"/>
      <c r="E1385" s="8"/>
      <c r="F1385" s="8"/>
      <c r="G1385" s="8"/>
      <c r="H1385" s="5"/>
      <c r="I1385" s="5"/>
      <c r="J1385" s="5"/>
    </row>
    <row r="1386" spans="2:10">
      <c r="B1386" s="1"/>
      <c r="C1386" s="1"/>
      <c r="D1386" s="8"/>
      <c r="E1386" s="8"/>
      <c r="F1386" s="8"/>
      <c r="G1386" s="8"/>
      <c r="H1386" s="5"/>
      <c r="I1386" s="5"/>
      <c r="J1386" s="5"/>
    </row>
    <row r="1387" spans="2:10">
      <c r="B1387" s="1"/>
      <c r="C1387" s="1"/>
      <c r="D1387" s="8"/>
      <c r="E1387" s="8"/>
      <c r="F1387" s="8"/>
      <c r="G1387" s="8"/>
      <c r="H1387" s="5"/>
      <c r="I1387" s="5"/>
      <c r="J1387" s="5"/>
    </row>
    <row r="1388" spans="2:10">
      <c r="B1388" s="1"/>
      <c r="C1388" s="1"/>
      <c r="D1388" s="8"/>
      <c r="E1388" s="8"/>
      <c r="F1388" s="8"/>
      <c r="G1388" s="8"/>
      <c r="H1388" s="5"/>
      <c r="I1388" s="5"/>
      <c r="J1388" s="5"/>
    </row>
    <row r="1389" spans="2:10">
      <c r="B1389" s="1"/>
      <c r="C1389" s="1"/>
      <c r="D1389" s="8"/>
      <c r="E1389" s="8"/>
      <c r="F1389" s="8"/>
      <c r="G1389" s="8"/>
      <c r="H1389" s="5"/>
      <c r="I1389" s="5"/>
      <c r="J1389" s="5"/>
    </row>
    <row r="1390" spans="2:10">
      <c r="B1390" s="1"/>
      <c r="C1390" s="1"/>
      <c r="D1390" s="8"/>
      <c r="E1390" s="8"/>
      <c r="F1390" s="8"/>
      <c r="G1390" s="8"/>
      <c r="H1390" s="5"/>
      <c r="I1390" s="5"/>
      <c r="J1390" s="5"/>
    </row>
    <row r="1391" spans="2:10">
      <c r="B1391" s="1"/>
      <c r="C1391" s="1"/>
      <c r="D1391" s="8"/>
      <c r="E1391" s="8"/>
      <c r="F1391" s="8"/>
      <c r="G1391" s="8"/>
      <c r="H1391" s="5"/>
      <c r="I1391" s="5"/>
      <c r="J1391" s="5"/>
    </row>
    <row r="1392" spans="2:10">
      <c r="B1392" s="1"/>
      <c r="C1392" s="1"/>
      <c r="D1392" s="8"/>
      <c r="E1392" s="8"/>
      <c r="F1392" s="8"/>
      <c r="G1392" s="8"/>
      <c r="H1392" s="5"/>
      <c r="I1392" s="5"/>
      <c r="J1392" s="5"/>
    </row>
    <row r="1393" spans="2:10">
      <c r="B1393" s="1"/>
      <c r="C1393" s="1"/>
      <c r="D1393" s="8"/>
      <c r="E1393" s="8"/>
      <c r="F1393" s="8"/>
      <c r="G1393" s="8"/>
      <c r="H1393" s="5"/>
      <c r="I1393" s="5"/>
      <c r="J1393" s="5"/>
    </row>
    <row r="1394" spans="2:10">
      <c r="B1394" s="1"/>
      <c r="C1394" s="1"/>
      <c r="D1394" s="8"/>
      <c r="E1394" s="8"/>
      <c r="F1394" s="8"/>
      <c r="G1394" s="8"/>
      <c r="H1394" s="5"/>
      <c r="I1394" s="5"/>
      <c r="J1394" s="5"/>
    </row>
    <row r="1395" spans="2:10">
      <c r="B1395" s="1"/>
      <c r="C1395" s="1"/>
      <c r="D1395" s="8"/>
      <c r="E1395" s="8"/>
      <c r="F1395" s="8"/>
      <c r="G1395" s="8"/>
      <c r="H1395" s="5"/>
      <c r="I1395" s="5"/>
      <c r="J1395" s="5"/>
    </row>
    <row r="1396" spans="2:10">
      <c r="B1396" s="1"/>
      <c r="C1396" s="1"/>
      <c r="D1396" s="8"/>
      <c r="E1396" s="8"/>
      <c r="F1396" s="8"/>
      <c r="G1396" s="8"/>
      <c r="H1396" s="5"/>
      <c r="I1396" s="5"/>
      <c r="J1396" s="5"/>
    </row>
    <row r="1397" spans="2:10">
      <c r="B1397" s="1"/>
      <c r="C1397" s="1"/>
      <c r="D1397" s="8"/>
      <c r="E1397" s="8"/>
      <c r="F1397" s="8"/>
      <c r="G1397" s="8"/>
      <c r="H1397" s="5"/>
      <c r="I1397" s="5"/>
      <c r="J1397" s="5"/>
    </row>
    <row r="1398" spans="2:10">
      <c r="B1398" s="1"/>
      <c r="C1398" s="1"/>
      <c r="D1398" s="8"/>
      <c r="E1398" s="8"/>
      <c r="F1398" s="8"/>
      <c r="G1398" s="8"/>
      <c r="H1398" s="5"/>
      <c r="I1398" s="5"/>
      <c r="J1398" s="5"/>
    </row>
    <row r="1399" spans="2:10">
      <c r="B1399" s="1"/>
      <c r="C1399" s="1"/>
      <c r="D1399" s="8"/>
      <c r="E1399" s="8"/>
      <c r="F1399" s="8"/>
      <c r="G1399" s="8"/>
      <c r="H1399" s="5"/>
      <c r="I1399" s="5"/>
      <c r="J1399" s="5"/>
    </row>
    <row r="1400" spans="2:10">
      <c r="B1400" s="1"/>
      <c r="C1400" s="1"/>
      <c r="D1400" s="8"/>
      <c r="E1400" s="8"/>
      <c r="F1400" s="8"/>
      <c r="G1400" s="8"/>
      <c r="H1400" s="5"/>
      <c r="I1400" s="5"/>
      <c r="J1400" s="5"/>
    </row>
    <row r="1401" spans="2:10">
      <c r="B1401" s="1"/>
      <c r="C1401" s="1"/>
      <c r="D1401" s="8"/>
      <c r="E1401" s="8"/>
      <c r="F1401" s="8"/>
      <c r="G1401" s="8"/>
      <c r="H1401" s="5"/>
      <c r="I1401" s="5"/>
      <c r="J1401" s="5"/>
    </row>
    <row r="1402" spans="2:10">
      <c r="B1402" s="1"/>
      <c r="C1402" s="1"/>
      <c r="D1402" s="8"/>
      <c r="E1402" s="8"/>
      <c r="F1402" s="8"/>
      <c r="G1402" s="8"/>
      <c r="H1402" s="5"/>
      <c r="I1402" s="5"/>
      <c r="J1402" s="5"/>
    </row>
    <row r="1403" spans="2:10">
      <c r="B1403" s="1"/>
      <c r="C1403" s="1"/>
      <c r="D1403" s="8"/>
      <c r="E1403" s="8"/>
      <c r="F1403" s="8"/>
      <c r="G1403" s="8"/>
      <c r="H1403" s="5"/>
      <c r="I1403" s="5"/>
      <c r="J1403" s="5"/>
    </row>
    <row r="1404" spans="2:10">
      <c r="B1404" s="1"/>
      <c r="C1404" s="1"/>
      <c r="D1404" s="8"/>
      <c r="E1404" s="8"/>
      <c r="F1404" s="8"/>
      <c r="G1404" s="8"/>
      <c r="H1404" s="5"/>
      <c r="I1404" s="5"/>
      <c r="J1404" s="5"/>
    </row>
    <row r="1405" spans="2:10">
      <c r="B1405" s="1"/>
      <c r="C1405" s="1"/>
      <c r="D1405" s="8"/>
      <c r="E1405" s="8"/>
      <c r="F1405" s="8"/>
      <c r="G1405" s="8"/>
      <c r="H1405" s="5"/>
      <c r="I1405" s="5"/>
      <c r="J1405" s="5"/>
    </row>
    <row r="1406" spans="2:10">
      <c r="B1406" s="1"/>
      <c r="C1406" s="1"/>
      <c r="D1406" s="8"/>
      <c r="E1406" s="8"/>
      <c r="F1406" s="8"/>
      <c r="G1406" s="8"/>
      <c r="H1406" s="5"/>
      <c r="I1406" s="5"/>
      <c r="J1406" s="5"/>
    </row>
    <row r="1407" spans="2:10">
      <c r="B1407" s="1"/>
      <c r="C1407" s="1"/>
      <c r="D1407" s="8"/>
      <c r="E1407" s="8"/>
      <c r="F1407" s="8"/>
      <c r="G1407" s="8"/>
      <c r="H1407" s="5"/>
      <c r="I1407" s="5"/>
      <c r="J1407" s="5"/>
    </row>
    <row r="1408" spans="2:10">
      <c r="B1408" s="1"/>
      <c r="C1408" s="1"/>
      <c r="D1408" s="8"/>
      <c r="E1408" s="8"/>
      <c r="F1408" s="8"/>
      <c r="G1408" s="8"/>
      <c r="H1408" s="5"/>
      <c r="I1408" s="5"/>
      <c r="J1408" s="5"/>
    </row>
    <row r="1409" spans="2:10">
      <c r="B1409" s="1"/>
      <c r="C1409" s="1"/>
      <c r="D1409" s="8"/>
      <c r="E1409" s="8"/>
      <c r="F1409" s="8"/>
      <c r="G1409" s="8"/>
      <c r="H1409" s="5"/>
      <c r="I1409" s="5"/>
      <c r="J1409" s="5"/>
    </row>
    <row r="1410" spans="2:10">
      <c r="B1410" s="1"/>
      <c r="C1410" s="1"/>
      <c r="D1410" s="8"/>
      <c r="E1410" s="8"/>
      <c r="F1410" s="8"/>
      <c r="G1410" s="8"/>
      <c r="H1410" s="5"/>
      <c r="I1410" s="5"/>
      <c r="J1410" s="5"/>
    </row>
    <row r="1411" spans="2:10">
      <c r="B1411" s="1"/>
      <c r="C1411" s="1"/>
      <c r="D1411" s="8"/>
      <c r="E1411" s="8"/>
      <c r="F1411" s="8"/>
      <c r="G1411" s="8"/>
      <c r="H1411" s="5"/>
      <c r="I1411" s="5"/>
      <c r="J1411" s="5"/>
    </row>
    <row r="1412" spans="2:10">
      <c r="B1412" s="1"/>
      <c r="C1412" s="1"/>
      <c r="D1412" s="8"/>
      <c r="E1412" s="8"/>
      <c r="F1412" s="8"/>
      <c r="G1412" s="8"/>
      <c r="H1412" s="5"/>
      <c r="I1412" s="5"/>
      <c r="J1412" s="5"/>
    </row>
    <row r="1413" spans="2:10">
      <c r="B1413" s="1"/>
      <c r="C1413" s="1"/>
      <c r="D1413" s="8"/>
      <c r="E1413" s="8"/>
      <c r="F1413" s="8"/>
      <c r="G1413" s="8"/>
      <c r="H1413" s="5"/>
      <c r="I1413" s="5"/>
      <c r="J1413" s="5"/>
    </row>
    <row r="1414" spans="2:10">
      <c r="B1414" s="1"/>
      <c r="C1414" s="1"/>
      <c r="D1414" s="8"/>
      <c r="E1414" s="8"/>
      <c r="F1414" s="8"/>
      <c r="G1414" s="8"/>
      <c r="H1414" s="5"/>
      <c r="I1414" s="5"/>
      <c r="J1414" s="5"/>
    </row>
    <row r="1415" spans="2:10">
      <c r="B1415" s="1"/>
      <c r="C1415" s="1"/>
      <c r="D1415" s="8"/>
      <c r="E1415" s="8"/>
      <c r="F1415" s="8"/>
      <c r="G1415" s="8"/>
      <c r="H1415" s="5"/>
      <c r="I1415" s="5"/>
      <c r="J1415" s="5"/>
    </row>
    <row r="1416" spans="2:10">
      <c r="B1416" s="1"/>
      <c r="C1416" s="1"/>
      <c r="D1416" s="8"/>
      <c r="E1416" s="8"/>
      <c r="F1416" s="8"/>
      <c r="G1416" s="8"/>
      <c r="H1416" s="5"/>
      <c r="I1416" s="5"/>
      <c r="J1416" s="5"/>
    </row>
    <row r="1417" spans="2:10">
      <c r="B1417" s="1"/>
      <c r="C1417" s="1"/>
      <c r="D1417" s="8"/>
      <c r="E1417" s="8"/>
      <c r="F1417" s="8"/>
      <c r="G1417" s="8"/>
      <c r="H1417" s="5"/>
      <c r="I1417" s="5"/>
      <c r="J1417" s="5"/>
    </row>
    <row r="1418" spans="2:10">
      <c r="B1418" s="1"/>
      <c r="C1418" s="1"/>
      <c r="D1418" s="8"/>
      <c r="E1418" s="8"/>
      <c r="F1418" s="8"/>
      <c r="G1418" s="8"/>
      <c r="H1418" s="5"/>
      <c r="I1418" s="5"/>
      <c r="J1418" s="5"/>
    </row>
    <row r="1419" spans="2:10">
      <c r="B1419" s="1"/>
      <c r="C1419" s="1"/>
      <c r="D1419" s="8"/>
      <c r="E1419" s="8"/>
      <c r="F1419" s="8"/>
      <c r="G1419" s="8"/>
      <c r="H1419" s="5"/>
      <c r="I1419" s="5"/>
      <c r="J1419" s="5"/>
    </row>
    <row r="1420" spans="2:10">
      <c r="B1420" s="1"/>
      <c r="C1420" s="1"/>
      <c r="D1420" s="8"/>
      <c r="E1420" s="8"/>
      <c r="F1420" s="8"/>
      <c r="G1420" s="8"/>
      <c r="H1420" s="5"/>
      <c r="I1420" s="5"/>
      <c r="J1420" s="5"/>
    </row>
    <row r="1421" spans="2:10">
      <c r="B1421" s="1"/>
      <c r="C1421" s="1"/>
      <c r="D1421" s="8"/>
      <c r="E1421" s="8"/>
      <c r="F1421" s="8"/>
      <c r="G1421" s="8"/>
      <c r="H1421" s="5"/>
      <c r="I1421" s="5"/>
      <c r="J1421" s="5"/>
    </row>
    <row r="1422" spans="2:10">
      <c r="B1422" s="1"/>
      <c r="C1422" s="1"/>
      <c r="D1422" s="8"/>
      <c r="E1422" s="8"/>
      <c r="F1422" s="8"/>
      <c r="G1422" s="8"/>
      <c r="H1422" s="5"/>
      <c r="I1422" s="5"/>
      <c r="J1422" s="5"/>
    </row>
    <row r="1423" spans="2:10">
      <c r="B1423" s="1"/>
      <c r="C1423" s="1"/>
      <c r="D1423" s="8"/>
      <c r="E1423" s="8"/>
      <c r="F1423" s="8"/>
      <c r="G1423" s="8"/>
      <c r="H1423" s="5"/>
      <c r="I1423" s="5"/>
      <c r="J1423" s="5"/>
    </row>
    <row r="1424" spans="2:10">
      <c r="B1424" s="1"/>
      <c r="C1424" s="1"/>
      <c r="D1424" s="8"/>
      <c r="E1424" s="8"/>
      <c r="F1424" s="8"/>
      <c r="G1424" s="8"/>
      <c r="H1424" s="5"/>
      <c r="I1424" s="5"/>
      <c r="J1424" s="5"/>
    </row>
    <row r="1425" spans="2:10">
      <c r="B1425" s="1"/>
      <c r="C1425" s="1"/>
      <c r="D1425" s="8"/>
      <c r="E1425" s="8"/>
      <c r="F1425" s="8"/>
      <c r="G1425" s="8"/>
      <c r="H1425" s="5"/>
      <c r="I1425" s="5"/>
      <c r="J1425" s="5"/>
    </row>
    <row r="1426" spans="2:10">
      <c r="B1426" s="1"/>
      <c r="C1426" s="1"/>
      <c r="D1426" s="8"/>
      <c r="E1426" s="8"/>
      <c r="F1426" s="8"/>
      <c r="G1426" s="8"/>
      <c r="H1426" s="5"/>
      <c r="I1426" s="5"/>
      <c r="J1426" s="5"/>
    </row>
    <row r="1427" spans="2:10">
      <c r="B1427" s="1"/>
      <c r="C1427" s="1"/>
      <c r="D1427" s="8"/>
      <c r="E1427" s="8"/>
      <c r="F1427" s="8"/>
      <c r="G1427" s="8"/>
      <c r="H1427" s="5"/>
      <c r="I1427" s="5"/>
      <c r="J1427" s="5"/>
    </row>
    <row r="1428" spans="2:10">
      <c r="B1428" s="1"/>
      <c r="C1428" s="1"/>
      <c r="D1428" s="8"/>
      <c r="E1428" s="8"/>
      <c r="F1428" s="8"/>
      <c r="G1428" s="8"/>
      <c r="H1428" s="5"/>
      <c r="I1428" s="5"/>
      <c r="J1428" s="5"/>
    </row>
    <row r="1429" spans="2:10">
      <c r="B1429" s="1"/>
      <c r="C1429" s="1"/>
      <c r="D1429" s="8"/>
      <c r="E1429" s="8"/>
      <c r="F1429" s="8"/>
      <c r="G1429" s="8"/>
      <c r="H1429" s="5"/>
      <c r="I1429" s="5"/>
      <c r="J1429" s="5"/>
    </row>
    <row r="1430" spans="2:10">
      <c r="B1430" s="1"/>
      <c r="C1430" s="1"/>
      <c r="D1430" s="8"/>
      <c r="E1430" s="8"/>
      <c r="F1430" s="8"/>
      <c r="G1430" s="8"/>
      <c r="H1430" s="5"/>
      <c r="I1430" s="5"/>
      <c r="J1430" s="5"/>
    </row>
    <row r="1431" spans="2:10">
      <c r="B1431" s="1"/>
      <c r="C1431" s="1"/>
      <c r="D1431" s="8"/>
      <c r="E1431" s="8"/>
      <c r="F1431" s="8"/>
      <c r="G1431" s="8"/>
      <c r="H1431" s="5"/>
      <c r="I1431" s="5"/>
      <c r="J1431" s="5"/>
    </row>
    <row r="1432" spans="2:10">
      <c r="B1432" s="1"/>
      <c r="C1432" s="1"/>
      <c r="D1432" s="8"/>
      <c r="E1432" s="8"/>
      <c r="F1432" s="8"/>
      <c r="G1432" s="8"/>
      <c r="H1432" s="5"/>
      <c r="I1432" s="5"/>
      <c r="J1432" s="5"/>
    </row>
    <row r="1433" spans="2:10">
      <c r="B1433" s="1"/>
      <c r="C1433" s="1"/>
      <c r="D1433" s="8"/>
      <c r="E1433" s="8"/>
      <c r="F1433" s="8"/>
      <c r="G1433" s="8"/>
      <c r="H1433" s="5"/>
      <c r="I1433" s="5"/>
      <c r="J1433" s="5"/>
    </row>
    <row r="1434" spans="2:10">
      <c r="B1434" s="1"/>
      <c r="C1434" s="1"/>
      <c r="D1434" s="8"/>
      <c r="E1434" s="8"/>
      <c r="F1434" s="8"/>
      <c r="G1434" s="8"/>
      <c r="H1434" s="5"/>
      <c r="I1434" s="5"/>
      <c r="J1434" s="5"/>
    </row>
    <row r="1435" spans="2:10">
      <c r="B1435" s="1"/>
      <c r="C1435" s="1"/>
      <c r="D1435" s="8"/>
      <c r="E1435" s="8"/>
      <c r="F1435" s="8"/>
      <c r="G1435" s="8"/>
      <c r="H1435" s="5"/>
      <c r="I1435" s="5"/>
      <c r="J1435" s="5"/>
    </row>
    <row r="1436" spans="2:10">
      <c r="B1436" s="1"/>
      <c r="C1436" s="1"/>
      <c r="D1436" s="8"/>
      <c r="E1436" s="8"/>
      <c r="F1436" s="8"/>
      <c r="G1436" s="8"/>
      <c r="H1436" s="5"/>
      <c r="I1436" s="5"/>
      <c r="J1436" s="5"/>
    </row>
    <row r="1437" spans="2:10">
      <c r="B1437" s="1"/>
      <c r="C1437" s="1"/>
      <c r="D1437" s="8"/>
      <c r="E1437" s="8"/>
      <c r="F1437" s="8"/>
      <c r="G1437" s="8"/>
      <c r="H1437" s="5"/>
      <c r="I1437" s="5"/>
      <c r="J1437" s="5"/>
    </row>
    <row r="1438" spans="2:10">
      <c r="B1438" s="1"/>
      <c r="C1438" s="1"/>
      <c r="D1438" s="8"/>
      <c r="E1438" s="8"/>
      <c r="F1438" s="8"/>
      <c r="G1438" s="8"/>
      <c r="H1438" s="5"/>
      <c r="I1438" s="5"/>
      <c r="J1438" s="5"/>
    </row>
    <row r="1439" spans="2:10">
      <c r="B1439" s="1"/>
      <c r="C1439" s="1"/>
      <c r="D1439" s="8"/>
      <c r="E1439" s="8"/>
      <c r="F1439" s="8"/>
      <c r="G1439" s="8"/>
      <c r="H1439" s="5"/>
      <c r="I1439" s="5"/>
      <c r="J1439" s="5"/>
    </row>
    <row r="1440" spans="2:10">
      <c r="B1440" s="1"/>
      <c r="C1440" s="1"/>
      <c r="D1440" s="8"/>
      <c r="E1440" s="8"/>
      <c r="F1440" s="8"/>
      <c r="G1440" s="8"/>
      <c r="H1440" s="5"/>
      <c r="I1440" s="5"/>
      <c r="J1440" s="5"/>
    </row>
    <row r="1441" spans="2:10">
      <c r="B1441" s="1"/>
      <c r="C1441" s="1"/>
      <c r="D1441" s="8"/>
      <c r="E1441" s="8"/>
      <c r="F1441" s="8"/>
      <c r="G1441" s="8"/>
      <c r="H1441" s="5"/>
      <c r="I1441" s="5"/>
      <c r="J1441" s="5"/>
    </row>
    <row r="1442" spans="2:10">
      <c r="B1442" s="1"/>
      <c r="C1442" s="1"/>
      <c r="D1442" s="8"/>
      <c r="E1442" s="8"/>
      <c r="F1442" s="8"/>
      <c r="G1442" s="8"/>
      <c r="H1442" s="5"/>
      <c r="I1442" s="5"/>
      <c r="J1442" s="5"/>
    </row>
    <row r="1443" spans="2:10">
      <c r="B1443" s="1"/>
      <c r="C1443" s="1"/>
      <c r="D1443" s="8"/>
      <c r="E1443" s="8"/>
      <c r="F1443" s="8"/>
      <c r="G1443" s="8"/>
      <c r="H1443" s="5"/>
      <c r="I1443" s="5"/>
      <c r="J1443" s="5"/>
    </row>
    <row r="1444" spans="2:10">
      <c r="B1444" s="1"/>
      <c r="C1444" s="1"/>
      <c r="D1444" s="8"/>
      <c r="E1444" s="8"/>
      <c r="F1444" s="8"/>
      <c r="G1444" s="8"/>
      <c r="H1444" s="5"/>
      <c r="I1444" s="5"/>
      <c r="J1444" s="5"/>
    </row>
    <row r="1445" spans="2:10">
      <c r="B1445" s="1"/>
      <c r="C1445" s="1"/>
      <c r="D1445" s="8"/>
      <c r="E1445" s="8"/>
      <c r="F1445" s="8"/>
      <c r="G1445" s="8"/>
      <c r="H1445" s="5"/>
      <c r="I1445" s="5"/>
      <c r="J1445" s="5"/>
    </row>
    <row r="1446" spans="2:10">
      <c r="B1446" s="1"/>
      <c r="C1446" s="1"/>
      <c r="D1446" s="8"/>
      <c r="E1446" s="8"/>
      <c r="F1446" s="8"/>
      <c r="G1446" s="8"/>
      <c r="H1446" s="5"/>
      <c r="I1446" s="5"/>
      <c r="J1446" s="5"/>
    </row>
    <row r="1447" spans="2:10">
      <c r="B1447" s="1"/>
      <c r="C1447" s="1"/>
      <c r="D1447" s="8"/>
      <c r="E1447" s="8"/>
      <c r="F1447" s="8"/>
      <c r="G1447" s="8"/>
      <c r="H1447" s="5"/>
      <c r="I1447" s="5"/>
      <c r="J1447" s="5"/>
    </row>
    <row r="1448" spans="2:10">
      <c r="B1448" s="1"/>
      <c r="C1448" s="1"/>
      <c r="D1448" s="8"/>
      <c r="E1448" s="8"/>
      <c r="F1448" s="8"/>
      <c r="G1448" s="8"/>
      <c r="H1448" s="5"/>
      <c r="I1448" s="5"/>
      <c r="J1448" s="5"/>
    </row>
    <row r="1449" spans="2:10">
      <c r="B1449" s="1"/>
      <c r="C1449" s="1"/>
      <c r="D1449" s="8"/>
      <c r="E1449" s="8"/>
      <c r="F1449" s="8"/>
      <c r="G1449" s="8"/>
      <c r="H1449" s="5"/>
      <c r="I1449" s="5"/>
      <c r="J1449" s="5"/>
    </row>
    <row r="1450" spans="2:10">
      <c r="B1450" s="1"/>
      <c r="C1450" s="1"/>
      <c r="D1450" s="8"/>
      <c r="E1450" s="8"/>
      <c r="F1450" s="8"/>
      <c r="G1450" s="8"/>
      <c r="H1450" s="5"/>
      <c r="I1450" s="5"/>
      <c r="J1450" s="5"/>
    </row>
    <row r="1451" spans="2:10">
      <c r="B1451" s="1"/>
      <c r="C1451" s="1"/>
      <c r="D1451" s="8"/>
      <c r="E1451" s="8"/>
      <c r="F1451" s="8"/>
      <c r="G1451" s="8"/>
      <c r="H1451" s="5"/>
      <c r="I1451" s="5"/>
      <c r="J1451" s="5"/>
    </row>
    <row r="1452" spans="2:10">
      <c r="B1452" s="1"/>
      <c r="C1452" s="1"/>
      <c r="D1452" s="8"/>
      <c r="E1452" s="8"/>
      <c r="F1452" s="8"/>
      <c r="G1452" s="8"/>
      <c r="H1452" s="5"/>
      <c r="I1452" s="5"/>
      <c r="J1452" s="5"/>
    </row>
    <row r="1453" spans="2:10">
      <c r="B1453" s="1"/>
      <c r="C1453" s="1"/>
      <c r="D1453" s="8"/>
      <c r="E1453" s="8"/>
      <c r="F1453" s="8"/>
      <c r="G1453" s="8"/>
      <c r="H1453" s="5"/>
      <c r="I1453" s="5"/>
      <c r="J1453" s="5"/>
    </row>
    <row r="1454" spans="2:10">
      <c r="B1454" s="1"/>
      <c r="C1454" s="1"/>
      <c r="D1454" s="8"/>
      <c r="E1454" s="8"/>
      <c r="F1454" s="8"/>
      <c r="G1454" s="8"/>
      <c r="H1454" s="5"/>
      <c r="I1454" s="5"/>
      <c r="J1454" s="5"/>
    </row>
    <row r="1455" spans="2:10">
      <c r="B1455" s="1"/>
      <c r="C1455" s="1"/>
      <c r="D1455" s="8"/>
      <c r="E1455" s="8"/>
      <c r="F1455" s="8"/>
      <c r="G1455" s="8"/>
      <c r="H1455" s="5"/>
      <c r="I1455" s="5"/>
      <c r="J1455" s="5"/>
    </row>
    <row r="1456" spans="2:10">
      <c r="B1456" s="1"/>
      <c r="C1456" s="1"/>
      <c r="D1456" s="8"/>
      <c r="E1456" s="8"/>
      <c r="F1456" s="8"/>
      <c r="G1456" s="8"/>
      <c r="H1456" s="5"/>
      <c r="I1456" s="5"/>
      <c r="J1456" s="5"/>
    </row>
    <row r="1457" spans="2:10">
      <c r="B1457" s="1"/>
      <c r="C1457" s="1"/>
      <c r="D1457" s="8"/>
      <c r="E1457" s="8"/>
      <c r="F1457" s="8"/>
      <c r="G1457" s="8"/>
      <c r="H1457" s="5"/>
      <c r="I1457" s="5"/>
      <c r="J1457" s="5"/>
    </row>
    <row r="1458" spans="2:10">
      <c r="B1458" s="1"/>
      <c r="C1458" s="1"/>
      <c r="D1458" s="8"/>
      <c r="E1458" s="8"/>
      <c r="F1458" s="8"/>
      <c r="G1458" s="8"/>
      <c r="H1458" s="5"/>
      <c r="I1458" s="5"/>
      <c r="J1458" s="5"/>
    </row>
    <row r="1459" spans="2:10">
      <c r="B1459" s="1"/>
      <c r="C1459" s="1"/>
      <c r="D1459" s="8"/>
      <c r="E1459" s="8"/>
      <c r="F1459" s="8"/>
      <c r="G1459" s="8"/>
      <c r="H1459" s="5"/>
      <c r="I1459" s="5"/>
      <c r="J1459" s="5"/>
    </row>
    <row r="1460" spans="2:10">
      <c r="B1460" s="1"/>
      <c r="C1460" s="1"/>
      <c r="D1460" s="8"/>
      <c r="E1460" s="8"/>
      <c r="F1460" s="8"/>
      <c r="G1460" s="8"/>
      <c r="H1460" s="5"/>
      <c r="I1460" s="5"/>
      <c r="J1460" s="5"/>
    </row>
    <row r="1461" spans="2:10">
      <c r="B1461" s="1"/>
      <c r="C1461" s="1"/>
      <c r="D1461" s="8"/>
      <c r="E1461" s="8"/>
      <c r="F1461" s="8"/>
      <c r="G1461" s="8"/>
      <c r="H1461" s="5"/>
      <c r="I1461" s="5"/>
      <c r="J1461" s="5"/>
    </row>
    <row r="1462" spans="2:10">
      <c r="B1462" s="1"/>
      <c r="C1462" s="1"/>
      <c r="D1462" s="8"/>
      <c r="E1462" s="8"/>
      <c r="F1462" s="8"/>
      <c r="G1462" s="8"/>
      <c r="H1462" s="5"/>
      <c r="I1462" s="5"/>
      <c r="J1462" s="5"/>
    </row>
    <row r="1463" spans="2:10">
      <c r="B1463" s="1"/>
      <c r="C1463" s="1"/>
      <c r="D1463" s="8"/>
      <c r="E1463" s="8"/>
      <c r="F1463" s="8"/>
      <c r="G1463" s="8"/>
      <c r="H1463" s="5"/>
      <c r="I1463" s="5"/>
      <c r="J1463" s="5"/>
    </row>
    <row r="1464" spans="2:10">
      <c r="B1464" s="1"/>
      <c r="C1464" s="1"/>
      <c r="D1464" s="8"/>
      <c r="E1464" s="8"/>
      <c r="F1464" s="8"/>
      <c r="G1464" s="8"/>
      <c r="H1464" s="5"/>
      <c r="I1464" s="5"/>
      <c r="J1464" s="5"/>
    </row>
    <row r="1465" spans="2:10">
      <c r="B1465" s="1"/>
      <c r="C1465" s="1"/>
      <c r="D1465" s="8"/>
      <c r="E1465" s="8"/>
      <c r="F1465" s="8"/>
      <c r="G1465" s="8"/>
      <c r="H1465" s="5"/>
      <c r="I1465" s="5"/>
      <c r="J1465" s="5"/>
    </row>
    <row r="1466" spans="2:10">
      <c r="B1466" s="1"/>
      <c r="C1466" s="1"/>
      <c r="D1466" s="8"/>
      <c r="E1466" s="8"/>
      <c r="F1466" s="8"/>
      <c r="G1466" s="8"/>
      <c r="H1466" s="5"/>
      <c r="I1466" s="5"/>
      <c r="J1466" s="5"/>
    </row>
    <row r="1467" spans="2:10">
      <c r="B1467" s="1"/>
      <c r="C1467" s="1"/>
      <c r="D1467" s="8"/>
      <c r="E1467" s="8"/>
      <c r="F1467" s="8"/>
      <c r="G1467" s="8"/>
      <c r="H1467" s="5"/>
      <c r="I1467" s="5"/>
      <c r="J1467" s="5"/>
    </row>
    <row r="1468" spans="2:10">
      <c r="B1468" s="1"/>
      <c r="C1468" s="1"/>
      <c r="D1468" s="8"/>
      <c r="E1468" s="8"/>
      <c r="F1468" s="8"/>
      <c r="G1468" s="8"/>
      <c r="H1468" s="5"/>
      <c r="I1468" s="5"/>
      <c r="J1468" s="5"/>
    </row>
    <row r="1469" spans="2:10">
      <c r="B1469" s="1"/>
      <c r="C1469" s="1"/>
      <c r="D1469" s="8"/>
      <c r="E1469" s="8"/>
      <c r="F1469" s="8"/>
      <c r="G1469" s="8"/>
      <c r="H1469" s="5"/>
      <c r="I1469" s="5"/>
      <c r="J1469" s="5"/>
    </row>
    <row r="1470" spans="2:10">
      <c r="B1470" s="1"/>
      <c r="C1470" s="1"/>
      <c r="D1470" s="8"/>
      <c r="E1470" s="8"/>
      <c r="F1470" s="8"/>
      <c r="G1470" s="8"/>
      <c r="H1470" s="5"/>
      <c r="I1470" s="5"/>
      <c r="J1470" s="5"/>
    </row>
    <row r="1471" spans="2:10">
      <c r="B1471" s="1"/>
      <c r="C1471" s="1"/>
      <c r="D1471" s="8"/>
      <c r="E1471" s="8"/>
      <c r="F1471" s="8"/>
      <c r="G1471" s="8"/>
      <c r="H1471" s="5"/>
      <c r="I1471" s="5"/>
      <c r="J1471" s="5"/>
    </row>
    <row r="1472" spans="2:10">
      <c r="B1472" s="1"/>
      <c r="C1472" s="1"/>
      <c r="D1472" s="8"/>
      <c r="E1472" s="8"/>
      <c r="F1472" s="8"/>
      <c r="G1472" s="8"/>
      <c r="H1472" s="5"/>
      <c r="I1472" s="5"/>
      <c r="J1472" s="5"/>
    </row>
    <row r="1473" spans="2:10">
      <c r="B1473" s="1"/>
      <c r="C1473" s="1"/>
      <c r="D1473" s="8"/>
      <c r="E1473" s="8"/>
      <c r="F1473" s="8"/>
      <c r="G1473" s="8"/>
      <c r="H1473" s="5"/>
      <c r="I1473" s="5"/>
      <c r="J1473" s="5"/>
    </row>
    <row r="1474" spans="2:10">
      <c r="B1474" s="1"/>
      <c r="C1474" s="1"/>
      <c r="D1474" s="8"/>
      <c r="E1474" s="8"/>
      <c r="F1474" s="8"/>
      <c r="G1474" s="8"/>
      <c r="H1474" s="5"/>
      <c r="I1474" s="5"/>
      <c r="J1474" s="5"/>
    </row>
    <row r="1475" spans="2:10">
      <c r="B1475" s="1"/>
      <c r="C1475" s="1"/>
      <c r="D1475" s="8"/>
      <c r="E1475" s="8"/>
      <c r="F1475" s="8"/>
      <c r="G1475" s="8"/>
      <c r="H1475" s="5"/>
      <c r="I1475" s="5"/>
      <c r="J1475" s="5"/>
    </row>
    <row r="1476" spans="2:10">
      <c r="B1476" s="1"/>
      <c r="C1476" s="1"/>
      <c r="D1476" s="8"/>
      <c r="E1476" s="8"/>
      <c r="F1476" s="8"/>
      <c r="G1476" s="8"/>
      <c r="H1476" s="5"/>
      <c r="I1476" s="5"/>
      <c r="J1476" s="5"/>
    </row>
    <row r="1477" spans="2:10">
      <c r="B1477" s="1"/>
      <c r="C1477" s="1"/>
      <c r="D1477" s="8"/>
      <c r="E1477" s="8"/>
      <c r="F1477" s="8"/>
      <c r="G1477" s="8"/>
      <c r="H1477" s="5"/>
      <c r="I1477" s="5"/>
      <c r="J1477" s="5"/>
    </row>
    <row r="1478" spans="2:10">
      <c r="B1478" s="1"/>
      <c r="C1478" s="1"/>
      <c r="D1478" s="8"/>
      <c r="E1478" s="8"/>
      <c r="F1478" s="8"/>
      <c r="G1478" s="8"/>
      <c r="H1478" s="5"/>
      <c r="I1478" s="5"/>
      <c r="J1478" s="5"/>
    </row>
    <row r="1479" spans="2:10">
      <c r="B1479" s="1"/>
      <c r="C1479" s="1"/>
      <c r="D1479" s="8"/>
      <c r="E1479" s="8"/>
      <c r="F1479" s="8"/>
      <c r="G1479" s="8"/>
      <c r="H1479" s="5"/>
      <c r="I1479" s="5"/>
      <c r="J1479" s="5"/>
    </row>
    <row r="1480" spans="2:10">
      <c r="B1480" s="1"/>
      <c r="C1480" s="1"/>
      <c r="D1480" s="8"/>
      <c r="E1480" s="8"/>
      <c r="F1480" s="8"/>
      <c r="G1480" s="8"/>
      <c r="H1480" s="5"/>
      <c r="I1480" s="5"/>
      <c r="J1480" s="5"/>
    </row>
    <row r="1481" spans="2:10">
      <c r="B1481" s="1"/>
      <c r="C1481" s="1"/>
      <c r="D1481" s="8"/>
      <c r="E1481" s="8"/>
      <c r="F1481" s="8"/>
      <c r="G1481" s="8"/>
      <c r="H1481" s="5"/>
      <c r="I1481" s="5"/>
      <c r="J1481" s="5"/>
    </row>
    <row r="1482" spans="2:10">
      <c r="B1482" s="1"/>
      <c r="C1482" s="1"/>
      <c r="D1482" s="8"/>
      <c r="E1482" s="8"/>
      <c r="F1482" s="8"/>
      <c r="G1482" s="8"/>
      <c r="H1482" s="5"/>
      <c r="I1482" s="5"/>
      <c r="J1482" s="5"/>
    </row>
    <row r="1483" spans="2:10">
      <c r="B1483" s="1"/>
      <c r="C1483" s="1"/>
      <c r="D1483" s="8"/>
      <c r="E1483" s="8"/>
      <c r="F1483" s="8"/>
      <c r="G1483" s="8"/>
      <c r="H1483" s="5"/>
      <c r="I1483" s="5"/>
      <c r="J1483" s="5"/>
    </row>
    <row r="1484" spans="2:10">
      <c r="B1484" s="1"/>
      <c r="C1484" s="1"/>
      <c r="D1484" s="8"/>
      <c r="E1484" s="8"/>
      <c r="F1484" s="8"/>
      <c r="G1484" s="8"/>
      <c r="H1484" s="5"/>
      <c r="I1484" s="5"/>
      <c r="J1484" s="5"/>
    </row>
    <row r="1485" spans="2:10">
      <c r="B1485" s="1"/>
      <c r="C1485" s="1"/>
      <c r="D1485" s="8"/>
      <c r="E1485" s="8"/>
      <c r="F1485" s="8"/>
      <c r="G1485" s="8"/>
      <c r="H1485" s="5"/>
      <c r="I1485" s="5"/>
      <c r="J1485" s="5"/>
    </row>
    <row r="1486" spans="2:10">
      <c r="B1486" s="1"/>
      <c r="C1486" s="1"/>
      <c r="D1486" s="8"/>
      <c r="E1486" s="8"/>
      <c r="F1486" s="8"/>
      <c r="G1486" s="8"/>
      <c r="H1486" s="5"/>
      <c r="I1486" s="5"/>
      <c r="J1486" s="5"/>
    </row>
    <row r="1487" spans="2:10">
      <c r="B1487" s="1"/>
      <c r="C1487" s="1"/>
      <c r="D1487" s="8"/>
      <c r="E1487" s="8"/>
      <c r="F1487" s="8"/>
      <c r="G1487" s="8"/>
      <c r="H1487" s="5"/>
      <c r="I1487" s="5"/>
      <c r="J1487" s="5"/>
    </row>
    <row r="1488" spans="2:10">
      <c r="B1488" s="1"/>
      <c r="C1488" s="1"/>
      <c r="D1488" s="8"/>
      <c r="E1488" s="8"/>
      <c r="F1488" s="8"/>
      <c r="G1488" s="8"/>
      <c r="H1488" s="5"/>
      <c r="I1488" s="5"/>
      <c r="J1488" s="5"/>
    </row>
    <row r="1489" spans="2:10">
      <c r="B1489" s="1"/>
      <c r="C1489" s="1"/>
      <c r="D1489" s="8"/>
      <c r="E1489" s="8"/>
      <c r="F1489" s="8"/>
      <c r="G1489" s="8"/>
      <c r="H1489" s="5"/>
      <c r="I1489" s="5"/>
      <c r="J1489" s="5"/>
    </row>
    <row r="1490" spans="2:10">
      <c r="B1490" s="1"/>
      <c r="C1490" s="1"/>
      <c r="D1490" s="8"/>
      <c r="E1490" s="8"/>
      <c r="F1490" s="8"/>
      <c r="G1490" s="8"/>
      <c r="H1490" s="5"/>
      <c r="I1490" s="5"/>
      <c r="J1490" s="5"/>
    </row>
    <row r="1491" spans="2:10">
      <c r="B1491" s="1"/>
      <c r="C1491" s="1"/>
      <c r="D1491" s="8"/>
      <c r="E1491" s="8"/>
      <c r="F1491" s="8"/>
      <c r="G1491" s="8"/>
      <c r="H1491" s="5"/>
      <c r="I1491" s="5"/>
      <c r="J1491" s="5"/>
    </row>
    <row r="1492" spans="2:10">
      <c r="B1492" s="1"/>
      <c r="C1492" s="1"/>
      <c r="D1492" s="8"/>
      <c r="E1492" s="8"/>
      <c r="F1492" s="8"/>
      <c r="G1492" s="8"/>
      <c r="H1492" s="5"/>
      <c r="I1492" s="5"/>
      <c r="J1492" s="5"/>
    </row>
    <row r="1493" spans="2:10">
      <c r="B1493" s="1"/>
      <c r="C1493" s="1"/>
      <c r="D1493" s="8"/>
      <c r="E1493" s="8"/>
      <c r="F1493" s="8"/>
      <c r="G1493" s="8"/>
      <c r="H1493" s="5"/>
      <c r="I1493" s="5"/>
      <c r="J1493" s="5"/>
    </row>
    <row r="1494" spans="2:10">
      <c r="B1494" s="1"/>
      <c r="C1494" s="1"/>
      <c r="D1494" s="8"/>
      <c r="E1494" s="8"/>
      <c r="F1494" s="8"/>
      <c r="G1494" s="8"/>
      <c r="H1494" s="5"/>
      <c r="I1494" s="5"/>
      <c r="J1494" s="5"/>
    </row>
    <row r="1495" spans="2:10">
      <c r="B1495" s="1"/>
      <c r="C1495" s="1"/>
      <c r="D1495" s="8"/>
      <c r="E1495" s="8"/>
      <c r="F1495" s="8"/>
      <c r="G1495" s="8"/>
      <c r="H1495" s="5"/>
      <c r="I1495" s="5"/>
      <c r="J1495" s="5"/>
    </row>
    <row r="1496" spans="2:10">
      <c r="B1496" s="1"/>
      <c r="C1496" s="1"/>
      <c r="D1496" s="8"/>
      <c r="E1496" s="8"/>
      <c r="F1496" s="8"/>
      <c r="G1496" s="8"/>
      <c r="H1496" s="5"/>
      <c r="I1496" s="5"/>
      <c r="J1496" s="5"/>
    </row>
    <row r="1497" spans="2:10">
      <c r="B1497" s="1"/>
      <c r="C1497" s="1"/>
      <c r="D1497" s="8"/>
      <c r="E1497" s="8"/>
      <c r="F1497" s="8"/>
      <c r="G1497" s="8"/>
      <c r="H1497" s="5"/>
      <c r="I1497" s="5"/>
      <c r="J1497" s="5"/>
    </row>
    <row r="1498" spans="2:10">
      <c r="B1498" s="1"/>
      <c r="C1498" s="1"/>
      <c r="D1498" s="8"/>
      <c r="E1498" s="8"/>
      <c r="F1498" s="8"/>
      <c r="G1498" s="8"/>
      <c r="H1498" s="5"/>
      <c r="I1498" s="5"/>
      <c r="J1498" s="5"/>
    </row>
    <row r="1499" spans="2:10">
      <c r="B1499" s="1"/>
      <c r="C1499" s="1"/>
      <c r="D1499" s="8"/>
      <c r="E1499" s="8"/>
      <c r="F1499" s="8"/>
      <c r="G1499" s="8"/>
      <c r="H1499" s="5"/>
      <c r="I1499" s="5"/>
      <c r="J1499" s="5"/>
    </row>
    <row r="1500" spans="2:10">
      <c r="B1500" s="1"/>
      <c r="C1500" s="1"/>
      <c r="D1500" s="8"/>
      <c r="E1500" s="8"/>
      <c r="F1500" s="8"/>
      <c r="G1500" s="8"/>
      <c r="H1500" s="5"/>
      <c r="I1500" s="5"/>
      <c r="J1500" s="5"/>
    </row>
    <row r="1501" spans="2:10">
      <c r="B1501" s="1"/>
      <c r="C1501" s="1"/>
      <c r="D1501" s="8"/>
      <c r="E1501" s="8"/>
      <c r="F1501" s="8"/>
      <c r="G1501" s="8"/>
      <c r="H1501" s="5"/>
      <c r="I1501" s="5"/>
      <c r="J1501" s="5"/>
    </row>
    <row r="1502" spans="2:10">
      <c r="B1502" s="1"/>
      <c r="C1502" s="1"/>
      <c r="D1502" s="8"/>
      <c r="E1502" s="8"/>
      <c r="F1502" s="8"/>
      <c r="G1502" s="8"/>
      <c r="H1502" s="5"/>
      <c r="I1502" s="5"/>
      <c r="J1502" s="5"/>
    </row>
    <row r="1503" spans="2:10">
      <c r="B1503" s="1"/>
      <c r="C1503" s="1"/>
      <c r="D1503" s="8"/>
      <c r="E1503" s="8"/>
      <c r="F1503" s="8"/>
      <c r="G1503" s="8"/>
      <c r="H1503" s="5"/>
      <c r="I1503" s="5"/>
      <c r="J1503" s="5"/>
    </row>
    <row r="1504" spans="2:10">
      <c r="B1504" s="1"/>
      <c r="C1504" s="1"/>
      <c r="D1504" s="8"/>
      <c r="E1504" s="8"/>
      <c r="F1504" s="8"/>
      <c r="G1504" s="8"/>
      <c r="H1504" s="5"/>
      <c r="I1504" s="5"/>
      <c r="J1504" s="5"/>
    </row>
    <row r="1505" spans="2:10">
      <c r="B1505" s="1"/>
      <c r="C1505" s="1"/>
      <c r="D1505" s="8"/>
      <c r="E1505" s="8"/>
      <c r="F1505" s="8"/>
      <c r="G1505" s="8"/>
      <c r="H1505" s="5"/>
      <c r="I1505" s="5"/>
      <c r="J1505" s="5"/>
    </row>
    <row r="1506" spans="2:10">
      <c r="B1506" s="1"/>
      <c r="C1506" s="1"/>
      <c r="D1506" s="8"/>
      <c r="E1506" s="8"/>
      <c r="F1506" s="8"/>
      <c r="G1506" s="8"/>
      <c r="H1506" s="5"/>
      <c r="I1506" s="5"/>
      <c r="J1506" s="5"/>
    </row>
    <row r="1507" spans="2:10">
      <c r="B1507" s="1"/>
      <c r="C1507" s="1"/>
      <c r="D1507" s="8"/>
      <c r="E1507" s="8"/>
      <c r="F1507" s="8"/>
      <c r="G1507" s="8"/>
      <c r="H1507" s="5"/>
      <c r="I1507" s="5"/>
      <c r="J1507" s="5"/>
    </row>
    <row r="1508" spans="2:10">
      <c r="B1508" s="1"/>
      <c r="C1508" s="1"/>
      <c r="D1508" s="8"/>
      <c r="E1508" s="8"/>
      <c r="F1508" s="8"/>
      <c r="G1508" s="8"/>
      <c r="H1508" s="5"/>
      <c r="I1508" s="5"/>
      <c r="J1508" s="5"/>
    </row>
    <row r="1509" spans="2:10">
      <c r="B1509" s="1"/>
      <c r="C1509" s="1"/>
      <c r="D1509" s="8"/>
      <c r="E1509" s="8"/>
      <c r="F1509" s="8"/>
      <c r="G1509" s="8"/>
      <c r="H1509" s="5"/>
      <c r="I1509" s="5"/>
      <c r="J1509" s="5"/>
    </row>
    <row r="1510" spans="2:10">
      <c r="B1510" s="1"/>
      <c r="C1510" s="1"/>
      <c r="D1510" s="8"/>
      <c r="E1510" s="8"/>
      <c r="F1510" s="8"/>
      <c r="G1510" s="8"/>
      <c r="H1510" s="5"/>
      <c r="I1510" s="5"/>
      <c r="J1510" s="5"/>
    </row>
    <row r="1511" spans="2:10">
      <c r="B1511" s="1"/>
      <c r="C1511" s="1"/>
      <c r="D1511" s="8"/>
      <c r="E1511" s="8"/>
      <c r="F1511" s="8"/>
      <c r="G1511" s="8"/>
      <c r="H1511" s="5"/>
      <c r="I1511" s="5"/>
      <c r="J1511" s="5"/>
    </row>
    <row r="1512" spans="2:10">
      <c r="B1512" s="1"/>
      <c r="C1512" s="1"/>
      <c r="D1512" s="8"/>
      <c r="E1512" s="8"/>
      <c r="F1512" s="8"/>
      <c r="G1512" s="8"/>
      <c r="H1512" s="5"/>
      <c r="I1512" s="5"/>
      <c r="J1512" s="5"/>
    </row>
    <row r="1513" spans="2:10">
      <c r="B1513" s="1"/>
      <c r="C1513" s="1"/>
      <c r="D1513" s="8"/>
      <c r="E1513" s="8"/>
      <c r="F1513" s="8"/>
      <c r="G1513" s="8"/>
      <c r="H1513" s="5"/>
      <c r="I1513" s="5"/>
      <c r="J1513" s="5"/>
    </row>
    <row r="1514" spans="2:10">
      <c r="B1514" s="1"/>
      <c r="C1514" s="1"/>
      <c r="D1514" s="8"/>
      <c r="E1514" s="8"/>
      <c r="F1514" s="8"/>
      <c r="G1514" s="8"/>
      <c r="H1514" s="5"/>
      <c r="I1514" s="5"/>
      <c r="J1514" s="5"/>
    </row>
    <row r="1515" spans="2:10">
      <c r="B1515" s="1"/>
      <c r="C1515" s="1"/>
      <c r="D1515" s="8"/>
      <c r="E1515" s="8"/>
      <c r="F1515" s="8"/>
      <c r="G1515" s="8"/>
      <c r="H1515" s="5"/>
      <c r="I1515" s="5"/>
      <c r="J1515" s="5"/>
    </row>
    <row r="1516" spans="2:10">
      <c r="B1516" s="1"/>
      <c r="C1516" s="1"/>
      <c r="D1516" s="8"/>
      <c r="E1516" s="8"/>
      <c r="F1516" s="8"/>
      <c r="G1516" s="8"/>
      <c r="H1516" s="5"/>
      <c r="I1516" s="5"/>
      <c r="J1516" s="5"/>
    </row>
    <row r="1517" spans="2:10">
      <c r="B1517" s="1"/>
      <c r="C1517" s="1"/>
      <c r="D1517" s="8"/>
      <c r="E1517" s="8"/>
      <c r="F1517" s="8"/>
      <c r="G1517" s="8"/>
      <c r="H1517" s="5"/>
      <c r="I1517" s="5"/>
      <c r="J1517" s="5"/>
    </row>
    <row r="1518" spans="2:10">
      <c r="B1518" s="1"/>
      <c r="C1518" s="1"/>
      <c r="D1518" s="8"/>
      <c r="E1518" s="8"/>
      <c r="F1518" s="8"/>
      <c r="G1518" s="8"/>
      <c r="H1518" s="5"/>
      <c r="I1518" s="5"/>
      <c r="J1518" s="5"/>
    </row>
    <row r="1519" spans="2:10">
      <c r="B1519" s="1"/>
      <c r="C1519" s="1"/>
      <c r="D1519" s="8"/>
      <c r="E1519" s="8"/>
      <c r="F1519" s="8"/>
      <c r="G1519" s="8"/>
      <c r="H1519" s="5"/>
      <c r="I1519" s="5"/>
      <c r="J1519" s="5"/>
    </row>
    <row r="1520" spans="2:10">
      <c r="B1520" s="1"/>
      <c r="C1520" s="1"/>
      <c r="D1520" s="8"/>
      <c r="E1520" s="8"/>
      <c r="F1520" s="8"/>
      <c r="G1520" s="8"/>
      <c r="H1520" s="5"/>
      <c r="I1520" s="5"/>
      <c r="J1520" s="5"/>
    </row>
    <row r="1521" spans="2:10">
      <c r="B1521" s="1"/>
      <c r="C1521" s="1"/>
      <c r="D1521" s="8"/>
      <c r="E1521" s="8"/>
      <c r="F1521" s="8"/>
      <c r="G1521" s="8"/>
      <c r="H1521" s="5"/>
      <c r="I1521" s="5"/>
      <c r="J1521" s="5"/>
    </row>
    <row r="1522" spans="2:10">
      <c r="B1522" s="1"/>
      <c r="C1522" s="1"/>
      <c r="D1522" s="8"/>
      <c r="E1522" s="8"/>
      <c r="F1522" s="8"/>
      <c r="G1522" s="8"/>
      <c r="H1522" s="5"/>
      <c r="I1522" s="5"/>
      <c r="J1522" s="5"/>
    </row>
    <row r="1523" spans="2:10">
      <c r="B1523" s="1"/>
      <c r="C1523" s="1"/>
      <c r="D1523" s="8"/>
      <c r="E1523" s="8"/>
      <c r="F1523" s="8"/>
      <c r="G1523" s="8"/>
      <c r="H1523" s="5"/>
      <c r="I1523" s="5"/>
      <c r="J1523" s="5"/>
    </row>
    <row r="1524" spans="2:10">
      <c r="B1524" s="1"/>
      <c r="C1524" s="1"/>
      <c r="D1524" s="8"/>
      <c r="E1524" s="8"/>
      <c r="F1524" s="8"/>
      <c r="G1524" s="8"/>
      <c r="H1524" s="5"/>
      <c r="I1524" s="5"/>
      <c r="J1524" s="5"/>
    </row>
    <row r="1525" spans="2:10">
      <c r="B1525" s="1"/>
      <c r="C1525" s="1"/>
      <c r="D1525" s="8"/>
      <c r="E1525" s="8"/>
      <c r="F1525" s="8"/>
      <c r="G1525" s="8"/>
      <c r="H1525" s="5"/>
      <c r="I1525" s="5"/>
      <c r="J1525" s="5"/>
    </row>
    <row r="1526" spans="2:10">
      <c r="B1526" s="1"/>
      <c r="C1526" s="1"/>
      <c r="D1526" s="8"/>
      <c r="E1526" s="8"/>
      <c r="F1526" s="8"/>
      <c r="G1526" s="8"/>
      <c r="H1526" s="5"/>
      <c r="I1526" s="5"/>
      <c r="J1526" s="5"/>
    </row>
    <row r="1527" spans="2:10">
      <c r="B1527" s="1"/>
      <c r="C1527" s="1"/>
      <c r="D1527" s="8"/>
      <c r="E1527" s="8"/>
      <c r="F1527" s="8"/>
      <c r="G1527" s="8"/>
      <c r="H1527" s="5"/>
      <c r="I1527" s="5"/>
      <c r="J1527" s="5"/>
    </row>
    <row r="1528" spans="2:10">
      <c r="B1528" s="1"/>
      <c r="C1528" s="1"/>
      <c r="D1528" s="8"/>
      <c r="E1528" s="8"/>
      <c r="F1528" s="8"/>
      <c r="G1528" s="8"/>
      <c r="H1528" s="5"/>
      <c r="I1528" s="5"/>
      <c r="J1528" s="5"/>
    </row>
    <row r="1529" spans="2:10">
      <c r="B1529" s="1"/>
      <c r="C1529" s="1"/>
      <c r="D1529" s="8"/>
      <c r="E1529" s="8"/>
      <c r="F1529" s="8"/>
      <c r="G1529" s="8"/>
      <c r="H1529" s="5"/>
      <c r="I1529" s="5"/>
      <c r="J1529" s="5"/>
    </row>
    <row r="1530" spans="2:10">
      <c r="B1530" s="1"/>
      <c r="C1530" s="1"/>
      <c r="D1530" s="8"/>
      <c r="E1530" s="8"/>
      <c r="F1530" s="8"/>
      <c r="G1530" s="8"/>
      <c r="H1530" s="5"/>
      <c r="I1530" s="5"/>
      <c r="J1530" s="5"/>
    </row>
    <row r="1531" spans="2:10">
      <c r="B1531" s="1"/>
      <c r="C1531" s="1"/>
      <c r="D1531" s="8"/>
      <c r="E1531" s="8"/>
      <c r="F1531" s="8"/>
      <c r="G1531" s="8"/>
      <c r="H1531" s="5"/>
      <c r="I1531" s="5"/>
      <c r="J1531" s="5"/>
    </row>
    <row r="1532" spans="2:10">
      <c r="B1532" s="1"/>
      <c r="C1532" s="1"/>
      <c r="D1532" s="8"/>
      <c r="E1532" s="8"/>
      <c r="F1532" s="8"/>
      <c r="G1532" s="8"/>
      <c r="H1532" s="5"/>
      <c r="I1532" s="5"/>
      <c r="J1532" s="5"/>
    </row>
    <row r="1533" spans="2:10">
      <c r="B1533" s="1"/>
      <c r="C1533" s="1"/>
      <c r="D1533" s="8"/>
      <c r="E1533" s="8"/>
      <c r="F1533" s="8"/>
      <c r="G1533" s="8"/>
      <c r="H1533" s="5"/>
      <c r="I1533" s="5"/>
      <c r="J1533" s="5"/>
    </row>
    <row r="1534" spans="2:10">
      <c r="B1534" s="1"/>
      <c r="C1534" s="1"/>
      <c r="D1534" s="8"/>
      <c r="E1534" s="8"/>
      <c r="F1534" s="8"/>
      <c r="G1534" s="8"/>
      <c r="H1534" s="5"/>
      <c r="I1534" s="5"/>
      <c r="J1534" s="5"/>
    </row>
    <row r="1535" spans="2:10">
      <c r="B1535" s="1"/>
      <c r="C1535" s="1"/>
      <c r="D1535" s="8"/>
      <c r="E1535" s="8"/>
      <c r="F1535" s="8"/>
      <c r="G1535" s="8"/>
      <c r="H1535" s="5"/>
      <c r="I1535" s="5"/>
      <c r="J1535" s="5"/>
    </row>
    <row r="1536" spans="2:10">
      <c r="B1536" s="1"/>
      <c r="C1536" s="1"/>
      <c r="D1536" s="8"/>
      <c r="E1536" s="8"/>
      <c r="F1536" s="8"/>
      <c r="G1536" s="8"/>
      <c r="H1536" s="5"/>
      <c r="I1536" s="5"/>
      <c r="J1536" s="5"/>
    </row>
    <row r="1537" spans="2:10">
      <c r="B1537" s="1"/>
      <c r="C1537" s="1"/>
      <c r="D1537" s="8"/>
      <c r="E1537" s="8"/>
      <c r="F1537" s="8"/>
      <c r="G1537" s="8"/>
      <c r="H1537" s="5"/>
      <c r="I1537" s="5"/>
      <c r="J1537" s="5"/>
    </row>
    <row r="1538" spans="2:10">
      <c r="B1538" s="1"/>
      <c r="C1538" s="1"/>
      <c r="D1538" s="8"/>
      <c r="E1538" s="8"/>
      <c r="F1538" s="8"/>
      <c r="G1538" s="8"/>
      <c r="H1538" s="5"/>
      <c r="I1538" s="5"/>
      <c r="J1538" s="5"/>
    </row>
    <row r="1539" spans="2:10">
      <c r="B1539" s="1"/>
      <c r="C1539" s="1"/>
      <c r="D1539" s="8"/>
      <c r="E1539" s="8"/>
      <c r="F1539" s="8"/>
      <c r="G1539" s="8"/>
      <c r="H1539" s="5"/>
      <c r="I1539" s="5"/>
      <c r="J1539" s="5"/>
    </row>
    <row r="1540" spans="2:10">
      <c r="B1540" s="1"/>
      <c r="C1540" s="1"/>
      <c r="D1540" s="8"/>
      <c r="E1540" s="8"/>
      <c r="F1540" s="8"/>
      <c r="G1540" s="8"/>
      <c r="H1540" s="5"/>
      <c r="I1540" s="5"/>
      <c r="J1540" s="5"/>
    </row>
    <row r="1541" spans="2:10">
      <c r="B1541" s="1"/>
      <c r="C1541" s="1"/>
      <c r="D1541" s="8"/>
      <c r="E1541" s="8"/>
      <c r="F1541" s="8"/>
      <c r="G1541" s="8"/>
      <c r="H1541" s="5"/>
      <c r="I1541" s="5"/>
      <c r="J1541" s="5"/>
    </row>
    <row r="1542" spans="2:10">
      <c r="B1542" s="1"/>
      <c r="C1542" s="1"/>
      <c r="D1542" s="8"/>
      <c r="E1542" s="8"/>
      <c r="F1542" s="8"/>
      <c r="G1542" s="8"/>
      <c r="H1542" s="5"/>
      <c r="I1542" s="5"/>
      <c r="J1542" s="5"/>
    </row>
    <row r="1543" spans="2:10">
      <c r="B1543" s="1"/>
      <c r="C1543" s="1"/>
      <c r="D1543" s="8"/>
      <c r="E1543" s="8"/>
      <c r="F1543" s="8"/>
      <c r="G1543" s="8"/>
      <c r="H1543" s="5"/>
      <c r="I1543" s="5"/>
      <c r="J1543" s="5"/>
    </row>
    <row r="1544" spans="2:10">
      <c r="B1544" s="1"/>
      <c r="C1544" s="1"/>
      <c r="D1544" s="8"/>
      <c r="E1544" s="8"/>
      <c r="F1544" s="8"/>
      <c r="G1544" s="8"/>
      <c r="H1544" s="5"/>
      <c r="I1544" s="5"/>
      <c r="J1544" s="5"/>
    </row>
    <row r="1545" spans="2:10">
      <c r="B1545" s="1"/>
      <c r="C1545" s="1"/>
      <c r="D1545" s="8"/>
      <c r="E1545" s="8"/>
      <c r="F1545" s="8"/>
      <c r="G1545" s="8"/>
      <c r="H1545" s="5"/>
      <c r="I1545" s="5"/>
      <c r="J1545" s="5"/>
    </row>
    <row r="1546" spans="2:10">
      <c r="B1546" s="1"/>
      <c r="C1546" s="1"/>
      <c r="D1546" s="8"/>
      <c r="E1546" s="8"/>
      <c r="F1546" s="8"/>
      <c r="G1546" s="8"/>
      <c r="H1546" s="5"/>
      <c r="I1546" s="5"/>
      <c r="J1546" s="5"/>
    </row>
    <row r="1547" spans="2:10">
      <c r="B1547" s="1"/>
      <c r="C1547" s="1"/>
      <c r="D1547" s="8"/>
      <c r="E1547" s="8"/>
      <c r="F1547" s="8"/>
      <c r="G1547" s="8"/>
      <c r="H1547" s="5"/>
      <c r="I1547" s="5"/>
      <c r="J1547" s="5"/>
    </row>
    <row r="1548" spans="2:10">
      <c r="B1548" s="1"/>
      <c r="C1548" s="1"/>
      <c r="D1548" s="8"/>
      <c r="E1548" s="8"/>
      <c r="F1548" s="8"/>
      <c r="G1548" s="8"/>
      <c r="H1548" s="5"/>
      <c r="I1548" s="5"/>
      <c r="J1548" s="5"/>
    </row>
    <row r="1549" spans="2:10">
      <c r="B1549" s="1"/>
      <c r="C1549" s="1"/>
      <c r="D1549" s="8"/>
      <c r="E1549" s="8"/>
      <c r="F1549" s="8"/>
      <c r="G1549" s="8"/>
      <c r="H1549" s="5"/>
      <c r="I1549" s="5"/>
      <c r="J1549" s="5"/>
    </row>
    <row r="1550" spans="2:10">
      <c r="B1550" s="1"/>
      <c r="C1550" s="1"/>
      <c r="D1550" s="8"/>
      <c r="E1550" s="8"/>
      <c r="F1550" s="8"/>
      <c r="G1550" s="8"/>
      <c r="H1550" s="5"/>
      <c r="I1550" s="5"/>
      <c r="J1550" s="5"/>
    </row>
    <row r="1551" spans="2:10">
      <c r="B1551" s="1"/>
      <c r="C1551" s="1"/>
      <c r="D1551" s="8"/>
      <c r="E1551" s="8"/>
      <c r="F1551" s="8"/>
      <c r="G1551" s="8"/>
      <c r="H1551" s="5"/>
      <c r="I1551" s="5"/>
      <c r="J1551" s="5"/>
    </row>
    <row r="1552" spans="2:10">
      <c r="B1552" s="1"/>
      <c r="C1552" s="1"/>
      <c r="D1552" s="8"/>
      <c r="E1552" s="8"/>
      <c r="F1552" s="8"/>
      <c r="G1552" s="8"/>
      <c r="H1552" s="5"/>
      <c r="I1552" s="5"/>
      <c r="J1552" s="5"/>
    </row>
    <row r="1553" spans="2:10">
      <c r="B1553" s="1"/>
      <c r="C1553" s="1"/>
      <c r="D1553" s="8"/>
      <c r="E1553" s="8"/>
      <c r="F1553" s="8"/>
      <c r="G1553" s="8"/>
      <c r="H1553" s="5"/>
      <c r="I1553" s="5"/>
      <c r="J1553" s="5"/>
    </row>
    <row r="1554" spans="2:10">
      <c r="B1554" s="1"/>
      <c r="C1554" s="1"/>
      <c r="D1554" s="8"/>
      <c r="E1554" s="8"/>
      <c r="F1554" s="8"/>
      <c r="G1554" s="8"/>
      <c r="H1554" s="5"/>
      <c r="I1554" s="5"/>
      <c r="J1554" s="5"/>
    </row>
    <row r="1555" spans="2:10">
      <c r="B1555" s="1"/>
      <c r="C1555" s="1"/>
      <c r="D1555" s="8"/>
      <c r="E1555" s="8"/>
      <c r="F1555" s="8"/>
      <c r="G1555" s="8"/>
      <c r="H1555" s="5"/>
      <c r="I1555" s="5"/>
      <c r="J1555" s="5"/>
    </row>
    <row r="1556" spans="2:10">
      <c r="B1556" s="1"/>
      <c r="C1556" s="1"/>
      <c r="D1556" s="8"/>
      <c r="E1556" s="8"/>
      <c r="F1556" s="8"/>
      <c r="G1556" s="8"/>
      <c r="H1556" s="5"/>
      <c r="I1556" s="5"/>
      <c r="J1556" s="5"/>
    </row>
    <row r="1557" spans="2:10">
      <c r="B1557" s="1"/>
      <c r="C1557" s="1"/>
      <c r="D1557" s="8"/>
      <c r="E1557" s="8"/>
      <c r="F1557" s="8"/>
      <c r="G1557" s="8"/>
      <c r="H1557" s="5"/>
      <c r="I1557" s="5"/>
      <c r="J1557" s="5"/>
    </row>
    <row r="1558" spans="2:10">
      <c r="B1558" s="1"/>
      <c r="C1558" s="1"/>
      <c r="D1558" s="8"/>
      <c r="E1558" s="8"/>
      <c r="F1558" s="8"/>
      <c r="G1558" s="8"/>
      <c r="H1558" s="5"/>
      <c r="I1558" s="5"/>
      <c r="J1558" s="5"/>
    </row>
    <row r="1559" spans="2:10">
      <c r="B1559" s="1"/>
      <c r="C1559" s="1"/>
      <c r="D1559" s="8"/>
      <c r="E1559" s="8"/>
      <c r="F1559" s="8"/>
      <c r="G1559" s="8"/>
      <c r="H1559" s="5"/>
      <c r="I1559" s="5"/>
      <c r="J1559" s="5"/>
    </row>
    <row r="1560" spans="2:10">
      <c r="B1560" s="1"/>
      <c r="C1560" s="1"/>
      <c r="D1560" s="8"/>
      <c r="E1560" s="8"/>
      <c r="F1560" s="8"/>
      <c r="G1560" s="8"/>
      <c r="H1560" s="5"/>
      <c r="I1560" s="5"/>
      <c r="J1560" s="5"/>
    </row>
    <row r="1561" spans="2:10">
      <c r="B1561" s="1"/>
      <c r="C1561" s="1"/>
      <c r="D1561" s="8"/>
      <c r="E1561" s="8"/>
      <c r="F1561" s="8"/>
      <c r="G1561" s="8"/>
      <c r="H1561" s="5"/>
      <c r="I1561" s="5"/>
      <c r="J1561" s="5"/>
    </row>
    <row r="1562" spans="2:10">
      <c r="B1562" s="1"/>
      <c r="C1562" s="1"/>
      <c r="D1562" s="8"/>
      <c r="E1562" s="8"/>
      <c r="F1562" s="8"/>
      <c r="G1562" s="8"/>
      <c r="H1562" s="5"/>
      <c r="I1562" s="5"/>
      <c r="J1562" s="5"/>
    </row>
    <row r="1563" spans="2:10">
      <c r="B1563" s="1"/>
      <c r="C1563" s="1"/>
      <c r="D1563" s="8"/>
      <c r="E1563" s="8"/>
      <c r="F1563" s="8"/>
      <c r="G1563" s="8"/>
      <c r="H1563" s="5"/>
      <c r="I1563" s="5"/>
      <c r="J1563" s="5"/>
    </row>
    <row r="1564" spans="2:10">
      <c r="B1564" s="1"/>
      <c r="C1564" s="1"/>
      <c r="D1564" s="8"/>
      <c r="E1564" s="8"/>
      <c r="F1564" s="8"/>
      <c r="G1564" s="8"/>
      <c r="H1564" s="5"/>
      <c r="I1564" s="5"/>
      <c r="J1564" s="5"/>
    </row>
    <row r="1565" spans="2:10">
      <c r="B1565" s="1"/>
      <c r="C1565" s="1"/>
      <c r="D1565" s="8"/>
      <c r="E1565" s="8"/>
      <c r="F1565" s="8"/>
      <c r="G1565" s="8"/>
      <c r="H1565" s="5"/>
      <c r="I1565" s="5"/>
      <c r="J1565" s="5"/>
    </row>
    <row r="1566" spans="2:10">
      <c r="B1566" s="1"/>
      <c r="C1566" s="1"/>
      <c r="D1566" s="8"/>
      <c r="E1566" s="8"/>
      <c r="F1566" s="8"/>
      <c r="G1566" s="8"/>
      <c r="H1566" s="5"/>
      <c r="I1566" s="5"/>
      <c r="J1566" s="5"/>
    </row>
    <row r="1567" spans="2:10">
      <c r="B1567" s="1"/>
      <c r="C1567" s="1"/>
      <c r="D1567" s="8"/>
      <c r="E1567" s="8"/>
      <c r="F1567" s="8"/>
      <c r="G1567" s="8"/>
      <c r="H1567" s="5"/>
      <c r="I1567" s="5"/>
      <c r="J1567" s="5"/>
    </row>
    <row r="1568" spans="2:10">
      <c r="B1568" s="1"/>
      <c r="C1568" s="1"/>
      <c r="D1568" s="8"/>
      <c r="E1568" s="8"/>
      <c r="F1568" s="8"/>
      <c r="G1568" s="8"/>
      <c r="H1568" s="5"/>
      <c r="I1568" s="5"/>
      <c r="J1568" s="5"/>
    </row>
    <row r="1569" spans="2:10">
      <c r="B1569" s="1"/>
      <c r="C1569" s="1"/>
      <c r="D1569" s="8"/>
      <c r="E1569" s="8"/>
      <c r="F1569" s="8"/>
      <c r="G1569" s="8"/>
      <c r="H1569" s="5"/>
      <c r="I1569" s="5"/>
      <c r="J1569" s="5"/>
    </row>
    <row r="1570" spans="2:10">
      <c r="B1570" s="1"/>
      <c r="C1570" s="1"/>
      <c r="D1570" s="8"/>
      <c r="E1570" s="8"/>
      <c r="F1570" s="8"/>
      <c r="G1570" s="8"/>
      <c r="H1570" s="5"/>
      <c r="I1570" s="5"/>
      <c r="J1570" s="5"/>
    </row>
    <row r="1571" spans="2:10">
      <c r="B1571" s="1"/>
      <c r="C1571" s="1"/>
      <c r="D1571" s="8"/>
      <c r="E1571" s="8"/>
      <c r="F1571" s="8"/>
      <c r="G1571" s="8"/>
      <c r="H1571" s="5"/>
      <c r="I1571" s="5"/>
      <c r="J1571" s="5"/>
    </row>
    <row r="1572" spans="2:10">
      <c r="B1572" s="1"/>
      <c r="C1572" s="1"/>
      <c r="D1572" s="8"/>
      <c r="E1572" s="8"/>
      <c r="F1572" s="8"/>
      <c r="G1572" s="8"/>
      <c r="H1572" s="5"/>
      <c r="I1572" s="5"/>
      <c r="J1572" s="5"/>
    </row>
    <row r="1573" spans="2:10">
      <c r="B1573" s="1"/>
      <c r="C1573" s="1"/>
      <c r="D1573" s="8"/>
      <c r="E1573" s="8"/>
      <c r="F1573" s="8"/>
      <c r="G1573" s="8"/>
      <c r="H1573" s="5"/>
      <c r="I1573" s="5"/>
      <c r="J1573" s="5"/>
    </row>
    <row r="1574" spans="2:10">
      <c r="B1574" s="1"/>
      <c r="C1574" s="1"/>
      <c r="D1574" s="8"/>
      <c r="E1574" s="8"/>
      <c r="F1574" s="8"/>
      <c r="G1574" s="8"/>
      <c r="H1574" s="5"/>
      <c r="I1574" s="5"/>
      <c r="J1574" s="5"/>
    </row>
    <row r="1575" spans="2:10">
      <c r="B1575" s="1"/>
      <c r="C1575" s="1"/>
      <c r="D1575" s="8"/>
      <c r="E1575" s="8"/>
      <c r="F1575" s="8"/>
      <c r="G1575" s="8"/>
      <c r="H1575" s="5"/>
      <c r="I1575" s="5"/>
      <c r="J1575" s="5"/>
    </row>
    <row r="1576" spans="2:10">
      <c r="B1576" s="1"/>
      <c r="C1576" s="1"/>
      <c r="D1576" s="8"/>
      <c r="E1576" s="8"/>
      <c r="F1576" s="8"/>
      <c r="G1576" s="8"/>
      <c r="H1576" s="5"/>
      <c r="I1576" s="5"/>
      <c r="J1576" s="5"/>
    </row>
    <row r="1577" spans="2:10">
      <c r="B1577" s="1"/>
      <c r="C1577" s="1"/>
      <c r="D1577" s="8"/>
      <c r="E1577" s="8"/>
      <c r="F1577" s="8"/>
      <c r="G1577" s="8"/>
      <c r="H1577" s="5"/>
      <c r="I1577" s="5"/>
      <c r="J1577" s="5"/>
    </row>
    <row r="1578" spans="2:10">
      <c r="B1578" s="1"/>
      <c r="C1578" s="1"/>
      <c r="D1578" s="8"/>
      <c r="E1578" s="8"/>
      <c r="F1578" s="8"/>
      <c r="G1578" s="8"/>
      <c r="H1578" s="5"/>
      <c r="I1578" s="5"/>
      <c r="J1578" s="5"/>
    </row>
    <row r="1579" spans="2:10">
      <c r="B1579" s="1"/>
      <c r="C1579" s="1"/>
      <c r="D1579" s="8"/>
      <c r="E1579" s="8"/>
      <c r="F1579" s="8"/>
      <c r="G1579" s="8"/>
      <c r="H1579" s="5"/>
      <c r="I1579" s="5"/>
      <c r="J1579" s="5"/>
    </row>
    <row r="1580" spans="2:10">
      <c r="B1580" s="1"/>
      <c r="C1580" s="1"/>
      <c r="D1580" s="8"/>
      <c r="E1580" s="8"/>
      <c r="F1580" s="8"/>
      <c r="G1580" s="8"/>
      <c r="H1580" s="5"/>
      <c r="I1580" s="5"/>
      <c r="J1580" s="5"/>
    </row>
    <row r="1581" spans="2:10">
      <c r="B1581" s="1"/>
      <c r="C1581" s="1"/>
      <c r="D1581" s="8"/>
      <c r="E1581" s="8"/>
      <c r="F1581" s="8"/>
      <c r="G1581" s="8"/>
      <c r="H1581" s="5"/>
      <c r="I1581" s="5"/>
      <c r="J1581" s="5"/>
    </row>
    <row r="1582" spans="2:10">
      <c r="B1582" s="1"/>
      <c r="C1582" s="1"/>
      <c r="D1582" s="8"/>
      <c r="E1582" s="8"/>
      <c r="F1582" s="8"/>
      <c r="G1582" s="8"/>
      <c r="H1582" s="5"/>
      <c r="I1582" s="5"/>
      <c r="J1582" s="5"/>
    </row>
    <row r="1583" spans="2:10">
      <c r="B1583" s="1"/>
      <c r="C1583" s="1"/>
      <c r="D1583" s="8"/>
      <c r="E1583" s="8"/>
      <c r="F1583" s="8"/>
      <c r="G1583" s="8"/>
      <c r="H1583" s="5"/>
      <c r="I1583" s="5"/>
      <c r="J1583" s="5"/>
    </row>
    <row r="1584" spans="2:10">
      <c r="B1584" s="1"/>
      <c r="C1584" s="1"/>
      <c r="D1584" s="8"/>
      <c r="E1584" s="8"/>
      <c r="F1584" s="8"/>
      <c r="G1584" s="8"/>
      <c r="H1584" s="5"/>
      <c r="I1584" s="5"/>
      <c r="J1584" s="5"/>
    </row>
    <row r="1585" spans="2:10">
      <c r="B1585" s="1"/>
      <c r="C1585" s="1"/>
      <c r="D1585" s="8"/>
      <c r="E1585" s="8"/>
      <c r="F1585" s="8"/>
      <c r="G1585" s="8"/>
      <c r="H1585" s="5"/>
      <c r="I1585" s="5"/>
      <c r="J1585" s="5"/>
    </row>
    <row r="1586" spans="2:10">
      <c r="B1586" s="1"/>
      <c r="C1586" s="1"/>
      <c r="D1586" s="8"/>
      <c r="E1586" s="8"/>
      <c r="F1586" s="8"/>
      <c r="G1586" s="8"/>
      <c r="H1586" s="5"/>
      <c r="I1586" s="5"/>
      <c r="J1586" s="5"/>
    </row>
    <row r="1587" spans="2:10">
      <c r="B1587" s="1"/>
      <c r="C1587" s="1"/>
      <c r="D1587" s="8"/>
      <c r="E1587" s="8"/>
      <c r="F1587" s="8"/>
      <c r="G1587" s="8"/>
      <c r="H1587" s="5"/>
      <c r="I1587" s="5"/>
      <c r="J1587" s="5"/>
    </row>
    <row r="1588" spans="2:10">
      <c r="B1588" s="1"/>
      <c r="C1588" s="1"/>
      <c r="D1588" s="8"/>
      <c r="E1588" s="8"/>
      <c r="F1588" s="8"/>
      <c r="G1588" s="8"/>
      <c r="H1588" s="5"/>
      <c r="I1588" s="5"/>
      <c r="J1588" s="5"/>
    </row>
    <row r="1589" spans="2:10">
      <c r="B1589" s="1"/>
      <c r="C1589" s="1"/>
      <c r="D1589" s="8"/>
      <c r="E1589" s="8"/>
      <c r="F1589" s="8"/>
      <c r="G1589" s="8"/>
      <c r="H1589" s="5"/>
      <c r="I1589" s="5"/>
      <c r="J1589" s="5"/>
    </row>
    <row r="1590" spans="2:10">
      <c r="B1590" s="1"/>
      <c r="C1590" s="1"/>
      <c r="D1590" s="8"/>
      <c r="E1590" s="8"/>
      <c r="F1590" s="8"/>
      <c r="G1590" s="8"/>
      <c r="H1590" s="5"/>
      <c r="I1590" s="5"/>
      <c r="J1590" s="5"/>
    </row>
    <row r="1591" spans="2:10">
      <c r="B1591" s="1"/>
      <c r="C1591" s="1"/>
      <c r="D1591" s="8"/>
      <c r="E1591" s="8"/>
      <c r="F1591" s="8"/>
      <c r="G1591" s="8"/>
      <c r="H1591" s="5"/>
      <c r="I1591" s="5"/>
      <c r="J1591" s="5"/>
    </row>
    <row r="1592" spans="2:10">
      <c r="B1592" s="1"/>
      <c r="C1592" s="1"/>
      <c r="D1592" s="8"/>
      <c r="E1592" s="8"/>
      <c r="F1592" s="8"/>
      <c r="G1592" s="8"/>
      <c r="H1592" s="5"/>
      <c r="I1592" s="5"/>
      <c r="J1592" s="5"/>
    </row>
    <row r="1593" spans="2:10">
      <c r="B1593" s="1"/>
      <c r="C1593" s="1"/>
      <c r="D1593" s="8"/>
      <c r="E1593" s="8"/>
      <c r="F1593" s="8"/>
      <c r="G1593" s="8"/>
      <c r="H1593" s="5"/>
      <c r="I1593" s="5"/>
      <c r="J1593" s="5"/>
    </row>
    <row r="1594" spans="2:10">
      <c r="B1594" s="1"/>
      <c r="C1594" s="1"/>
      <c r="D1594" s="8"/>
      <c r="E1594" s="8"/>
      <c r="F1594" s="8"/>
      <c r="G1594" s="8"/>
      <c r="H1594" s="5"/>
      <c r="I1594" s="5"/>
      <c r="J1594" s="5"/>
    </row>
    <row r="1595" spans="2:10">
      <c r="B1595" s="1"/>
      <c r="C1595" s="1"/>
      <c r="D1595" s="8"/>
      <c r="E1595" s="8"/>
      <c r="F1595" s="8"/>
      <c r="G1595" s="8"/>
      <c r="H1595" s="5"/>
      <c r="I1595" s="5"/>
      <c r="J1595" s="5"/>
    </row>
    <row r="1596" spans="2:10">
      <c r="B1596" s="1"/>
      <c r="C1596" s="1"/>
      <c r="D1596" s="8"/>
      <c r="E1596" s="8"/>
      <c r="F1596" s="8"/>
      <c r="G1596" s="8"/>
      <c r="H1596" s="5"/>
      <c r="I1596" s="5"/>
      <c r="J1596" s="5"/>
    </row>
    <row r="1597" spans="2:10">
      <c r="B1597" s="1"/>
      <c r="C1597" s="1"/>
      <c r="D1597" s="8"/>
      <c r="E1597" s="8"/>
      <c r="F1597" s="8"/>
      <c r="G1597" s="8"/>
      <c r="H1597" s="5"/>
      <c r="I1597" s="5"/>
      <c r="J1597" s="5"/>
    </row>
    <row r="1598" spans="2:10">
      <c r="B1598" s="1"/>
      <c r="C1598" s="1"/>
      <c r="D1598" s="8"/>
      <c r="E1598" s="8"/>
      <c r="F1598" s="8"/>
      <c r="G1598" s="8"/>
      <c r="H1598" s="5"/>
      <c r="I1598" s="5"/>
      <c r="J1598" s="5"/>
    </row>
    <row r="1599" spans="2:10">
      <c r="B1599" s="1"/>
      <c r="C1599" s="1"/>
      <c r="D1599" s="8"/>
      <c r="E1599" s="8"/>
      <c r="F1599" s="8"/>
      <c r="G1599" s="8"/>
      <c r="H1599" s="5"/>
      <c r="I1599" s="5"/>
      <c r="J1599" s="5"/>
    </row>
    <row r="1600" spans="2:10">
      <c r="B1600" s="1"/>
      <c r="C1600" s="1"/>
      <c r="D1600" s="8"/>
      <c r="E1600" s="8"/>
      <c r="F1600" s="8"/>
      <c r="G1600" s="8"/>
      <c r="H1600" s="5"/>
      <c r="I1600" s="5"/>
      <c r="J1600" s="5"/>
    </row>
    <row r="1601" spans="2:10">
      <c r="B1601" s="1"/>
      <c r="C1601" s="1"/>
      <c r="D1601" s="8"/>
      <c r="E1601" s="8"/>
      <c r="F1601" s="8"/>
      <c r="G1601" s="8"/>
      <c r="H1601" s="5"/>
      <c r="I1601" s="5"/>
      <c r="J1601" s="5"/>
    </row>
    <row r="1602" spans="2:10">
      <c r="B1602" s="1"/>
      <c r="C1602" s="1"/>
      <c r="D1602" s="8"/>
      <c r="E1602" s="8"/>
      <c r="F1602" s="8"/>
      <c r="G1602" s="8"/>
      <c r="H1602" s="5"/>
      <c r="I1602" s="5"/>
      <c r="J1602" s="5"/>
    </row>
    <row r="1603" spans="2:10">
      <c r="B1603" s="1"/>
      <c r="C1603" s="1"/>
      <c r="D1603" s="8"/>
      <c r="E1603" s="8"/>
      <c r="F1603" s="8"/>
      <c r="G1603" s="8"/>
      <c r="H1603" s="5"/>
      <c r="I1603" s="5"/>
      <c r="J1603" s="5"/>
    </row>
    <row r="1604" spans="2:10">
      <c r="B1604" s="1"/>
      <c r="C1604" s="1"/>
      <c r="D1604" s="8"/>
      <c r="E1604" s="8"/>
      <c r="F1604" s="8"/>
      <c r="G1604" s="8"/>
      <c r="H1604" s="5"/>
      <c r="I1604" s="5"/>
      <c r="J1604" s="5"/>
    </row>
    <row r="1605" spans="2:10">
      <c r="B1605" s="1"/>
      <c r="C1605" s="1"/>
      <c r="D1605" s="8"/>
      <c r="E1605" s="8"/>
      <c r="F1605" s="8"/>
      <c r="G1605" s="8"/>
      <c r="H1605" s="5"/>
      <c r="I1605" s="5"/>
      <c r="J1605" s="5"/>
    </row>
    <row r="1606" spans="2:10">
      <c r="B1606" s="1"/>
      <c r="C1606" s="1"/>
      <c r="D1606" s="8"/>
      <c r="E1606" s="8"/>
      <c r="F1606" s="8"/>
      <c r="G1606" s="8"/>
      <c r="H1606" s="5"/>
      <c r="I1606" s="5"/>
      <c r="J1606" s="5"/>
    </row>
    <row r="1607" spans="2:10">
      <c r="B1607" s="1"/>
      <c r="C1607" s="1"/>
      <c r="D1607" s="8"/>
      <c r="E1607" s="8"/>
      <c r="F1607" s="8"/>
      <c r="G1607" s="8"/>
      <c r="H1607" s="5"/>
      <c r="I1607" s="5"/>
      <c r="J1607" s="5"/>
    </row>
    <row r="1608" spans="2:10">
      <c r="B1608" s="1"/>
      <c r="C1608" s="1"/>
      <c r="D1608" s="8"/>
      <c r="E1608" s="8"/>
      <c r="F1608" s="8"/>
      <c r="G1608" s="8"/>
      <c r="H1608" s="5"/>
      <c r="I1608" s="5"/>
      <c r="J1608" s="5"/>
    </row>
    <row r="1609" spans="2:10">
      <c r="B1609" s="1"/>
      <c r="C1609" s="1"/>
      <c r="D1609" s="8"/>
      <c r="E1609" s="8"/>
      <c r="F1609" s="8"/>
      <c r="G1609" s="8"/>
      <c r="H1609" s="5"/>
      <c r="I1609" s="5"/>
      <c r="J1609" s="5"/>
    </row>
    <row r="1610" spans="2:10">
      <c r="B1610" s="1"/>
      <c r="C1610" s="1"/>
      <c r="D1610" s="8"/>
      <c r="E1610" s="8"/>
      <c r="F1610" s="8"/>
      <c r="G1610" s="8"/>
      <c r="H1610" s="5"/>
      <c r="I1610" s="5"/>
      <c r="J1610" s="5"/>
    </row>
    <row r="1611" spans="2:10">
      <c r="B1611" s="1"/>
      <c r="C1611" s="1"/>
      <c r="D1611" s="8"/>
      <c r="E1611" s="8"/>
      <c r="F1611" s="8"/>
      <c r="G1611" s="8"/>
      <c r="H1611" s="5"/>
      <c r="I1611" s="5"/>
      <c r="J1611" s="5"/>
    </row>
    <row r="1612" spans="2:10">
      <c r="B1612" s="1"/>
      <c r="C1612" s="1"/>
      <c r="D1612" s="8"/>
      <c r="E1612" s="8"/>
      <c r="F1612" s="8"/>
      <c r="G1612" s="8"/>
      <c r="H1612" s="5"/>
      <c r="I1612" s="5"/>
      <c r="J1612" s="5"/>
    </row>
    <row r="1613" spans="2:10">
      <c r="B1613" s="1"/>
      <c r="C1613" s="1"/>
      <c r="D1613" s="8"/>
      <c r="E1613" s="8"/>
      <c r="F1613" s="8"/>
      <c r="G1613" s="8"/>
      <c r="H1613" s="5"/>
      <c r="I1613" s="5"/>
      <c r="J1613" s="5"/>
    </row>
    <row r="1614" spans="2:10">
      <c r="B1614" s="1"/>
      <c r="C1614" s="1"/>
      <c r="D1614" s="8"/>
      <c r="E1614" s="8"/>
      <c r="F1614" s="8"/>
      <c r="G1614" s="8"/>
      <c r="H1614" s="5"/>
      <c r="I1614" s="5"/>
      <c r="J1614" s="5"/>
    </row>
    <row r="1615" spans="2:10">
      <c r="B1615" s="1"/>
      <c r="C1615" s="1"/>
      <c r="D1615" s="8"/>
      <c r="E1615" s="8"/>
      <c r="F1615" s="8"/>
      <c r="G1615" s="8"/>
      <c r="H1615" s="5"/>
      <c r="I1615" s="5"/>
      <c r="J1615" s="5"/>
    </row>
    <row r="1616" spans="2:10">
      <c r="B1616" s="1"/>
      <c r="C1616" s="1"/>
      <c r="D1616" s="8"/>
      <c r="E1616" s="8"/>
      <c r="F1616" s="8"/>
      <c r="G1616" s="8"/>
      <c r="H1616" s="5"/>
      <c r="I1616" s="5"/>
      <c r="J1616" s="5"/>
    </row>
    <row r="1617" spans="2:10">
      <c r="B1617" s="1"/>
      <c r="C1617" s="1"/>
      <c r="D1617" s="8"/>
      <c r="E1617" s="8"/>
      <c r="F1617" s="8"/>
      <c r="G1617" s="8"/>
      <c r="H1617" s="5"/>
      <c r="I1617" s="5"/>
      <c r="J1617" s="5"/>
    </row>
    <row r="1618" spans="2:10">
      <c r="B1618" s="1"/>
      <c r="C1618" s="1"/>
      <c r="D1618" s="8"/>
      <c r="E1618" s="8"/>
      <c r="F1618" s="8"/>
      <c r="G1618" s="8"/>
      <c r="H1618" s="5"/>
      <c r="I1618" s="5"/>
      <c r="J1618" s="5"/>
    </row>
    <row r="1619" spans="2:10">
      <c r="B1619" s="1"/>
      <c r="C1619" s="1"/>
      <c r="D1619" s="8"/>
      <c r="E1619" s="8"/>
      <c r="F1619" s="8"/>
      <c r="G1619" s="8"/>
      <c r="H1619" s="5"/>
      <c r="I1619" s="5"/>
      <c r="J1619" s="5"/>
    </row>
    <row r="1620" spans="2:10">
      <c r="B1620" s="1"/>
      <c r="C1620" s="1"/>
      <c r="D1620" s="8"/>
      <c r="E1620" s="8"/>
      <c r="F1620" s="8"/>
      <c r="G1620" s="8"/>
      <c r="H1620" s="5"/>
      <c r="I1620" s="5"/>
      <c r="J1620" s="5"/>
    </row>
    <row r="1621" spans="2:10">
      <c r="B1621" s="1"/>
      <c r="C1621" s="1"/>
      <c r="D1621" s="8"/>
      <c r="E1621" s="8"/>
      <c r="F1621" s="8"/>
      <c r="G1621" s="8"/>
      <c r="H1621" s="5"/>
      <c r="I1621" s="5"/>
      <c r="J1621" s="5"/>
    </row>
    <row r="1622" spans="2:10">
      <c r="B1622" s="1"/>
      <c r="C1622" s="1"/>
      <c r="D1622" s="8"/>
      <c r="E1622" s="8"/>
      <c r="F1622" s="8"/>
      <c r="G1622" s="8"/>
      <c r="H1622" s="5"/>
      <c r="I1622" s="5"/>
      <c r="J1622" s="5"/>
    </row>
    <row r="1623" spans="2:10">
      <c r="B1623" s="1"/>
      <c r="C1623" s="1"/>
      <c r="D1623" s="8"/>
      <c r="E1623" s="8"/>
      <c r="F1623" s="8"/>
      <c r="G1623" s="8"/>
      <c r="H1623" s="5"/>
      <c r="I1623" s="5"/>
      <c r="J1623" s="5"/>
    </row>
    <row r="1624" spans="2:10">
      <c r="B1624" s="1"/>
      <c r="C1624" s="1"/>
      <c r="D1624" s="8"/>
      <c r="E1624" s="8"/>
      <c r="F1624" s="8"/>
      <c r="G1624" s="8"/>
      <c r="H1624" s="5"/>
      <c r="I1624" s="5"/>
      <c r="J1624" s="5"/>
    </row>
    <row r="1625" spans="2:10">
      <c r="B1625" s="1"/>
      <c r="C1625" s="1"/>
      <c r="D1625" s="8"/>
      <c r="E1625" s="8"/>
      <c r="F1625" s="8"/>
      <c r="G1625" s="8"/>
      <c r="H1625" s="5"/>
      <c r="I1625" s="5"/>
      <c r="J1625" s="5"/>
    </row>
    <row r="1626" spans="2:10">
      <c r="B1626" s="1"/>
      <c r="C1626" s="1"/>
      <c r="D1626" s="8"/>
      <c r="E1626" s="8"/>
      <c r="F1626" s="8"/>
      <c r="G1626" s="8"/>
      <c r="H1626" s="5"/>
      <c r="I1626" s="5"/>
      <c r="J1626" s="5"/>
    </row>
    <row r="1627" spans="2:10">
      <c r="B1627" s="1"/>
      <c r="C1627" s="1"/>
      <c r="D1627" s="8"/>
      <c r="E1627" s="8"/>
      <c r="F1627" s="8"/>
      <c r="G1627" s="8"/>
      <c r="H1627" s="5"/>
      <c r="I1627" s="5"/>
      <c r="J1627" s="5"/>
    </row>
    <row r="1628" spans="2:10">
      <c r="B1628" s="1"/>
      <c r="C1628" s="1"/>
      <c r="D1628" s="8"/>
      <c r="E1628" s="8"/>
      <c r="F1628" s="8"/>
      <c r="G1628" s="8"/>
      <c r="H1628" s="5"/>
      <c r="I1628" s="5"/>
      <c r="J1628" s="5"/>
    </row>
    <row r="1629" spans="2:10">
      <c r="B1629" s="1"/>
      <c r="C1629" s="1"/>
      <c r="D1629" s="8"/>
      <c r="E1629" s="8"/>
      <c r="F1629" s="8"/>
      <c r="G1629" s="8"/>
      <c r="H1629" s="5"/>
      <c r="I1629" s="5"/>
      <c r="J1629" s="5"/>
    </row>
    <row r="1630" spans="2:10">
      <c r="B1630" s="1"/>
      <c r="C1630" s="1"/>
      <c r="D1630" s="8"/>
      <c r="E1630" s="8"/>
      <c r="F1630" s="8"/>
      <c r="G1630" s="8"/>
      <c r="H1630" s="5"/>
      <c r="I1630" s="5"/>
      <c r="J1630" s="5"/>
    </row>
    <row r="1631" spans="2:10">
      <c r="B1631" s="1"/>
      <c r="C1631" s="1"/>
      <c r="D1631" s="8"/>
      <c r="E1631" s="8"/>
      <c r="F1631" s="8"/>
      <c r="G1631" s="8"/>
      <c r="H1631" s="5"/>
      <c r="I1631" s="5"/>
      <c r="J1631" s="5"/>
    </row>
    <row r="1632" spans="2:10">
      <c r="B1632" s="1"/>
      <c r="C1632" s="1"/>
      <c r="D1632" s="8"/>
      <c r="E1632" s="8"/>
      <c r="F1632" s="8"/>
      <c r="G1632" s="8"/>
      <c r="H1632" s="5"/>
      <c r="I1632" s="5"/>
      <c r="J1632" s="5"/>
    </row>
    <row r="1633" spans="2:10">
      <c r="B1633" s="1"/>
      <c r="C1633" s="1"/>
      <c r="D1633" s="8"/>
      <c r="E1633" s="8"/>
      <c r="F1633" s="8"/>
      <c r="G1633" s="8"/>
      <c r="H1633" s="5"/>
      <c r="I1633" s="5"/>
      <c r="J1633" s="5"/>
    </row>
    <row r="1634" spans="2:10">
      <c r="B1634" s="1"/>
      <c r="C1634" s="1"/>
      <c r="D1634" s="8"/>
      <c r="E1634" s="8"/>
      <c r="F1634" s="8"/>
      <c r="G1634" s="8"/>
      <c r="H1634" s="5"/>
      <c r="I1634" s="5"/>
      <c r="J1634" s="5"/>
    </row>
    <row r="1635" spans="2:10">
      <c r="B1635" s="1"/>
      <c r="C1635" s="1"/>
      <c r="D1635" s="8"/>
      <c r="E1635" s="8"/>
      <c r="F1635" s="8"/>
      <c r="G1635" s="8"/>
      <c r="H1635" s="5"/>
      <c r="I1635" s="5"/>
      <c r="J1635" s="5"/>
    </row>
    <row r="1636" spans="2:10">
      <c r="B1636" s="1"/>
      <c r="C1636" s="1"/>
      <c r="D1636" s="8"/>
      <c r="E1636" s="8"/>
      <c r="F1636" s="8"/>
      <c r="G1636" s="8"/>
      <c r="H1636" s="5"/>
      <c r="I1636" s="5"/>
      <c r="J1636" s="5"/>
    </row>
    <row r="1637" spans="2:10">
      <c r="B1637" s="1"/>
      <c r="C1637" s="1"/>
      <c r="D1637" s="8"/>
      <c r="E1637" s="8"/>
      <c r="F1637" s="8"/>
      <c r="G1637" s="8"/>
      <c r="H1637" s="5"/>
      <c r="I1637" s="5"/>
      <c r="J1637" s="5"/>
    </row>
    <row r="1638" spans="2:10">
      <c r="B1638" s="1"/>
      <c r="C1638" s="1"/>
      <c r="D1638" s="8"/>
      <c r="E1638" s="8"/>
      <c r="F1638" s="8"/>
      <c r="G1638" s="8"/>
      <c r="H1638" s="5"/>
      <c r="I1638" s="5"/>
      <c r="J1638" s="5"/>
    </row>
    <row r="1639" spans="2:10">
      <c r="B1639" s="1"/>
      <c r="C1639" s="1"/>
      <c r="D1639" s="8"/>
      <c r="E1639" s="8"/>
      <c r="F1639" s="8"/>
      <c r="G1639" s="8"/>
      <c r="H1639" s="5"/>
      <c r="I1639" s="5"/>
      <c r="J1639" s="5"/>
    </row>
    <row r="1640" spans="2:10">
      <c r="B1640" s="1"/>
      <c r="C1640" s="1"/>
      <c r="D1640" s="8"/>
      <c r="E1640" s="8"/>
      <c r="F1640" s="8"/>
      <c r="G1640" s="8"/>
      <c r="H1640" s="5"/>
      <c r="I1640" s="5"/>
      <c r="J1640" s="5"/>
    </row>
    <row r="1641" spans="2:10">
      <c r="B1641" s="1"/>
      <c r="C1641" s="1"/>
      <c r="D1641" s="8"/>
      <c r="E1641" s="8"/>
      <c r="F1641" s="8"/>
      <c r="G1641" s="8"/>
      <c r="H1641" s="5"/>
      <c r="I1641" s="5"/>
      <c r="J1641" s="5"/>
    </row>
    <row r="1642" spans="2:10">
      <c r="B1642" s="1"/>
      <c r="C1642" s="1"/>
      <c r="D1642" s="8"/>
      <c r="E1642" s="8"/>
      <c r="F1642" s="8"/>
      <c r="G1642" s="8"/>
      <c r="H1642" s="5"/>
      <c r="I1642" s="5"/>
      <c r="J1642" s="5"/>
    </row>
    <row r="1643" spans="2:10">
      <c r="B1643" s="1"/>
      <c r="C1643" s="1"/>
      <c r="D1643" s="8"/>
      <c r="E1643" s="8"/>
      <c r="F1643" s="8"/>
      <c r="G1643" s="8"/>
      <c r="H1643" s="5"/>
      <c r="I1643" s="5"/>
      <c r="J1643" s="5"/>
    </row>
    <row r="1644" spans="2:10">
      <c r="B1644" s="1"/>
      <c r="C1644" s="1"/>
      <c r="D1644" s="8"/>
      <c r="E1644" s="8"/>
      <c r="F1644" s="8"/>
      <c r="G1644" s="8"/>
      <c r="H1644" s="5"/>
      <c r="I1644" s="5"/>
      <c r="J1644" s="5"/>
    </row>
    <row r="1645" spans="2:10">
      <c r="B1645" s="1"/>
      <c r="C1645" s="1"/>
      <c r="D1645" s="8"/>
      <c r="E1645" s="8"/>
      <c r="F1645" s="8"/>
      <c r="G1645" s="8"/>
      <c r="H1645" s="5"/>
      <c r="I1645" s="5"/>
      <c r="J1645" s="5"/>
    </row>
    <row r="1646" spans="2:10">
      <c r="B1646" s="1"/>
      <c r="C1646" s="1"/>
      <c r="D1646" s="8"/>
      <c r="E1646" s="8"/>
      <c r="F1646" s="8"/>
      <c r="G1646" s="8"/>
      <c r="H1646" s="5"/>
      <c r="I1646" s="5"/>
      <c r="J1646" s="5"/>
    </row>
    <row r="1647" spans="2:10">
      <c r="B1647" s="1"/>
      <c r="C1647" s="1"/>
      <c r="D1647" s="8"/>
      <c r="E1647" s="8"/>
      <c r="F1647" s="8"/>
      <c r="G1647" s="8"/>
      <c r="H1647" s="5"/>
      <c r="I1647" s="5"/>
      <c r="J1647" s="5"/>
    </row>
    <row r="1648" spans="2:10">
      <c r="B1648" s="1"/>
      <c r="C1648" s="1"/>
      <c r="D1648" s="8"/>
      <c r="E1648" s="8"/>
      <c r="F1648" s="8"/>
      <c r="G1648" s="8"/>
      <c r="H1648" s="5"/>
      <c r="I1648" s="5"/>
      <c r="J1648" s="5"/>
    </row>
    <row r="1649" spans="2:10">
      <c r="B1649" s="1"/>
      <c r="C1649" s="1"/>
      <c r="D1649" s="8"/>
      <c r="E1649" s="8"/>
      <c r="F1649" s="8"/>
      <c r="G1649" s="8"/>
      <c r="H1649" s="5"/>
      <c r="I1649" s="5"/>
      <c r="J1649" s="5"/>
    </row>
    <row r="1650" spans="2:10">
      <c r="B1650" s="1"/>
      <c r="C1650" s="1"/>
      <c r="D1650" s="8"/>
      <c r="E1650" s="8"/>
      <c r="F1650" s="8"/>
      <c r="G1650" s="8"/>
      <c r="H1650" s="5"/>
      <c r="I1650" s="5"/>
      <c r="J1650" s="5"/>
    </row>
    <row r="1651" spans="2:10">
      <c r="B1651" s="1"/>
      <c r="C1651" s="1"/>
      <c r="D1651" s="8"/>
      <c r="E1651" s="8"/>
      <c r="F1651" s="8"/>
      <c r="G1651" s="8"/>
      <c r="H1651" s="5"/>
      <c r="I1651" s="5"/>
      <c r="J1651" s="5"/>
    </row>
    <row r="1652" spans="2:10">
      <c r="B1652" s="1"/>
      <c r="C1652" s="1"/>
      <c r="D1652" s="8"/>
      <c r="E1652" s="8"/>
      <c r="F1652" s="8"/>
      <c r="G1652" s="8"/>
      <c r="H1652" s="5"/>
      <c r="I1652" s="5"/>
      <c r="J1652" s="5"/>
    </row>
    <row r="1653" spans="2:10">
      <c r="B1653" s="1"/>
      <c r="C1653" s="1"/>
      <c r="D1653" s="8"/>
      <c r="E1653" s="8"/>
      <c r="F1653" s="8"/>
      <c r="G1653" s="8"/>
      <c r="H1653" s="5"/>
      <c r="I1653" s="5"/>
      <c r="J1653" s="5"/>
    </row>
    <row r="1654" spans="2:10">
      <c r="B1654" s="1"/>
      <c r="C1654" s="1"/>
      <c r="D1654" s="8"/>
      <c r="E1654" s="8"/>
      <c r="F1654" s="8"/>
      <c r="G1654" s="8"/>
      <c r="H1654" s="5"/>
      <c r="I1654" s="5"/>
      <c r="J1654" s="5"/>
    </row>
    <row r="1655" spans="2:10">
      <c r="B1655" s="1"/>
      <c r="C1655" s="1"/>
      <c r="D1655" s="8"/>
      <c r="E1655" s="8"/>
      <c r="F1655" s="8"/>
      <c r="G1655" s="8"/>
      <c r="H1655" s="5"/>
      <c r="I1655" s="5"/>
      <c r="J1655" s="5"/>
    </row>
    <row r="1656" spans="2:10">
      <c r="B1656" s="1"/>
      <c r="C1656" s="1"/>
      <c r="D1656" s="8"/>
      <c r="E1656" s="8"/>
      <c r="F1656" s="8"/>
      <c r="G1656" s="8"/>
      <c r="H1656" s="5"/>
      <c r="I1656" s="5"/>
      <c r="J1656" s="5"/>
    </row>
    <row r="1657" spans="2:10">
      <c r="B1657" s="1"/>
      <c r="C1657" s="1"/>
      <c r="D1657" s="8"/>
      <c r="E1657" s="8"/>
      <c r="F1657" s="8"/>
      <c r="G1657" s="8"/>
      <c r="H1657" s="5"/>
      <c r="I1657" s="5"/>
      <c r="J1657" s="5"/>
    </row>
    <row r="1658" spans="2:10">
      <c r="B1658" s="1"/>
      <c r="C1658" s="1"/>
      <c r="D1658" s="8"/>
      <c r="E1658" s="8"/>
      <c r="F1658" s="8"/>
      <c r="G1658" s="8"/>
      <c r="H1658" s="5"/>
      <c r="I1658" s="5"/>
      <c r="J1658" s="5"/>
    </row>
    <row r="1659" spans="2:10">
      <c r="B1659" s="1"/>
      <c r="C1659" s="1"/>
      <c r="D1659" s="8"/>
      <c r="E1659" s="8"/>
      <c r="F1659" s="8"/>
      <c r="G1659" s="8"/>
      <c r="H1659" s="5"/>
      <c r="I1659" s="5"/>
      <c r="J1659" s="5"/>
    </row>
    <row r="1660" spans="2:10">
      <c r="B1660" s="1"/>
      <c r="C1660" s="1"/>
      <c r="D1660" s="8"/>
      <c r="E1660" s="8"/>
      <c r="F1660" s="8"/>
      <c r="G1660" s="8"/>
      <c r="H1660" s="5"/>
      <c r="I1660" s="5"/>
      <c r="J1660" s="5"/>
    </row>
    <row r="1661" spans="2:10">
      <c r="B1661" s="1"/>
      <c r="C1661" s="1"/>
      <c r="D1661" s="8"/>
      <c r="E1661" s="8"/>
      <c r="F1661" s="8"/>
      <c r="G1661" s="8"/>
      <c r="H1661" s="5"/>
      <c r="I1661" s="5"/>
      <c r="J1661" s="5"/>
    </row>
    <row r="1662" spans="2:10">
      <c r="B1662" s="1"/>
      <c r="C1662" s="1"/>
      <c r="D1662" s="8"/>
      <c r="E1662" s="8"/>
      <c r="F1662" s="8"/>
      <c r="G1662" s="8"/>
      <c r="H1662" s="5"/>
      <c r="I1662" s="5"/>
      <c r="J1662" s="5"/>
    </row>
    <row r="1663" spans="2:10">
      <c r="B1663" s="1"/>
      <c r="C1663" s="1"/>
      <c r="D1663" s="8"/>
      <c r="E1663" s="8"/>
      <c r="F1663" s="8"/>
      <c r="G1663" s="8"/>
      <c r="H1663" s="5"/>
      <c r="I1663" s="5"/>
      <c r="J1663" s="5"/>
    </row>
    <row r="1664" spans="2:10">
      <c r="B1664" s="1"/>
      <c r="C1664" s="1"/>
      <c r="D1664" s="8"/>
      <c r="E1664" s="8"/>
      <c r="F1664" s="8"/>
      <c r="G1664" s="8"/>
      <c r="H1664" s="5"/>
      <c r="I1664" s="5"/>
      <c r="J1664" s="5"/>
    </row>
    <row r="1665" spans="2:10">
      <c r="B1665" s="1"/>
      <c r="C1665" s="1"/>
      <c r="D1665" s="8"/>
      <c r="E1665" s="8"/>
      <c r="F1665" s="8"/>
      <c r="G1665" s="8"/>
      <c r="H1665" s="5"/>
      <c r="I1665" s="5"/>
      <c r="J1665" s="5"/>
    </row>
    <row r="1666" spans="2:10">
      <c r="B1666" s="1"/>
      <c r="C1666" s="1"/>
      <c r="D1666" s="8"/>
      <c r="E1666" s="8"/>
      <c r="F1666" s="8"/>
      <c r="G1666" s="8"/>
      <c r="H1666" s="5"/>
      <c r="I1666" s="5"/>
      <c r="J1666" s="5"/>
    </row>
    <row r="1667" spans="2:10">
      <c r="B1667" s="1"/>
      <c r="C1667" s="1"/>
      <c r="D1667" s="8"/>
      <c r="E1667" s="8"/>
      <c r="F1667" s="8"/>
      <c r="G1667" s="8"/>
      <c r="H1667" s="5"/>
      <c r="I1667" s="5"/>
      <c r="J1667" s="5"/>
    </row>
    <row r="1668" spans="2:10">
      <c r="B1668" s="1"/>
      <c r="C1668" s="1"/>
      <c r="D1668" s="8"/>
      <c r="E1668" s="8"/>
      <c r="F1668" s="8"/>
      <c r="G1668" s="8"/>
      <c r="H1668" s="5"/>
      <c r="I1668" s="5"/>
      <c r="J1668" s="5"/>
    </row>
    <row r="1669" spans="2:10">
      <c r="B1669" s="1"/>
      <c r="C1669" s="1"/>
      <c r="D1669" s="8"/>
      <c r="E1669" s="8"/>
      <c r="F1669" s="8"/>
      <c r="G1669" s="8"/>
      <c r="H1669" s="5"/>
      <c r="I1669" s="5"/>
      <c r="J1669" s="5"/>
    </row>
    <row r="1670" spans="2:10">
      <c r="B1670" s="1"/>
      <c r="C1670" s="1"/>
      <c r="D1670" s="8"/>
      <c r="E1670" s="8"/>
      <c r="F1670" s="8"/>
      <c r="G1670" s="8"/>
      <c r="H1670" s="5"/>
      <c r="I1670" s="5"/>
      <c r="J1670" s="5"/>
    </row>
    <row r="1671" spans="2:10">
      <c r="B1671" s="1"/>
      <c r="C1671" s="1"/>
      <c r="D1671" s="8"/>
      <c r="E1671" s="8"/>
      <c r="F1671" s="8"/>
      <c r="G1671" s="8"/>
      <c r="H1671" s="5"/>
      <c r="I1671" s="5"/>
      <c r="J1671" s="5"/>
    </row>
    <row r="1672" spans="2:10">
      <c r="B1672" s="1"/>
      <c r="C1672" s="1"/>
      <c r="D1672" s="8"/>
      <c r="E1672" s="8"/>
      <c r="F1672" s="8"/>
      <c r="G1672" s="8"/>
      <c r="H1672" s="5"/>
      <c r="I1672" s="5"/>
      <c r="J1672" s="5"/>
    </row>
    <row r="1673" spans="2:10">
      <c r="B1673" s="1"/>
      <c r="C1673" s="1"/>
      <c r="D1673" s="8"/>
      <c r="E1673" s="8"/>
      <c r="F1673" s="8"/>
      <c r="G1673" s="8"/>
      <c r="H1673" s="5"/>
      <c r="I1673" s="5"/>
      <c r="J1673" s="5"/>
    </row>
    <row r="1674" spans="2:10">
      <c r="B1674" s="1"/>
      <c r="C1674" s="1"/>
      <c r="D1674" s="8"/>
      <c r="E1674" s="8"/>
      <c r="F1674" s="8"/>
      <c r="G1674" s="8"/>
      <c r="H1674" s="5"/>
      <c r="I1674" s="5"/>
      <c r="J1674" s="5"/>
    </row>
    <row r="1675" spans="2:10">
      <c r="B1675" s="1"/>
      <c r="C1675" s="1"/>
      <c r="D1675" s="8"/>
      <c r="E1675" s="8"/>
      <c r="F1675" s="8"/>
      <c r="G1675" s="8"/>
      <c r="H1675" s="5"/>
      <c r="I1675" s="5"/>
      <c r="J1675" s="5"/>
    </row>
    <row r="1676" spans="2:10">
      <c r="B1676" s="1"/>
      <c r="C1676" s="1"/>
      <c r="D1676" s="8"/>
      <c r="E1676" s="8"/>
      <c r="F1676" s="8"/>
      <c r="G1676" s="8"/>
      <c r="H1676" s="5"/>
      <c r="I1676" s="5"/>
      <c r="J1676" s="5"/>
    </row>
    <row r="1677" spans="2:10">
      <c r="B1677" s="1"/>
      <c r="C1677" s="1"/>
      <c r="D1677" s="8"/>
      <c r="E1677" s="8"/>
      <c r="F1677" s="8"/>
      <c r="G1677" s="8"/>
      <c r="H1677" s="5"/>
      <c r="I1677" s="5"/>
      <c r="J1677" s="5"/>
    </row>
    <row r="1678" spans="2:10">
      <c r="B1678" s="1"/>
      <c r="C1678" s="1"/>
      <c r="D1678" s="8"/>
      <c r="E1678" s="8"/>
      <c r="F1678" s="8"/>
      <c r="G1678" s="8"/>
      <c r="H1678" s="5"/>
      <c r="I1678" s="5"/>
      <c r="J1678" s="5"/>
    </row>
    <row r="1679" spans="2:10">
      <c r="B1679" s="1"/>
      <c r="C1679" s="1"/>
      <c r="D1679" s="8"/>
      <c r="E1679" s="8"/>
      <c r="F1679" s="8"/>
      <c r="G1679" s="8"/>
      <c r="H1679" s="5"/>
      <c r="I1679" s="5"/>
      <c r="J1679" s="5"/>
    </row>
    <row r="1680" spans="2:10">
      <c r="B1680" s="1"/>
      <c r="C1680" s="1"/>
      <c r="D1680" s="8"/>
      <c r="E1680" s="8"/>
      <c r="F1680" s="8"/>
      <c r="G1680" s="8"/>
      <c r="H1680" s="5"/>
      <c r="I1680" s="5"/>
      <c r="J1680" s="5"/>
    </row>
    <row r="1681" spans="2:10">
      <c r="B1681" s="1"/>
      <c r="C1681" s="1"/>
      <c r="D1681" s="8"/>
      <c r="E1681" s="8"/>
      <c r="F1681" s="8"/>
      <c r="G1681" s="8"/>
      <c r="H1681" s="5"/>
      <c r="I1681" s="5"/>
      <c r="J1681" s="5"/>
    </row>
    <row r="1682" spans="2:10">
      <c r="B1682" s="1"/>
      <c r="C1682" s="1"/>
      <c r="D1682" s="8"/>
      <c r="E1682" s="8"/>
      <c r="F1682" s="8"/>
      <c r="G1682" s="8"/>
      <c r="H1682" s="5"/>
      <c r="I1682" s="5"/>
      <c r="J1682" s="5"/>
    </row>
    <row r="1683" spans="2:10">
      <c r="B1683" s="1"/>
      <c r="C1683" s="1"/>
      <c r="D1683" s="8"/>
      <c r="E1683" s="8"/>
      <c r="F1683" s="8"/>
      <c r="G1683" s="8"/>
      <c r="H1683" s="5"/>
      <c r="I1683" s="5"/>
      <c r="J1683" s="5"/>
    </row>
    <row r="1684" spans="2:10">
      <c r="B1684" s="1"/>
      <c r="C1684" s="1"/>
      <c r="D1684" s="8"/>
      <c r="E1684" s="8"/>
      <c r="F1684" s="8"/>
      <c r="G1684" s="8"/>
      <c r="H1684" s="5"/>
      <c r="I1684" s="5"/>
      <c r="J1684" s="5"/>
    </row>
    <row r="1685" spans="2:10">
      <c r="B1685" s="1"/>
      <c r="C1685" s="1"/>
      <c r="D1685" s="8"/>
      <c r="E1685" s="8"/>
      <c r="F1685" s="8"/>
      <c r="G1685" s="8"/>
      <c r="H1685" s="5"/>
      <c r="I1685" s="5"/>
      <c r="J1685" s="5"/>
    </row>
    <row r="1686" spans="2:10">
      <c r="B1686" s="1"/>
      <c r="C1686" s="1"/>
      <c r="D1686" s="8"/>
      <c r="E1686" s="8"/>
      <c r="F1686" s="8"/>
      <c r="G1686" s="8"/>
      <c r="H1686" s="5"/>
      <c r="I1686" s="5"/>
      <c r="J1686" s="5"/>
    </row>
    <row r="1687" spans="2:10">
      <c r="B1687" s="1"/>
      <c r="C1687" s="1"/>
      <c r="D1687" s="8"/>
      <c r="E1687" s="8"/>
      <c r="F1687" s="8"/>
      <c r="G1687" s="8"/>
      <c r="H1687" s="5"/>
      <c r="I1687" s="5"/>
      <c r="J1687" s="5"/>
    </row>
  </sheetData>
  <mergeCells count="6">
    <mergeCell ref="R4:T4"/>
    <mergeCell ref="AB31:AC31"/>
    <mergeCell ref="AF30:AH30"/>
    <mergeCell ref="X30:Z30"/>
    <mergeCell ref="U4:W4"/>
    <mergeCell ref="T31:U31"/>
  </mergeCells>
  <pageMargins left="0.75" right="0.75" top="1" bottom="1" header="0.5" footer="0.5"/>
  <pageSetup paperSize="9"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AA1726"/>
  <sheetViews>
    <sheetView zoomScale="80" zoomScaleNormal="80" workbookViewId="0">
      <selection activeCell="G6" sqref="G6"/>
    </sheetView>
  </sheetViews>
  <sheetFormatPr defaultColWidth="9.140625" defaultRowHeight="12.75"/>
  <cols>
    <col min="1" max="1" width="2" style="621" bestFit="1" customWidth="1"/>
    <col min="2" max="2" width="12.42578125" style="621" customWidth="1"/>
    <col min="3" max="3" width="70.7109375" style="621" bestFit="1" customWidth="1"/>
    <col min="4" max="4" width="37.5703125" style="684" bestFit="1" customWidth="1"/>
    <col min="5" max="5" width="10.42578125" style="684" customWidth="1"/>
    <col min="6" max="6" width="7.28515625" style="684" customWidth="1"/>
    <col min="7" max="7" width="10.5703125" style="684" bestFit="1" customWidth="1"/>
    <col min="8" max="8" width="13" style="684" bestFit="1" customWidth="1"/>
    <col min="9" max="9" width="11.42578125" style="683" bestFit="1" customWidth="1"/>
    <col min="10" max="10" width="8" style="683" bestFit="1" customWidth="1"/>
    <col min="11" max="11" width="10.5703125" style="683" bestFit="1" customWidth="1"/>
    <col min="12" max="13" width="13" style="621" bestFit="1" customWidth="1"/>
    <col min="14" max="14" width="10.5703125" style="621" bestFit="1" customWidth="1"/>
    <col min="15" max="15" width="9.140625" style="621" bestFit="1" customWidth="1"/>
    <col min="16" max="16" width="2" style="621" bestFit="1" customWidth="1"/>
    <col min="17" max="17" width="12.85546875" style="621" bestFit="1" customWidth="1"/>
    <col min="18" max="18" width="13.140625" style="621" bestFit="1" customWidth="1"/>
    <col min="19" max="19" width="2" style="621" bestFit="1" customWidth="1"/>
    <col min="20" max="20" width="11.42578125" style="621" bestFit="1" customWidth="1"/>
    <col min="21" max="16384" width="9.140625" style="621"/>
  </cols>
  <sheetData>
    <row r="1" spans="1:27">
      <c r="D1" s="682"/>
      <c r="E1" s="682"/>
      <c r="F1" s="682"/>
      <c r="G1" s="682"/>
      <c r="H1" s="682"/>
    </row>
    <row r="2" spans="1:27">
      <c r="D2" s="682"/>
      <c r="E2" s="682"/>
      <c r="F2" s="682"/>
      <c r="G2" s="682"/>
      <c r="H2" s="682"/>
    </row>
    <row r="3" spans="1:27">
      <c r="E3" s="685"/>
      <c r="F3" s="685"/>
      <c r="G3" s="685"/>
      <c r="H3" s="685"/>
      <c r="I3" s="686"/>
    </row>
    <row r="4" spans="1:27" ht="13.5" thickBot="1">
      <c r="G4" s="687" t="s">
        <v>8</v>
      </c>
      <c r="H4" s="687"/>
      <c r="I4" s="687"/>
      <c r="L4" s="688"/>
    </row>
    <row r="5" spans="1:27" ht="25.5">
      <c r="B5" s="689" t="s">
        <v>2</v>
      </c>
      <c r="C5" s="689" t="s">
        <v>26</v>
      </c>
      <c r="D5" s="689" t="s">
        <v>14</v>
      </c>
      <c r="E5" s="689" t="s">
        <v>15</v>
      </c>
      <c r="F5" s="689" t="s">
        <v>273</v>
      </c>
      <c r="G5" s="689" t="s">
        <v>668</v>
      </c>
      <c r="H5" s="689" t="s">
        <v>100</v>
      </c>
      <c r="I5" s="690" t="s">
        <v>101</v>
      </c>
      <c r="J5" s="690" t="s">
        <v>102</v>
      </c>
      <c r="K5" s="691" t="s">
        <v>103</v>
      </c>
      <c r="L5" s="691" t="s">
        <v>104</v>
      </c>
      <c r="M5" s="689" t="s">
        <v>256</v>
      </c>
      <c r="N5" s="689" t="s">
        <v>275</v>
      </c>
      <c r="O5" s="689" t="s">
        <v>243</v>
      </c>
      <c r="P5" s="692"/>
      <c r="R5" s="693" t="s">
        <v>45</v>
      </c>
      <c r="S5" s="694" t="s">
        <v>45</v>
      </c>
      <c r="T5" s="695"/>
      <c r="U5" s="696" t="s">
        <v>105</v>
      </c>
      <c r="V5" s="697" t="s">
        <v>105</v>
      </c>
    </row>
    <row r="6" spans="1:27" ht="13.5" thickBot="1">
      <c r="B6" s="698" t="s">
        <v>27</v>
      </c>
      <c r="C6" s="698" t="s">
        <v>379</v>
      </c>
      <c r="D6" s="698"/>
      <c r="E6" s="698"/>
      <c r="F6" s="698"/>
      <c r="G6" s="698"/>
      <c r="H6" s="698"/>
      <c r="I6" s="698" t="s">
        <v>49</v>
      </c>
      <c r="J6" s="698" t="s">
        <v>49</v>
      </c>
      <c r="K6" s="698" t="s">
        <v>250</v>
      </c>
      <c r="L6" s="698" t="s">
        <v>250</v>
      </c>
      <c r="M6" s="698"/>
      <c r="N6" s="698"/>
      <c r="O6" s="698"/>
      <c r="P6" s="699"/>
      <c r="R6" s="700" t="s">
        <v>106</v>
      </c>
      <c r="S6" s="701" t="s">
        <v>54</v>
      </c>
      <c r="T6" s="702"/>
      <c r="U6" s="703" t="s">
        <v>106</v>
      </c>
      <c r="V6" s="704" t="s">
        <v>54</v>
      </c>
    </row>
    <row r="7" spans="1:27">
      <c r="B7" s="696" t="s">
        <v>70</v>
      </c>
      <c r="C7" s="696" t="s">
        <v>88</v>
      </c>
      <c r="D7" s="705" t="s">
        <v>649</v>
      </c>
      <c r="E7" s="705" t="s">
        <v>64</v>
      </c>
      <c r="G7" s="6" t="s">
        <v>667</v>
      </c>
      <c r="H7" s="705"/>
      <c r="I7" s="706">
        <f>D50</f>
        <v>16.260264398284722</v>
      </c>
      <c r="J7" s="706">
        <f>G50</f>
        <v>25.496437167789633</v>
      </c>
      <c r="K7" s="707">
        <f>1/D61</f>
        <v>1.9236033580419722</v>
      </c>
      <c r="L7" s="707">
        <f>1/J61</f>
        <v>1.9029503348239514</v>
      </c>
      <c r="M7" s="708">
        <v>1</v>
      </c>
      <c r="N7" s="696">
        <v>1</v>
      </c>
      <c r="O7" s="696"/>
      <c r="P7" s="709"/>
      <c r="R7" s="710">
        <f>I7*M7*N7</f>
        <v>16.260264398284722</v>
      </c>
      <c r="S7" s="711">
        <f>R7/K7</f>
        <v>8.4530235041988995</v>
      </c>
      <c r="T7" s="702"/>
      <c r="U7" s="397">
        <f>J7*M7*N7</f>
        <v>25.496437167789633</v>
      </c>
      <c r="V7" s="400">
        <f>U7/L7</f>
        <v>13.398372359596236</v>
      </c>
      <c r="X7" s="712"/>
      <c r="Y7" s="713"/>
      <c r="AA7" s="712"/>
    </row>
    <row r="8" spans="1:27" ht="13.5" thickBot="1">
      <c r="B8" s="709" t="s">
        <v>71</v>
      </c>
      <c r="C8" s="709" t="s">
        <v>89</v>
      </c>
      <c r="D8" s="714" t="s">
        <v>650</v>
      </c>
      <c r="E8" s="714" t="s">
        <v>64</v>
      </c>
      <c r="G8" s="684" t="s">
        <v>667</v>
      </c>
      <c r="H8" s="714"/>
      <c r="I8" s="109">
        <f>E50</f>
        <v>11.268825062895125</v>
      </c>
      <c r="J8" s="109">
        <f>H50</f>
        <v>21.315135762203379</v>
      </c>
      <c r="K8" s="108">
        <f>1/E61</f>
        <v>2.5885472480546512</v>
      </c>
      <c r="L8" s="108">
        <f>1/K61</f>
        <v>2.6249314807615756</v>
      </c>
      <c r="M8" s="715">
        <v>1</v>
      </c>
      <c r="N8" s="709">
        <v>1</v>
      </c>
      <c r="O8" s="709"/>
      <c r="P8" s="709"/>
      <c r="R8" s="716">
        <f>I8*M8*N8</f>
        <v>11.268825062895125</v>
      </c>
      <c r="S8" s="717">
        <f>R8/K8</f>
        <v>4.3533395310299587</v>
      </c>
      <c r="T8" s="718"/>
      <c r="U8" s="397">
        <f>J8*M8*N8</f>
        <v>21.315135762203379</v>
      </c>
      <c r="V8" s="719">
        <f>U8/L8</f>
        <v>8.1202636786615034</v>
      </c>
    </row>
    <row r="9" spans="1:27">
      <c r="B9" s="709" t="s">
        <v>72</v>
      </c>
      <c r="C9" s="709" t="s">
        <v>267</v>
      </c>
      <c r="D9" s="714" t="s">
        <v>651</v>
      </c>
      <c r="E9" s="714" t="s">
        <v>64</v>
      </c>
      <c r="F9" s="684">
        <v>2011</v>
      </c>
      <c r="G9" s="684" t="s">
        <v>667</v>
      </c>
      <c r="H9" s="714">
        <v>2011</v>
      </c>
      <c r="I9" s="109"/>
      <c r="J9" s="109"/>
      <c r="K9" s="720">
        <f>1/F61</f>
        <v>4.1093070830567573</v>
      </c>
      <c r="L9" s="720">
        <f>1/L61</f>
        <v>4.1103822518170885</v>
      </c>
      <c r="M9" s="715">
        <v>1</v>
      </c>
      <c r="N9" s="709">
        <v>1</v>
      </c>
      <c r="O9" s="709">
        <v>100</v>
      </c>
      <c r="P9" s="709"/>
      <c r="R9" s="721"/>
      <c r="S9" s="722"/>
      <c r="T9" s="696"/>
      <c r="U9" s="398"/>
      <c r="V9" s="398"/>
    </row>
    <row r="10" spans="1:27">
      <c r="B10" s="709"/>
      <c r="C10" s="709"/>
      <c r="D10" s="714"/>
      <c r="E10" s="714"/>
      <c r="F10" s="684">
        <v>2016</v>
      </c>
      <c r="G10" s="684" t="s">
        <v>667</v>
      </c>
      <c r="I10" s="109"/>
      <c r="K10" s="720">
        <f>1/G61</f>
        <v>4.8824978120332156</v>
      </c>
      <c r="L10" s="720">
        <f>1/M61</f>
        <v>4.8838377364332448</v>
      </c>
      <c r="M10" s="715">
        <v>1</v>
      </c>
      <c r="N10" s="709">
        <v>1</v>
      </c>
      <c r="O10" s="709">
        <v>100</v>
      </c>
      <c r="Q10" s="723">
        <f>1/O61</f>
        <v>6.9444444444444446</v>
      </c>
      <c r="R10" s="723"/>
      <c r="S10" s="723"/>
      <c r="T10" s="723" t="e">
        <f>1/R61</f>
        <v>#DIV/0!</v>
      </c>
      <c r="U10" s="397"/>
      <c r="V10" s="397"/>
    </row>
    <row r="11" spans="1:27">
      <c r="B11" s="709"/>
      <c r="C11" s="709"/>
      <c r="D11" s="714"/>
      <c r="E11" s="714"/>
      <c r="F11" s="684">
        <v>2021</v>
      </c>
      <c r="G11" s="684" t="s">
        <v>667</v>
      </c>
      <c r="I11" s="109"/>
      <c r="J11" s="109"/>
      <c r="K11" s="720">
        <f>1/H61</f>
        <v>6.0763888888888884</v>
      </c>
      <c r="L11" s="720">
        <f>1/N61</f>
        <v>6.0763888888888884</v>
      </c>
      <c r="M11" s="715">
        <v>1</v>
      </c>
      <c r="N11" s="709">
        <v>1</v>
      </c>
      <c r="O11" s="709">
        <v>100</v>
      </c>
      <c r="R11" s="724"/>
      <c r="S11" s="725"/>
      <c r="T11" s="709"/>
      <c r="U11" s="397"/>
      <c r="V11" s="397"/>
    </row>
    <row r="12" spans="1:27">
      <c r="B12" s="709"/>
      <c r="C12" s="709"/>
      <c r="D12" s="714"/>
      <c r="E12" s="714"/>
      <c r="F12" s="726">
        <v>2031</v>
      </c>
      <c r="G12" s="726" t="s">
        <v>667</v>
      </c>
      <c r="H12" s="726"/>
      <c r="I12" s="109"/>
      <c r="J12" s="109"/>
      <c r="K12" s="720">
        <f>1/I61</f>
        <v>6.9444444444444446</v>
      </c>
      <c r="L12" s="720">
        <f>1/O61</f>
        <v>6.9444444444444446</v>
      </c>
      <c r="M12" s="715">
        <v>1</v>
      </c>
      <c r="N12" s="709">
        <v>1</v>
      </c>
      <c r="O12" s="709">
        <v>100</v>
      </c>
      <c r="P12" s="709"/>
      <c r="R12" s="724"/>
      <c r="S12" s="725"/>
      <c r="T12" s="709"/>
      <c r="U12" s="397"/>
      <c r="V12" s="397"/>
    </row>
    <row r="13" spans="1:27">
      <c r="B13" s="727" t="s">
        <v>73</v>
      </c>
      <c r="C13" s="727" t="s">
        <v>93</v>
      </c>
      <c r="D13" s="728" t="s">
        <v>652</v>
      </c>
      <c r="E13" s="728" t="s">
        <v>65</v>
      </c>
      <c r="G13" s="684" t="s">
        <v>667</v>
      </c>
      <c r="H13" s="728"/>
      <c r="I13" s="729">
        <f>D51</f>
        <v>16.601608811524365</v>
      </c>
      <c r="J13" s="729">
        <f>G51</f>
        <v>19.938561833634289</v>
      </c>
      <c r="K13" s="730">
        <f>1/D62</f>
        <v>1.8868780639854499</v>
      </c>
      <c r="L13" s="730">
        <f>1/J62</f>
        <v>1.9225709769885841</v>
      </c>
      <c r="M13" s="731">
        <v>1</v>
      </c>
      <c r="N13" s="727">
        <v>1</v>
      </c>
      <c r="O13" s="727"/>
      <c r="P13" s="709"/>
      <c r="R13" s="724"/>
      <c r="S13" s="725"/>
      <c r="T13" s="709"/>
      <c r="U13" s="397"/>
      <c r="V13" s="397"/>
      <c r="X13" s="712"/>
      <c r="Y13" s="713"/>
      <c r="AA13" s="712"/>
    </row>
    <row r="14" spans="1:27">
      <c r="A14" s="709"/>
      <c r="B14" s="709" t="s">
        <v>74</v>
      </c>
      <c r="C14" s="709" t="s">
        <v>90</v>
      </c>
      <c r="D14" s="714" t="s">
        <v>653</v>
      </c>
      <c r="E14" s="714" t="s">
        <v>65</v>
      </c>
      <c r="G14" s="684" t="s">
        <v>667</v>
      </c>
      <c r="H14" s="714"/>
      <c r="I14" s="109">
        <f>E51</f>
        <v>5.7668421798441063</v>
      </c>
      <c r="J14" s="109">
        <f>H51</f>
        <v>15.84696230373755</v>
      </c>
      <c r="K14" s="108">
        <f>1/E62</f>
        <v>2.6675567572197028</v>
      </c>
      <c r="L14" s="108">
        <f>1/K62</f>
        <v>2.6654959026262559</v>
      </c>
      <c r="M14" s="715">
        <v>1</v>
      </c>
      <c r="N14" s="709">
        <v>1</v>
      </c>
      <c r="O14" s="709"/>
      <c r="P14" s="709"/>
      <c r="R14" s="724"/>
      <c r="S14" s="725"/>
      <c r="T14" s="709"/>
      <c r="U14" s="397"/>
      <c r="V14" s="397"/>
    </row>
    <row r="15" spans="1:27">
      <c r="B15" s="709" t="s">
        <v>75</v>
      </c>
      <c r="C15" s="709" t="s">
        <v>268</v>
      </c>
      <c r="D15" s="714" t="s">
        <v>654</v>
      </c>
      <c r="E15" s="714" t="s">
        <v>65</v>
      </c>
      <c r="F15" s="684">
        <v>2011</v>
      </c>
      <c r="G15" s="684" t="s">
        <v>667</v>
      </c>
      <c r="H15" s="714">
        <v>2011</v>
      </c>
      <c r="I15" s="109"/>
      <c r="J15" s="109"/>
      <c r="K15" s="720">
        <f>1/F62</f>
        <v>4.9260576311767181</v>
      </c>
      <c r="L15" s="720">
        <f>1/L62</f>
        <v>4.8350940183276956</v>
      </c>
      <c r="M15" s="715">
        <v>1</v>
      </c>
      <c r="N15" s="732">
        <v>1</v>
      </c>
      <c r="O15" s="709">
        <v>100</v>
      </c>
      <c r="P15" s="709"/>
      <c r="R15" s="724"/>
      <c r="S15" s="725"/>
      <c r="T15" s="709"/>
      <c r="U15" s="397"/>
      <c r="V15" s="397"/>
    </row>
    <row r="16" spans="1:27">
      <c r="B16" s="709"/>
      <c r="C16" s="709"/>
      <c r="D16" s="714"/>
      <c r="E16" s="714"/>
      <c r="F16" s="684">
        <v>2016</v>
      </c>
      <c r="G16" s="684" t="s">
        <v>667</v>
      </c>
      <c r="I16" s="109"/>
      <c r="K16" s="720">
        <f>1/G62</f>
        <v>5.9103417637085549</v>
      </c>
      <c r="L16" s="720">
        <f>1/M62</f>
        <v>5.7948713124223286</v>
      </c>
      <c r="M16" s="715">
        <v>1</v>
      </c>
      <c r="N16" s="732">
        <v>1</v>
      </c>
      <c r="O16" s="709">
        <v>100</v>
      </c>
      <c r="P16" s="709"/>
      <c r="R16" s="724"/>
      <c r="S16" s="725"/>
      <c r="T16" s="709"/>
      <c r="U16" s="397"/>
      <c r="V16" s="397"/>
    </row>
    <row r="17" spans="1:27">
      <c r="B17" s="709"/>
      <c r="C17" s="709"/>
      <c r="D17" s="714"/>
      <c r="E17" s="714"/>
      <c r="F17" s="684">
        <v>2021</v>
      </c>
      <c r="G17" s="684" t="s">
        <v>667</v>
      </c>
      <c r="I17" s="109"/>
      <c r="J17" s="109"/>
      <c r="K17" s="720">
        <f>1/H62</f>
        <v>6.0763888888888884</v>
      </c>
      <c r="L17" s="720">
        <f>1/N62</f>
        <v>6.0763888888888884</v>
      </c>
      <c r="M17" s="715">
        <v>1</v>
      </c>
      <c r="N17" s="732">
        <v>1</v>
      </c>
      <c r="O17" s="709">
        <v>100</v>
      </c>
      <c r="P17" s="709"/>
      <c r="R17" s="724"/>
      <c r="S17" s="725"/>
      <c r="T17" s="709"/>
      <c r="U17" s="397"/>
      <c r="V17" s="397"/>
    </row>
    <row r="18" spans="1:27">
      <c r="B18" s="709"/>
      <c r="C18" s="709"/>
      <c r="D18" s="714"/>
      <c r="E18" s="714"/>
      <c r="F18" s="726">
        <v>2031</v>
      </c>
      <c r="G18" s="726" t="s">
        <v>667</v>
      </c>
      <c r="H18" s="726"/>
      <c r="I18" s="109"/>
      <c r="J18" s="109"/>
      <c r="K18" s="720">
        <f>1/I62</f>
        <v>6.9444444444444446</v>
      </c>
      <c r="L18" s="720">
        <f>1/O62</f>
        <v>6.9444444444444446</v>
      </c>
      <c r="M18" s="715">
        <v>1</v>
      </c>
      <c r="N18" s="732">
        <v>1</v>
      </c>
      <c r="O18" s="709">
        <v>100</v>
      </c>
      <c r="P18" s="709"/>
      <c r="R18" s="724"/>
      <c r="S18" s="725"/>
      <c r="T18" s="709"/>
      <c r="U18" s="397"/>
      <c r="V18" s="397"/>
    </row>
    <row r="19" spans="1:27">
      <c r="B19" s="727" t="s">
        <v>76</v>
      </c>
      <c r="C19" s="727" t="s">
        <v>91</v>
      </c>
      <c r="D19" s="728" t="s">
        <v>655</v>
      </c>
      <c r="E19" s="728" t="s">
        <v>66</v>
      </c>
      <c r="G19" s="684" t="s">
        <v>667</v>
      </c>
      <c r="H19" s="728"/>
      <c r="I19" s="729">
        <f>D52</f>
        <v>18.268754962227746</v>
      </c>
      <c r="J19" s="729">
        <f>G52</f>
        <v>39.68131083380036</v>
      </c>
      <c r="K19" s="730">
        <f>1/D63</f>
        <v>1.8419815008306575</v>
      </c>
      <c r="L19" s="730">
        <f>1/J63</f>
        <v>1.8336770098309554</v>
      </c>
      <c r="M19" s="731">
        <v>1</v>
      </c>
      <c r="N19" s="727">
        <v>1</v>
      </c>
      <c r="O19" s="727"/>
      <c r="P19" s="709"/>
      <c r="R19" s="724"/>
      <c r="S19" s="725"/>
      <c r="T19" s="709"/>
      <c r="U19" s="397"/>
      <c r="V19" s="397"/>
      <c r="X19" s="712"/>
      <c r="Y19" s="713"/>
      <c r="AA19" s="712"/>
    </row>
    <row r="20" spans="1:27">
      <c r="A20" s="709"/>
      <c r="B20" s="709" t="s">
        <v>77</v>
      </c>
      <c r="C20" s="709" t="s">
        <v>92</v>
      </c>
      <c r="D20" s="714" t="s">
        <v>656</v>
      </c>
      <c r="E20" s="714" t="s">
        <v>66</v>
      </c>
      <c r="G20" s="684" t="s">
        <v>667</v>
      </c>
      <c r="H20" s="714"/>
      <c r="I20" s="109">
        <f>E52</f>
        <v>5.9810614165144784</v>
      </c>
      <c r="J20" s="109">
        <f>H52</f>
        <v>11.550181131908179</v>
      </c>
      <c r="K20" s="108">
        <f>1/E63</f>
        <v>2.5824238115674496</v>
      </c>
      <c r="L20" s="108">
        <f>1/K63</f>
        <v>2.5754541688718851</v>
      </c>
      <c r="M20" s="715">
        <v>1</v>
      </c>
      <c r="N20" s="709">
        <v>1</v>
      </c>
      <c r="O20" s="709"/>
      <c r="P20" s="709"/>
      <c r="R20" s="724"/>
      <c r="S20" s="725"/>
      <c r="T20" s="709"/>
      <c r="U20" s="397"/>
      <c r="V20" s="397"/>
    </row>
    <row r="21" spans="1:27">
      <c r="B21" s="709" t="s">
        <v>78</v>
      </c>
      <c r="C21" s="709" t="s">
        <v>269</v>
      </c>
      <c r="D21" s="714" t="s">
        <v>657</v>
      </c>
      <c r="E21" s="714" t="s">
        <v>66</v>
      </c>
      <c r="F21" s="684">
        <v>2011</v>
      </c>
      <c r="G21" s="684" t="s">
        <v>667</v>
      </c>
      <c r="H21" s="714">
        <v>2011</v>
      </c>
      <c r="I21" s="109"/>
      <c r="J21" s="109"/>
      <c r="K21" s="720">
        <f>1/F63</f>
        <v>4.1062805352119991</v>
      </c>
      <c r="L21" s="720">
        <f>1/L63</f>
        <v>4.0909438812498156</v>
      </c>
      <c r="M21" s="715">
        <v>1</v>
      </c>
      <c r="N21" s="732">
        <v>1</v>
      </c>
      <c r="O21" s="709">
        <v>100</v>
      </c>
      <c r="P21" s="709"/>
      <c r="R21" s="724"/>
      <c r="S21" s="725"/>
      <c r="T21" s="709"/>
      <c r="U21" s="397"/>
      <c r="V21" s="397"/>
    </row>
    <row r="22" spans="1:27">
      <c r="B22" s="709"/>
      <c r="C22" s="709"/>
      <c r="D22" s="714"/>
      <c r="E22" s="714"/>
      <c r="F22" s="684">
        <v>2016</v>
      </c>
      <c r="G22" s="684" t="s">
        <v>667</v>
      </c>
      <c r="I22" s="109"/>
      <c r="K22" s="720">
        <f>1/G63</f>
        <v>4.8787261739295031</v>
      </c>
      <c r="L22" s="720">
        <f>1/M63</f>
        <v>4.859618041488897</v>
      </c>
      <c r="M22" s="715">
        <v>1</v>
      </c>
      <c r="N22" s="732">
        <v>1</v>
      </c>
      <c r="O22" s="709">
        <v>100</v>
      </c>
      <c r="P22" s="709"/>
      <c r="R22" s="724"/>
      <c r="S22" s="725"/>
      <c r="T22" s="709"/>
      <c r="U22" s="397"/>
      <c r="V22" s="397"/>
    </row>
    <row r="23" spans="1:27">
      <c r="B23" s="709"/>
      <c r="C23" s="709"/>
      <c r="D23" s="714"/>
      <c r="E23" s="714"/>
      <c r="F23" s="684">
        <v>2021</v>
      </c>
      <c r="G23" s="684" t="s">
        <v>667</v>
      </c>
      <c r="I23" s="109"/>
      <c r="J23" s="109"/>
      <c r="K23" s="720">
        <f>1/H63</f>
        <v>6.0763888888888884</v>
      </c>
      <c r="L23" s="720">
        <f>1/N63</f>
        <v>6.0763888888888884</v>
      </c>
      <c r="M23" s="715">
        <v>1</v>
      </c>
      <c r="N23" s="732">
        <v>1</v>
      </c>
      <c r="O23" s="709">
        <v>100</v>
      </c>
      <c r="P23" s="709"/>
      <c r="R23" s="724"/>
      <c r="S23" s="725"/>
      <c r="T23" s="709"/>
      <c r="U23" s="397"/>
      <c r="V23" s="397"/>
    </row>
    <row r="24" spans="1:27">
      <c r="B24" s="709"/>
      <c r="C24" s="709"/>
      <c r="D24" s="714"/>
      <c r="E24" s="714"/>
      <c r="F24" s="726">
        <v>2031</v>
      </c>
      <c r="G24" s="726" t="s">
        <v>667</v>
      </c>
      <c r="H24" s="726"/>
      <c r="I24" s="109"/>
      <c r="J24" s="109"/>
      <c r="K24" s="720">
        <f>1/I63</f>
        <v>6.9444444444444446</v>
      </c>
      <c r="L24" s="720">
        <f>1/O63</f>
        <v>6.9444444444444446</v>
      </c>
      <c r="M24" s="715">
        <v>1</v>
      </c>
      <c r="N24" s="732">
        <v>1</v>
      </c>
      <c r="O24" s="709">
        <v>100</v>
      </c>
      <c r="P24" s="709"/>
      <c r="R24" s="724"/>
      <c r="S24" s="725"/>
      <c r="T24" s="709"/>
      <c r="U24" s="397"/>
      <c r="V24" s="397"/>
    </row>
    <row r="25" spans="1:27">
      <c r="B25" s="727" t="s">
        <v>79</v>
      </c>
      <c r="C25" s="727" t="s">
        <v>112</v>
      </c>
      <c r="D25" s="728" t="s">
        <v>658</v>
      </c>
      <c r="E25" s="728" t="s">
        <v>67</v>
      </c>
      <c r="G25" s="684" t="s">
        <v>667</v>
      </c>
      <c r="H25" s="728"/>
      <c r="I25" s="729">
        <f>D53</f>
        <v>6.7640199905105227</v>
      </c>
      <c r="J25" s="729">
        <f>G53</f>
        <v>7.916013373783807</v>
      </c>
      <c r="K25" s="730">
        <f>1/D64</f>
        <v>2.0107240869457357</v>
      </c>
      <c r="L25" s="730">
        <f>1/J64</f>
        <v>1.9333959906160474</v>
      </c>
      <c r="M25" s="731">
        <v>1</v>
      </c>
      <c r="N25" s="727">
        <v>1</v>
      </c>
      <c r="O25" s="727"/>
      <c r="P25" s="709"/>
      <c r="R25" s="724"/>
      <c r="S25" s="725"/>
      <c r="T25" s="709"/>
      <c r="U25" s="397"/>
      <c r="V25" s="397"/>
      <c r="X25" s="712"/>
      <c r="Y25" s="713"/>
      <c r="AA25" s="712"/>
    </row>
    <row r="26" spans="1:27">
      <c r="A26" s="709"/>
      <c r="B26" s="709" t="s">
        <v>80</v>
      </c>
      <c r="C26" s="709" t="s">
        <v>113</v>
      </c>
      <c r="D26" s="714" t="s">
        <v>659</v>
      </c>
      <c r="E26" s="714" t="s">
        <v>67</v>
      </c>
      <c r="G26" s="684" t="s">
        <v>667</v>
      </c>
      <c r="H26" s="714"/>
      <c r="I26" s="109">
        <f>E53</f>
        <v>3.0515457021674508</v>
      </c>
      <c r="J26" s="109">
        <f>H53</f>
        <v>3.2947212563397263</v>
      </c>
      <c r="K26" s="108">
        <f>1/E64</f>
        <v>2.7515795015523872</v>
      </c>
      <c r="L26" s="108">
        <f>1/K64</f>
        <v>2.8684861933781733</v>
      </c>
      <c r="M26" s="715">
        <v>1</v>
      </c>
      <c r="N26" s="709">
        <v>1</v>
      </c>
      <c r="O26" s="709"/>
      <c r="P26" s="709"/>
      <c r="R26" s="724"/>
      <c r="S26" s="725"/>
      <c r="T26" s="709"/>
      <c r="U26" s="397"/>
      <c r="V26" s="397"/>
    </row>
    <row r="27" spans="1:27">
      <c r="B27" s="709" t="s">
        <v>81</v>
      </c>
      <c r="C27" s="709" t="s">
        <v>270</v>
      </c>
      <c r="D27" s="714" t="s">
        <v>660</v>
      </c>
      <c r="E27" s="714" t="s">
        <v>67</v>
      </c>
      <c r="F27" s="684">
        <v>2011</v>
      </c>
      <c r="G27" s="684" t="s">
        <v>667</v>
      </c>
      <c r="H27" s="714">
        <v>2011</v>
      </c>
      <c r="I27" s="109"/>
      <c r="J27" s="109"/>
      <c r="K27" s="720">
        <f>1/F64</f>
        <v>4.8388598475816416</v>
      </c>
      <c r="L27" s="720">
        <f>1/L64</f>
        <v>4.7149090331638401</v>
      </c>
      <c r="M27" s="715">
        <v>1</v>
      </c>
      <c r="N27" s="732">
        <v>1</v>
      </c>
      <c r="O27" s="709">
        <v>100</v>
      </c>
      <c r="P27" s="709"/>
      <c r="R27" s="724"/>
      <c r="S27" s="725"/>
      <c r="T27" s="709"/>
      <c r="U27" s="397"/>
      <c r="V27" s="397"/>
    </row>
    <row r="28" spans="1:27">
      <c r="B28" s="709"/>
      <c r="C28" s="709"/>
      <c r="D28" s="714"/>
      <c r="E28" s="714"/>
      <c r="F28" s="684">
        <v>2016</v>
      </c>
      <c r="G28" s="684" t="s">
        <v>667</v>
      </c>
      <c r="I28" s="109"/>
      <c r="K28" s="720">
        <f>1/G64</f>
        <v>5.7996467060550927</v>
      </c>
      <c r="L28" s="720">
        <f>1/M64</f>
        <v>5.6426927916250413</v>
      </c>
      <c r="M28" s="715">
        <v>1</v>
      </c>
      <c r="N28" s="732">
        <v>1</v>
      </c>
      <c r="O28" s="709">
        <v>100</v>
      </c>
      <c r="P28" s="709"/>
      <c r="R28" s="724"/>
      <c r="S28" s="725"/>
      <c r="T28" s="709"/>
      <c r="U28" s="397"/>
      <c r="V28" s="397"/>
    </row>
    <row r="29" spans="1:27">
      <c r="B29" s="709"/>
      <c r="C29" s="709"/>
      <c r="D29" s="714"/>
      <c r="E29" s="714"/>
      <c r="F29" s="684">
        <v>2021</v>
      </c>
      <c r="G29" s="684" t="s">
        <v>667</v>
      </c>
      <c r="I29" s="109"/>
      <c r="J29" s="109"/>
      <c r="K29" s="720">
        <f>1/H64</f>
        <v>6.0763888888888884</v>
      </c>
      <c r="L29" s="720">
        <f>1/N64</f>
        <v>6.0763888888888884</v>
      </c>
      <c r="M29" s="715">
        <v>1</v>
      </c>
      <c r="N29" s="732">
        <v>1</v>
      </c>
      <c r="O29" s="709">
        <v>100</v>
      </c>
      <c r="P29" s="709"/>
      <c r="R29" s="724"/>
      <c r="S29" s="725"/>
      <c r="T29" s="709"/>
      <c r="U29" s="397"/>
      <c r="V29" s="397"/>
    </row>
    <row r="30" spans="1:27">
      <c r="B30" s="709"/>
      <c r="C30" s="709"/>
      <c r="D30" s="714"/>
      <c r="E30" s="714"/>
      <c r="F30" s="726">
        <v>2031</v>
      </c>
      <c r="G30" s="726" t="s">
        <v>667</v>
      </c>
      <c r="H30" s="726"/>
      <c r="I30" s="109"/>
      <c r="J30" s="109"/>
      <c r="K30" s="720">
        <f>1/I64</f>
        <v>6.9444444444444446</v>
      </c>
      <c r="L30" s="720">
        <f>1/O64</f>
        <v>6.9444444444444446</v>
      </c>
      <c r="M30" s="715">
        <v>1</v>
      </c>
      <c r="N30" s="732">
        <v>1</v>
      </c>
      <c r="O30" s="709">
        <v>100</v>
      </c>
      <c r="P30" s="709"/>
      <c r="R30" s="724"/>
      <c r="S30" s="725"/>
      <c r="T30" s="709"/>
      <c r="U30" s="397"/>
      <c r="V30" s="397"/>
    </row>
    <row r="31" spans="1:27">
      <c r="B31" s="727" t="s">
        <v>82</v>
      </c>
      <c r="C31" s="727" t="s">
        <v>114</v>
      </c>
      <c r="D31" s="728" t="s">
        <v>661</v>
      </c>
      <c r="E31" s="728" t="s">
        <v>68</v>
      </c>
      <c r="G31" s="684" t="s">
        <v>667</v>
      </c>
      <c r="H31" s="728"/>
      <c r="I31" s="729">
        <f>D54</f>
        <v>30.311189426387813</v>
      </c>
      <c r="J31" s="729">
        <f>G54</f>
        <v>15.671080155654499</v>
      </c>
      <c r="K31" s="730">
        <f>1/D65</f>
        <v>1.8837145401724766</v>
      </c>
      <c r="L31" s="730">
        <f>1/J65</f>
        <v>1.9514864858865884</v>
      </c>
      <c r="M31" s="731">
        <v>1</v>
      </c>
      <c r="N31" s="727">
        <v>1</v>
      </c>
      <c r="O31" s="727"/>
      <c r="P31" s="709"/>
      <c r="R31" s="724"/>
      <c r="S31" s="725"/>
      <c r="T31" s="709"/>
      <c r="U31" s="397"/>
      <c r="V31" s="397"/>
      <c r="X31" s="712"/>
      <c r="Y31" s="713"/>
      <c r="AA31" s="712"/>
    </row>
    <row r="32" spans="1:27">
      <c r="A32" s="709"/>
      <c r="B32" s="709" t="s">
        <v>83</v>
      </c>
      <c r="C32" s="709" t="s">
        <v>115</v>
      </c>
      <c r="D32" s="714" t="s">
        <v>662</v>
      </c>
      <c r="E32" s="714" t="s">
        <v>68</v>
      </c>
      <c r="G32" s="684" t="s">
        <v>667</v>
      </c>
      <c r="H32" s="714"/>
      <c r="I32" s="109">
        <f>E54</f>
        <v>6.5772893629672522</v>
      </c>
      <c r="J32" s="109">
        <f>H54</f>
        <v>5.1367738966410732</v>
      </c>
      <c r="K32" s="108">
        <f>1/E65</f>
        <v>2.7890057741170557</v>
      </c>
      <c r="L32" s="108">
        <f>1/K65</f>
        <v>2.7882603771845589</v>
      </c>
      <c r="M32" s="715">
        <v>1</v>
      </c>
      <c r="N32" s="709">
        <v>1</v>
      </c>
      <c r="O32" s="709"/>
      <c r="P32" s="709"/>
      <c r="R32" s="724"/>
      <c r="S32" s="725"/>
      <c r="T32" s="709"/>
      <c r="U32" s="397"/>
      <c r="V32" s="397"/>
    </row>
    <row r="33" spans="1:27">
      <c r="B33" s="709" t="s">
        <v>84</v>
      </c>
      <c r="C33" s="709" t="s">
        <v>271</v>
      </c>
      <c r="D33" s="714" t="s">
        <v>663</v>
      </c>
      <c r="E33" s="714" t="s">
        <v>68</v>
      </c>
      <c r="F33" s="684">
        <v>2011</v>
      </c>
      <c r="G33" s="684" t="s">
        <v>667</v>
      </c>
      <c r="H33" s="714">
        <v>2011</v>
      </c>
      <c r="I33" s="109"/>
      <c r="J33" s="109"/>
      <c r="K33" s="720">
        <f>1/F65</f>
        <v>4.1161629064480145</v>
      </c>
      <c r="L33" s="720">
        <f>1/L65</f>
        <v>4.1734810647578771</v>
      </c>
      <c r="M33" s="715">
        <v>1</v>
      </c>
      <c r="N33" s="732">
        <v>1</v>
      </c>
      <c r="O33" s="709">
        <v>100</v>
      </c>
      <c r="P33" s="709"/>
      <c r="R33" s="724"/>
      <c r="S33" s="725"/>
      <c r="T33" s="709"/>
      <c r="U33" s="397"/>
      <c r="V33" s="397"/>
    </row>
    <row r="34" spans="1:27">
      <c r="B34" s="709"/>
      <c r="C34" s="709"/>
      <c r="D34" s="714"/>
      <c r="E34" s="714"/>
      <c r="F34" s="684">
        <v>2016</v>
      </c>
      <c r="G34" s="684" t="s">
        <v>667</v>
      </c>
      <c r="I34" s="109"/>
      <c r="K34" s="720">
        <f>1/G65</f>
        <v>4.8910424396795031</v>
      </c>
      <c r="L34" s="720">
        <f>1/M65</f>
        <v>4.96253442751651</v>
      </c>
      <c r="M34" s="715">
        <v>1</v>
      </c>
      <c r="N34" s="732">
        <v>1</v>
      </c>
      <c r="O34" s="709">
        <v>100</v>
      </c>
      <c r="P34" s="709"/>
      <c r="R34" s="724"/>
      <c r="S34" s="725"/>
      <c r="T34" s="709"/>
      <c r="U34" s="397"/>
      <c r="V34" s="397"/>
    </row>
    <row r="35" spans="1:27">
      <c r="B35" s="709"/>
      <c r="C35" s="709"/>
      <c r="D35" s="714"/>
      <c r="E35" s="714"/>
      <c r="F35" s="684">
        <v>2021</v>
      </c>
      <c r="G35" s="684" t="s">
        <v>667</v>
      </c>
      <c r="I35" s="109"/>
      <c r="J35" s="109"/>
      <c r="K35" s="720">
        <f>1/H65</f>
        <v>6.0763888888888884</v>
      </c>
      <c r="L35" s="720">
        <f>1/N65</f>
        <v>6.0763888888888884</v>
      </c>
      <c r="M35" s="715">
        <v>1</v>
      </c>
      <c r="N35" s="732">
        <v>1</v>
      </c>
      <c r="O35" s="709">
        <v>100</v>
      </c>
      <c r="P35" s="709"/>
      <c r="R35" s="724"/>
      <c r="S35" s="725"/>
      <c r="T35" s="709"/>
      <c r="U35" s="397"/>
      <c r="V35" s="397"/>
    </row>
    <row r="36" spans="1:27">
      <c r="B36" s="709"/>
      <c r="C36" s="709"/>
      <c r="D36" s="714"/>
      <c r="E36" s="714"/>
      <c r="F36" s="726">
        <v>2031</v>
      </c>
      <c r="G36" s="726" t="s">
        <v>667</v>
      </c>
      <c r="H36" s="726"/>
      <c r="I36" s="109"/>
      <c r="J36" s="109"/>
      <c r="K36" s="720">
        <f>1/I65</f>
        <v>6.9444444444444446</v>
      </c>
      <c r="L36" s="720">
        <f>1/O65</f>
        <v>6.9444444444444446</v>
      </c>
      <c r="M36" s="715">
        <v>1</v>
      </c>
      <c r="N36" s="732">
        <v>1</v>
      </c>
      <c r="O36" s="709">
        <v>100</v>
      </c>
      <c r="P36" s="709"/>
      <c r="R36" s="724"/>
      <c r="S36" s="725"/>
      <c r="T36" s="709"/>
      <c r="U36" s="397"/>
      <c r="V36" s="397"/>
    </row>
    <row r="37" spans="1:27">
      <c r="B37" s="727" t="s">
        <v>85</v>
      </c>
      <c r="C37" s="727" t="s">
        <v>116</v>
      </c>
      <c r="D37" s="728" t="s">
        <v>664</v>
      </c>
      <c r="E37" s="728" t="s">
        <v>69</v>
      </c>
      <c r="G37" s="684" t="s">
        <v>667</v>
      </c>
      <c r="H37" s="728"/>
      <c r="I37" s="729">
        <f>D55</f>
        <v>0.7699507442540815</v>
      </c>
      <c r="J37" s="729">
        <f>G55</f>
        <v>1.2463458323532781</v>
      </c>
      <c r="K37" s="730">
        <f>1/D66</f>
        <v>1.9418965739151783</v>
      </c>
      <c r="L37" s="730">
        <f>1/J66</f>
        <v>1.9473468770135227</v>
      </c>
      <c r="M37" s="731">
        <v>1</v>
      </c>
      <c r="N37" s="727">
        <v>1</v>
      </c>
      <c r="O37" s="727"/>
      <c r="P37" s="709"/>
      <c r="R37" s="724"/>
      <c r="S37" s="725"/>
      <c r="T37" s="709"/>
      <c r="U37" s="397"/>
      <c r="V37" s="397"/>
      <c r="X37" s="712"/>
      <c r="Y37" s="713"/>
      <c r="AA37" s="712"/>
    </row>
    <row r="38" spans="1:27">
      <c r="A38" s="709"/>
      <c r="B38" s="709" t="s">
        <v>86</v>
      </c>
      <c r="C38" s="709" t="s">
        <v>117</v>
      </c>
      <c r="D38" s="714" t="s">
        <v>665</v>
      </c>
      <c r="E38" s="714" t="s">
        <v>69</v>
      </c>
      <c r="G38" s="684" t="s">
        <v>667</v>
      </c>
      <c r="H38" s="714"/>
      <c r="I38" s="109">
        <f>E55</f>
        <v>0.27474357530736582</v>
      </c>
      <c r="J38" s="109">
        <f>H55</f>
        <v>0.35546674720410998</v>
      </c>
      <c r="K38" s="108">
        <f>1/E66</f>
        <v>3.1004111509315306</v>
      </c>
      <c r="L38" s="108">
        <f>1/K66</f>
        <v>3.0549105919943704</v>
      </c>
      <c r="M38" s="715">
        <v>1</v>
      </c>
      <c r="N38" s="709">
        <v>1</v>
      </c>
      <c r="O38" s="709"/>
      <c r="P38" s="709"/>
      <c r="R38" s="724"/>
      <c r="S38" s="725"/>
      <c r="T38" s="709"/>
      <c r="U38" s="397"/>
      <c r="V38" s="397"/>
    </row>
    <row r="39" spans="1:27">
      <c r="B39" s="709" t="s">
        <v>87</v>
      </c>
      <c r="C39" s="709" t="s">
        <v>272</v>
      </c>
      <c r="D39" s="714" t="s">
        <v>666</v>
      </c>
      <c r="E39" s="714" t="s">
        <v>69</v>
      </c>
      <c r="F39" s="684">
        <v>2011</v>
      </c>
      <c r="G39" s="684" t="s">
        <v>667</v>
      </c>
      <c r="H39" s="714">
        <v>2011</v>
      </c>
      <c r="I39" s="109"/>
      <c r="J39" s="714"/>
      <c r="K39" s="720">
        <f>1/F66</f>
        <v>4.5612505086733242</v>
      </c>
      <c r="L39" s="720">
        <f>1/L66</f>
        <v>4.4916797997119939</v>
      </c>
      <c r="M39" s="715">
        <v>1</v>
      </c>
      <c r="N39" s="732">
        <v>1</v>
      </c>
      <c r="O39" s="709">
        <v>100</v>
      </c>
      <c r="P39" s="709"/>
    </row>
    <row r="40" spans="1:27">
      <c r="B40" s="709"/>
      <c r="C40" s="709"/>
      <c r="D40" s="714"/>
      <c r="E40" s="714"/>
      <c r="F40" s="684">
        <v>2016</v>
      </c>
      <c r="G40" s="684" t="s">
        <v>667</v>
      </c>
      <c r="I40" s="109"/>
      <c r="K40" s="720">
        <f>1/G66</f>
        <v>5.4487671425651527</v>
      </c>
      <c r="L40" s="720">
        <f>1/M66</f>
        <v>5.3611992108816047</v>
      </c>
      <c r="M40" s="715">
        <v>1</v>
      </c>
      <c r="N40" s="732">
        <v>1</v>
      </c>
      <c r="O40" s="709">
        <v>100</v>
      </c>
      <c r="P40" s="709"/>
    </row>
    <row r="41" spans="1:27">
      <c r="B41" s="709"/>
      <c r="C41" s="709"/>
      <c r="D41" s="714"/>
      <c r="E41" s="714"/>
      <c r="F41" s="684">
        <v>2021</v>
      </c>
      <c r="G41" s="684" t="s">
        <v>667</v>
      </c>
      <c r="I41" s="109"/>
      <c r="J41" s="714"/>
      <c r="K41" s="720">
        <f>1/H66</f>
        <v>6.0763888888888884</v>
      </c>
      <c r="L41" s="720">
        <f>1/N66</f>
        <v>6.0763888888888884</v>
      </c>
      <c r="M41" s="715">
        <v>1</v>
      </c>
      <c r="N41" s="732">
        <v>1</v>
      </c>
      <c r="O41" s="709">
        <v>100</v>
      </c>
      <c r="P41" s="709"/>
    </row>
    <row r="42" spans="1:27">
      <c r="B42" s="733"/>
      <c r="C42" s="733"/>
      <c r="D42" s="726"/>
      <c r="E42" s="726"/>
      <c r="F42" s="726">
        <v>2031</v>
      </c>
      <c r="G42" s="726" t="s">
        <v>667</v>
      </c>
      <c r="H42" s="726"/>
      <c r="I42" s="726"/>
      <c r="J42" s="734"/>
      <c r="K42" s="720">
        <f>1/I66</f>
        <v>6.9444444444444446</v>
      </c>
      <c r="L42" s="720">
        <f>1/O66</f>
        <v>6.9444444444444446</v>
      </c>
      <c r="M42" s="715">
        <v>1</v>
      </c>
      <c r="N42" s="732">
        <v>1</v>
      </c>
      <c r="O42" s="709">
        <v>100</v>
      </c>
      <c r="P42" s="709"/>
    </row>
    <row r="43" spans="1:27">
      <c r="B43" s="709"/>
      <c r="C43" s="709"/>
      <c r="D43" s="714"/>
      <c r="E43" s="714"/>
      <c r="F43" s="714"/>
      <c r="G43" s="714"/>
      <c r="J43" s="688"/>
      <c r="K43" s="688"/>
    </row>
    <row r="44" spans="1:27">
      <c r="B44" s="709"/>
      <c r="C44" s="709"/>
      <c r="D44" s="714"/>
      <c r="E44" s="714"/>
      <c r="F44" s="714"/>
      <c r="G44" s="714"/>
      <c r="I44" s="735"/>
      <c r="J44" s="688"/>
      <c r="K44" s="688"/>
    </row>
    <row r="45" spans="1:27">
      <c r="B45" s="709"/>
      <c r="D45" s="736"/>
      <c r="E45" s="714"/>
      <c r="F45" s="714"/>
      <c r="G45" s="714"/>
      <c r="H45" s="714"/>
      <c r="I45" s="688"/>
      <c r="J45" s="688"/>
      <c r="K45" s="688"/>
    </row>
    <row r="46" spans="1:27">
      <c r="B46" s="709"/>
      <c r="C46" s="709"/>
      <c r="D46" s="714"/>
      <c r="F46" s="714"/>
      <c r="G46" s="714"/>
      <c r="H46" s="714"/>
      <c r="I46" s="688"/>
      <c r="J46" s="688"/>
      <c r="K46" s="688"/>
    </row>
    <row r="47" spans="1:27" ht="15.75" thickBot="1">
      <c r="B47" s="709"/>
      <c r="D47" s="857" t="s">
        <v>382</v>
      </c>
      <c r="E47" s="857"/>
      <c r="F47" s="857"/>
      <c r="G47" s="857"/>
      <c r="H47" s="857"/>
      <c r="I47" s="857"/>
      <c r="J47" s="688"/>
      <c r="K47" s="688"/>
    </row>
    <row r="48" spans="1:27" ht="14.25" thickTop="1" thickBot="1">
      <c r="B48" s="709"/>
      <c r="C48" s="737"/>
      <c r="D48" s="858" t="s">
        <v>380</v>
      </c>
      <c r="E48" s="859"/>
      <c r="F48" s="860"/>
      <c r="G48" s="861" t="s">
        <v>381</v>
      </c>
      <c r="H48" s="862"/>
      <c r="I48" s="863"/>
      <c r="J48" s="688"/>
      <c r="K48" s="688"/>
    </row>
    <row r="49" spans="2:15" ht="13.5" thickBot="1">
      <c r="B49" s="709"/>
      <c r="C49" s="738" t="s">
        <v>339</v>
      </c>
      <c r="D49" s="739" t="s">
        <v>133</v>
      </c>
      <c r="E49" s="740" t="s">
        <v>62</v>
      </c>
      <c r="F49" s="741" t="s">
        <v>63</v>
      </c>
      <c r="G49" s="742" t="s">
        <v>133</v>
      </c>
      <c r="H49" s="740" t="s">
        <v>62</v>
      </c>
      <c r="I49" s="743" t="s">
        <v>63</v>
      </c>
      <c r="J49" s="688"/>
      <c r="K49" s="688"/>
    </row>
    <row r="50" spans="2:15">
      <c r="B50" s="709"/>
      <c r="C50" s="744" t="s">
        <v>347</v>
      </c>
      <c r="D50" s="389">
        <v>16.260264398284722</v>
      </c>
      <c r="E50" s="384">
        <v>11.268825062895125</v>
      </c>
      <c r="F50" s="395">
        <v>0</v>
      </c>
      <c r="G50" s="110">
        <v>25.496437167789633</v>
      </c>
      <c r="H50" s="110">
        <v>21.315135762203379</v>
      </c>
      <c r="I50" s="385">
        <v>0</v>
      </c>
      <c r="J50" s="688"/>
      <c r="K50" s="688"/>
    </row>
    <row r="51" spans="2:15">
      <c r="B51" s="709"/>
      <c r="C51" s="744" t="s">
        <v>348</v>
      </c>
      <c r="D51" s="389">
        <v>16.601608811524365</v>
      </c>
      <c r="E51" s="384">
        <v>5.7668421798441063</v>
      </c>
      <c r="F51" s="392">
        <v>0</v>
      </c>
      <c r="G51" s="110">
        <v>19.938561833634289</v>
      </c>
      <c r="H51" s="110">
        <v>15.84696230373755</v>
      </c>
      <c r="I51" s="385">
        <v>0</v>
      </c>
      <c r="J51" s="688"/>
      <c r="K51" s="688"/>
    </row>
    <row r="52" spans="2:15">
      <c r="B52" s="709"/>
      <c r="C52" s="744" t="s">
        <v>349</v>
      </c>
      <c r="D52" s="389">
        <v>18.268754962227746</v>
      </c>
      <c r="E52" s="384">
        <v>5.9810614165144784</v>
      </c>
      <c r="F52" s="392">
        <v>0</v>
      </c>
      <c r="G52" s="110">
        <v>39.68131083380036</v>
      </c>
      <c r="H52" s="110">
        <v>11.550181131908179</v>
      </c>
      <c r="I52" s="385">
        <v>0</v>
      </c>
      <c r="J52" s="688"/>
      <c r="K52" s="688"/>
    </row>
    <row r="53" spans="2:15">
      <c r="B53" s="709"/>
      <c r="C53" s="744" t="s">
        <v>353</v>
      </c>
      <c r="D53" s="389">
        <v>6.7640199905105227</v>
      </c>
      <c r="E53" s="384">
        <v>3.0515457021674508</v>
      </c>
      <c r="F53" s="392">
        <v>0</v>
      </c>
      <c r="G53" s="110">
        <v>7.916013373783807</v>
      </c>
      <c r="H53" s="110">
        <v>3.2947212563397263</v>
      </c>
      <c r="I53" s="385">
        <v>0</v>
      </c>
      <c r="J53" s="688"/>
      <c r="K53" s="688"/>
    </row>
    <row r="54" spans="2:15">
      <c r="B54" s="709"/>
      <c r="C54" s="744" t="s">
        <v>354</v>
      </c>
      <c r="D54" s="389">
        <v>30.311189426387813</v>
      </c>
      <c r="E54" s="384">
        <v>6.5772893629672522</v>
      </c>
      <c r="F54" s="392">
        <v>0</v>
      </c>
      <c r="G54" s="110">
        <v>15.671080155654499</v>
      </c>
      <c r="H54" s="110">
        <v>5.1367738966410732</v>
      </c>
      <c r="I54" s="385">
        <v>0</v>
      </c>
      <c r="J54" s="688"/>
      <c r="K54" s="688"/>
    </row>
    <row r="55" spans="2:15" ht="13.5" thickBot="1">
      <c r="B55" s="709"/>
      <c r="C55" s="745" t="s">
        <v>355</v>
      </c>
      <c r="D55" s="390">
        <v>0.7699507442540815</v>
      </c>
      <c r="E55" s="386">
        <v>0.27474357530736582</v>
      </c>
      <c r="F55" s="393">
        <v>0</v>
      </c>
      <c r="G55" s="387">
        <v>1.2463458323532781</v>
      </c>
      <c r="H55" s="387">
        <v>0.35546674720410998</v>
      </c>
      <c r="I55" s="388">
        <v>0</v>
      </c>
      <c r="J55" s="688"/>
      <c r="K55" s="688"/>
    </row>
    <row r="56" spans="2:15" ht="13.5" thickTop="1">
      <c r="B56" s="709"/>
      <c r="C56" s="746"/>
      <c r="D56" s="384"/>
      <c r="E56" s="384"/>
      <c r="F56" s="736"/>
      <c r="G56" s="110"/>
      <c r="H56" s="110"/>
      <c r="I56" s="110"/>
      <c r="J56" s="688"/>
      <c r="K56" s="688"/>
    </row>
    <row r="57" spans="2:15" ht="15.75" thickBot="1">
      <c r="B57" s="709"/>
      <c r="C57" s="709"/>
      <c r="D57" s="864" t="s">
        <v>141</v>
      </c>
      <c r="E57" s="864"/>
      <c r="F57" s="864"/>
      <c r="G57" s="864"/>
      <c r="H57" s="864"/>
      <c r="I57" s="864"/>
      <c r="J57" s="857"/>
      <c r="K57" s="857"/>
    </row>
    <row r="58" spans="2:15" ht="14.25" thickTop="1" thickBot="1">
      <c r="B58" s="709"/>
      <c r="C58" s="747"/>
      <c r="D58" s="865" t="s">
        <v>380</v>
      </c>
      <c r="E58" s="855"/>
      <c r="F58" s="855"/>
      <c r="G58" s="855"/>
      <c r="H58" s="855"/>
      <c r="I58" s="856"/>
      <c r="J58" s="865" t="s">
        <v>381</v>
      </c>
      <c r="K58" s="855"/>
      <c r="L58" s="855"/>
      <c r="M58" s="855"/>
      <c r="N58" s="855"/>
      <c r="O58" s="856"/>
    </row>
    <row r="59" spans="2:15" ht="13.5" thickBot="1">
      <c r="B59" s="709"/>
      <c r="C59" s="748" t="s">
        <v>339</v>
      </c>
      <c r="D59" s="749" t="s">
        <v>133</v>
      </c>
      <c r="E59" s="749" t="s">
        <v>639</v>
      </c>
      <c r="F59" s="749" t="str">
        <f>'Heat demand in new building'!H2</f>
        <v xml:space="preserve"> 2010-2015</v>
      </c>
      <c r="G59" s="749" t="str">
        <f>'Heat demand in new building'!J2</f>
        <v>2016- 2020</v>
      </c>
      <c r="H59" s="749" t="str">
        <f>'Heat demand in new building'!L2</f>
        <v>2021-2030</v>
      </c>
      <c r="I59" s="749" t="str">
        <f>'Heat demand in new building'!N2</f>
        <v xml:space="preserve">&gt;2030 </v>
      </c>
      <c r="J59" s="749" t="str">
        <f>D59</f>
        <v>&lt;72</v>
      </c>
      <c r="K59" s="749" t="str">
        <f t="shared" ref="K59:O60" si="0">E59</f>
        <v>1972-2009</v>
      </c>
      <c r="L59" s="749" t="str">
        <f t="shared" si="0"/>
        <v xml:space="preserve"> 2010-2015</v>
      </c>
      <c r="M59" s="749" t="str">
        <f t="shared" si="0"/>
        <v>2016- 2020</v>
      </c>
      <c r="N59" s="749" t="str">
        <f t="shared" si="0"/>
        <v>2021-2030</v>
      </c>
      <c r="O59" s="749" t="str">
        <f t="shared" si="0"/>
        <v xml:space="preserve">&gt;2030 </v>
      </c>
    </row>
    <row r="60" spans="2:15">
      <c r="B60" s="709"/>
      <c r="C60" s="750"/>
      <c r="D60" s="751" t="s">
        <v>603</v>
      </c>
      <c r="E60" s="751" t="s">
        <v>603</v>
      </c>
      <c r="F60" s="752" t="str">
        <f>'Heat demand in new building'!H3</f>
        <v>PJ/Mm2</v>
      </c>
      <c r="G60" s="752" t="str">
        <f>'Heat demand in new building'!J3</f>
        <v>PJ/Mm2</v>
      </c>
      <c r="H60" s="752" t="str">
        <f>'Heat demand in new building'!L3</f>
        <v>PJ/Mm2</v>
      </c>
      <c r="I60" s="752" t="str">
        <f>'Heat demand in new building'!N3</f>
        <v>PJ/Mm2</v>
      </c>
      <c r="J60" s="751" t="str">
        <f>D60</f>
        <v>PJ/m2</v>
      </c>
      <c r="K60" s="751" t="str">
        <f t="shared" si="0"/>
        <v>PJ/m2</v>
      </c>
      <c r="L60" s="752" t="str">
        <f t="shared" si="0"/>
        <v>PJ/Mm2</v>
      </c>
      <c r="M60" s="752" t="str">
        <f t="shared" si="0"/>
        <v>PJ/Mm2</v>
      </c>
      <c r="N60" s="752" t="str">
        <f t="shared" si="0"/>
        <v>PJ/Mm2</v>
      </c>
      <c r="O60" s="752" t="str">
        <f t="shared" si="0"/>
        <v>PJ/Mm2</v>
      </c>
    </row>
    <row r="61" spans="2:15">
      <c r="B61" s="709"/>
      <c r="C61" s="753" t="s">
        <v>347</v>
      </c>
      <c r="D61" s="754">
        <v>0.51985769094201195</v>
      </c>
      <c r="E61" s="755">
        <v>0.38631707447160624</v>
      </c>
      <c r="F61" s="756">
        <f>'Heat demand in new building'!H4</f>
        <v>0.24335002952763948</v>
      </c>
      <c r="G61" s="756">
        <f>'Heat demand in new building'!J4</f>
        <v>0.20481319982068166</v>
      </c>
      <c r="H61" s="756">
        <f>'Heat demand in new building'!L4</f>
        <v>0.16457142857142859</v>
      </c>
      <c r="I61" s="757">
        <f>'Heat demand in new building'!N4</f>
        <v>0.14399999999999999</v>
      </c>
      <c r="J61" s="754">
        <v>0.5254997893008666</v>
      </c>
      <c r="K61" s="755">
        <v>0.38096232504700211</v>
      </c>
      <c r="L61" s="756">
        <f>'Heat demand in new building'!H10</f>
        <v>0.24328637550873208</v>
      </c>
      <c r="M61" s="756">
        <f>'Heat demand in new building'!J10</f>
        <v>0.2047570074943395</v>
      </c>
      <c r="N61" s="756">
        <f>'Heat demand in new building'!L10</f>
        <v>0.16457142857142859</v>
      </c>
      <c r="O61" s="757">
        <f>'Heat demand in new building'!N10</f>
        <v>0.14399999999999999</v>
      </c>
    </row>
    <row r="62" spans="2:15">
      <c r="B62" s="709"/>
      <c r="C62" s="753" t="s">
        <v>348</v>
      </c>
      <c r="D62" s="754">
        <v>0.52997595291759736</v>
      </c>
      <c r="E62" s="755">
        <v>0.3748748727814375</v>
      </c>
      <c r="F62" s="756">
        <f>'Heat demand in new building'!H5</f>
        <v>0.20300209109837877</v>
      </c>
      <c r="G62" s="756">
        <f>'Heat demand in new building'!J5</f>
        <v>0.16919495352034114</v>
      </c>
      <c r="H62" s="756">
        <f>'Heat demand in new building'!L5</f>
        <v>0.16457142857142859</v>
      </c>
      <c r="I62" s="757">
        <f>'Heat demand in new building'!N5</f>
        <v>0.14399999999999999</v>
      </c>
      <c r="J62" s="754">
        <v>0.52013684382479775</v>
      </c>
      <c r="K62" s="755">
        <v>0.3751647110073294</v>
      </c>
      <c r="L62" s="756">
        <f>'Heat demand in new building'!H11</f>
        <v>0.20682121096496653</v>
      </c>
      <c r="M62" s="756">
        <f>'Heat demand in new building'!J11</f>
        <v>0.17256638604835342</v>
      </c>
      <c r="N62" s="756">
        <f>'Heat demand in new building'!L11</f>
        <v>0.16457142857142859</v>
      </c>
      <c r="O62" s="757">
        <f>'Heat demand in new building'!N11</f>
        <v>0.14399999999999999</v>
      </c>
    </row>
    <row r="63" spans="2:15">
      <c r="B63" s="709"/>
      <c r="C63" s="753" t="s">
        <v>349</v>
      </c>
      <c r="D63" s="754">
        <v>0.54289361730779673</v>
      </c>
      <c r="E63" s="755">
        <v>0.38723310849315307</v>
      </c>
      <c r="F63" s="756">
        <f>'Heat demand in new building'!H6</f>
        <v>0.24352939148332492</v>
      </c>
      <c r="G63" s="756">
        <f>'Heat demand in new building'!J6</f>
        <v>0.20497153649321614</v>
      </c>
      <c r="H63" s="756">
        <f>'Heat demand in new building'!L6</f>
        <v>0.16457142857142859</v>
      </c>
      <c r="I63" s="757">
        <f>'Heat demand in new building'!N6</f>
        <v>0.14399999999999999</v>
      </c>
      <c r="J63" s="754">
        <v>0.54535231376009285</v>
      </c>
      <c r="K63" s="755">
        <v>0.38828103100666927</v>
      </c>
      <c r="L63" s="756">
        <f>'Heat demand in new building'!H12</f>
        <v>0.2444423656318874</v>
      </c>
      <c r="M63" s="756">
        <f>'Heat demand in new building'!J12</f>
        <v>0.20577748939577534</v>
      </c>
      <c r="N63" s="756">
        <f>'Heat demand in new building'!L12</f>
        <v>0.16457142857142859</v>
      </c>
      <c r="O63" s="757">
        <f>'Heat demand in new building'!N12</f>
        <v>0.14399999999999999</v>
      </c>
    </row>
    <row r="64" spans="2:15">
      <c r="B64" s="709"/>
      <c r="C64" s="753" t="s">
        <v>353</v>
      </c>
      <c r="D64" s="754">
        <v>0.4973332773463649</v>
      </c>
      <c r="E64" s="755">
        <v>0.36342762381963511</v>
      </c>
      <c r="F64" s="756">
        <f>'Heat demand in new building'!H7</f>
        <v>0.206660252931231</v>
      </c>
      <c r="G64" s="756">
        <f>'Heat demand in new building'!J7</f>
        <v>0.17242429594132949</v>
      </c>
      <c r="H64" s="756">
        <f>'Heat demand in new building'!L7</f>
        <v>0.16457142857142859</v>
      </c>
      <c r="I64" s="757">
        <f>'Heat demand in new building'!N7</f>
        <v>0.14399999999999999</v>
      </c>
      <c r="J64" s="754">
        <v>0.51722461660912267</v>
      </c>
      <c r="K64" s="755">
        <v>0.34861593627624016</v>
      </c>
      <c r="L64" s="756">
        <f>'Heat demand in new building'!H13</f>
        <v>0.21209316934137565</v>
      </c>
      <c r="M64" s="756">
        <f>'Heat demand in new building'!J13</f>
        <v>0.1772203515109334</v>
      </c>
      <c r="N64" s="756">
        <f>'Heat demand in new building'!L13</f>
        <v>0.16457142857142859</v>
      </c>
      <c r="O64" s="757">
        <f>'Heat demand in new building'!N13</f>
        <v>0.14399999999999999</v>
      </c>
    </row>
    <row r="65" spans="2:15">
      <c r="B65" s="709"/>
      <c r="C65" s="753" t="s">
        <v>354</v>
      </c>
      <c r="D65" s="754">
        <v>0.53086599836323289</v>
      </c>
      <c r="E65" s="755">
        <v>0.35855070981937293</v>
      </c>
      <c r="F65" s="756">
        <f>'Heat demand in new building'!H8</f>
        <v>0.24294470912059601</v>
      </c>
      <c r="G65" s="756">
        <f>'Heat demand in new building'!J8</f>
        <v>0.20445539214448674</v>
      </c>
      <c r="H65" s="756">
        <f>'Heat demand in new building'!L8</f>
        <v>0.16457142857142859</v>
      </c>
      <c r="I65" s="757">
        <f>'Heat demand in new building'!N8</f>
        <v>0.14399999999999999</v>
      </c>
      <c r="J65" s="754">
        <v>0.51242988728445416</v>
      </c>
      <c r="K65" s="755">
        <v>0.35864656263191186</v>
      </c>
      <c r="L65" s="756">
        <f>'Heat demand in new building'!H14</f>
        <v>0.23960813155336902</v>
      </c>
      <c r="M65" s="756">
        <f>'Heat demand in new building'!J14</f>
        <v>0.20150993703039113</v>
      </c>
      <c r="N65" s="756">
        <f>'Heat demand in new building'!L14</f>
        <v>0.16457142857142859</v>
      </c>
      <c r="O65" s="757">
        <f>'Heat demand in new building'!N14</f>
        <v>0.14399999999999999</v>
      </c>
    </row>
    <row r="66" spans="2:15" ht="13.5" thickBot="1">
      <c r="B66" s="709"/>
      <c r="C66" s="758" t="s">
        <v>355</v>
      </c>
      <c r="D66" s="759">
        <v>0.51496048421561291</v>
      </c>
      <c r="E66" s="760">
        <v>0.32253786717917915</v>
      </c>
      <c r="F66" s="761">
        <f>'Heat demand in new building'!H9</f>
        <v>0.21923812298808773</v>
      </c>
      <c r="G66" s="761">
        <f>'Heat demand in new building'!J9</f>
        <v>0.18352775478109776</v>
      </c>
      <c r="H66" s="761">
        <f>'Heat demand in new building'!L9</f>
        <v>0.16457142857142859</v>
      </c>
      <c r="I66" s="762">
        <f>'Heat demand in new building'!N9</f>
        <v>0.14399999999999999</v>
      </c>
      <c r="J66" s="759">
        <v>0.51351919465607143</v>
      </c>
      <c r="K66" s="763">
        <v>0.3273418222518778</v>
      </c>
      <c r="L66" s="764">
        <f>'Heat demand in new building'!H15</f>
        <v>0.22263385739654015</v>
      </c>
      <c r="M66" s="764">
        <f>'Heat demand in new building'!J15</f>
        <v>0.18652543221492385</v>
      </c>
      <c r="N66" s="764">
        <f>'Heat demand in new building'!L15</f>
        <v>0.16457142857142859</v>
      </c>
      <c r="O66" s="762">
        <f>'Heat demand in new building'!N15</f>
        <v>0.14399999999999999</v>
      </c>
    </row>
    <row r="67" spans="2:15" ht="13.5" thickTop="1">
      <c r="B67" s="709"/>
      <c r="C67" s="709" t="s">
        <v>604</v>
      </c>
      <c r="D67" s="714"/>
      <c r="E67" s="714"/>
    </row>
    <row r="68" spans="2:15">
      <c r="B68" s="709"/>
      <c r="I68" s="684"/>
      <c r="J68" s="684"/>
      <c r="K68" s="684"/>
      <c r="L68" s="684"/>
      <c r="M68" s="684"/>
      <c r="N68" s="684"/>
      <c r="O68" s="684"/>
    </row>
    <row r="69" spans="2:15">
      <c r="B69" s="709"/>
      <c r="C69" s="714"/>
      <c r="D69" s="714"/>
      <c r="E69" s="714"/>
      <c r="F69" s="714"/>
      <c r="G69" s="714"/>
      <c r="H69" s="714"/>
      <c r="I69" s="714"/>
      <c r="J69" s="714"/>
      <c r="K69" s="714"/>
      <c r="L69" s="714"/>
      <c r="M69" s="714"/>
      <c r="N69" s="714"/>
      <c r="O69" s="714"/>
    </row>
    <row r="70" spans="2:15">
      <c r="B70" s="709"/>
      <c r="C70" s="709"/>
      <c r="D70" s="720"/>
      <c r="E70" s="720"/>
      <c r="J70" s="720"/>
      <c r="K70" s="720"/>
    </row>
    <row r="71" spans="2:15">
      <c r="B71" s="709"/>
      <c r="D71" s="720"/>
      <c r="E71" s="720"/>
      <c r="J71" s="720"/>
      <c r="K71" s="720"/>
    </row>
    <row r="72" spans="2:15">
      <c r="B72" s="709"/>
      <c r="D72" s="720"/>
      <c r="E72" s="720"/>
      <c r="J72" s="720"/>
      <c r="K72" s="720"/>
    </row>
    <row r="73" spans="2:15">
      <c r="B73" s="709"/>
      <c r="C73" s="709"/>
      <c r="D73" s="720"/>
      <c r="E73" s="720"/>
      <c r="J73" s="720"/>
      <c r="K73" s="720"/>
    </row>
    <row r="74" spans="2:15">
      <c r="B74" s="709"/>
      <c r="C74" s="709"/>
      <c r="D74" s="720"/>
      <c r="E74" s="720"/>
      <c r="J74" s="720"/>
      <c r="K74" s="720"/>
    </row>
    <row r="75" spans="2:15">
      <c r="B75" s="709"/>
      <c r="C75" s="709"/>
      <c r="D75" s="720"/>
      <c r="E75" s="720"/>
      <c r="J75" s="720"/>
      <c r="K75" s="720"/>
    </row>
    <row r="76" spans="2:15">
      <c r="B76" s="709"/>
      <c r="C76" s="709"/>
      <c r="D76" s="714"/>
      <c r="E76" s="714"/>
      <c r="F76" s="714"/>
      <c r="G76" s="714"/>
      <c r="H76" s="714"/>
      <c r="I76" s="688"/>
      <c r="J76" s="688"/>
      <c r="K76" s="688"/>
    </row>
    <row r="77" spans="2:15">
      <c r="B77" s="709"/>
      <c r="C77" s="709"/>
      <c r="D77" s="714"/>
      <c r="E77" s="714"/>
      <c r="F77" s="714"/>
      <c r="G77" s="714"/>
      <c r="H77" s="714"/>
      <c r="I77" s="688"/>
      <c r="J77" s="688"/>
      <c r="K77" s="688"/>
    </row>
    <row r="78" spans="2:15">
      <c r="B78" s="709"/>
      <c r="C78" s="709"/>
      <c r="D78" s="714"/>
      <c r="E78" s="714"/>
      <c r="F78" s="714"/>
      <c r="G78" s="714"/>
      <c r="H78" s="714"/>
      <c r="I78" s="688"/>
      <c r="J78" s="688"/>
      <c r="K78" s="688"/>
    </row>
    <row r="79" spans="2:15">
      <c r="B79" s="709"/>
      <c r="C79" s="709"/>
      <c r="D79" s="714"/>
      <c r="E79" s="714"/>
      <c r="F79" s="714"/>
      <c r="G79" s="714"/>
      <c r="H79" s="714"/>
      <c r="I79" s="688"/>
      <c r="J79" s="688"/>
      <c r="K79" s="688"/>
    </row>
    <row r="80" spans="2:15">
      <c r="B80" s="709"/>
      <c r="C80" s="709"/>
      <c r="D80" s="714"/>
      <c r="E80" s="714"/>
      <c r="F80" s="714"/>
      <c r="G80" s="714"/>
      <c r="H80" s="714"/>
      <c r="I80" s="688"/>
      <c r="J80" s="688"/>
      <c r="K80" s="688"/>
    </row>
    <row r="81" spans="2:11">
      <c r="B81" s="709"/>
      <c r="C81" s="709"/>
      <c r="D81" s="714"/>
      <c r="E81" s="714"/>
      <c r="F81" s="714"/>
      <c r="G81" s="714"/>
      <c r="H81" s="714"/>
      <c r="I81" s="688"/>
      <c r="J81" s="688"/>
      <c r="K81" s="688"/>
    </row>
    <row r="82" spans="2:11">
      <c r="B82" s="709"/>
      <c r="C82" s="709"/>
      <c r="D82" s="714"/>
      <c r="E82" s="714"/>
      <c r="F82" s="714"/>
      <c r="G82" s="714"/>
      <c r="H82" s="714"/>
      <c r="I82" s="688"/>
      <c r="J82" s="688"/>
      <c r="K82" s="688"/>
    </row>
    <row r="83" spans="2:11">
      <c r="B83" s="709"/>
      <c r="C83" s="709"/>
      <c r="D83" s="714"/>
      <c r="E83" s="714"/>
      <c r="F83" s="714"/>
      <c r="G83" s="714"/>
      <c r="H83" s="714"/>
      <c r="I83" s="688"/>
      <c r="J83" s="688"/>
      <c r="K83" s="688"/>
    </row>
    <row r="84" spans="2:11">
      <c r="B84" s="709"/>
      <c r="C84" s="709"/>
      <c r="D84" s="714"/>
      <c r="E84" s="714"/>
      <c r="F84" s="714"/>
      <c r="G84" s="714"/>
      <c r="H84" s="714"/>
      <c r="I84" s="688"/>
      <c r="J84" s="688"/>
      <c r="K84" s="688"/>
    </row>
    <row r="85" spans="2:11">
      <c r="B85" s="709"/>
      <c r="C85" s="709"/>
      <c r="D85" s="714"/>
      <c r="E85" s="714"/>
      <c r="F85" s="714"/>
      <c r="G85" s="714"/>
      <c r="H85" s="714"/>
      <c r="I85" s="688"/>
      <c r="J85" s="688"/>
      <c r="K85" s="688"/>
    </row>
    <row r="86" spans="2:11">
      <c r="B86" s="709"/>
      <c r="C86" s="709"/>
      <c r="D86" s="714"/>
      <c r="E86" s="714"/>
      <c r="F86" s="714"/>
      <c r="G86" s="714"/>
      <c r="H86" s="714"/>
      <c r="I86" s="688"/>
      <c r="J86" s="688"/>
      <c r="K86" s="688"/>
    </row>
    <row r="87" spans="2:11">
      <c r="B87" s="709"/>
      <c r="C87" s="709"/>
      <c r="D87" s="714"/>
      <c r="E87" s="714"/>
      <c r="F87" s="714"/>
      <c r="G87" s="714"/>
      <c r="H87" s="714"/>
      <c r="I87" s="688"/>
      <c r="J87" s="688"/>
      <c r="K87" s="688"/>
    </row>
    <row r="88" spans="2:11">
      <c r="B88" s="709"/>
      <c r="C88" s="709"/>
      <c r="D88" s="714"/>
      <c r="E88" s="714"/>
      <c r="F88" s="714"/>
      <c r="G88" s="714"/>
      <c r="H88" s="714"/>
      <c r="I88" s="688"/>
      <c r="J88" s="688"/>
      <c r="K88" s="688"/>
    </row>
    <row r="89" spans="2:11">
      <c r="B89" s="709"/>
      <c r="C89" s="709"/>
      <c r="D89" s="714"/>
      <c r="E89" s="714"/>
      <c r="F89" s="714"/>
      <c r="G89" s="714"/>
      <c r="H89" s="714"/>
      <c r="I89" s="688"/>
      <c r="J89" s="688"/>
      <c r="K89" s="688"/>
    </row>
    <row r="90" spans="2:11">
      <c r="B90" s="709"/>
      <c r="C90" s="709"/>
      <c r="D90" s="714"/>
      <c r="E90" s="714"/>
      <c r="F90" s="714"/>
      <c r="G90" s="714"/>
      <c r="H90" s="714"/>
      <c r="I90" s="688"/>
      <c r="J90" s="688"/>
      <c r="K90" s="688"/>
    </row>
    <row r="91" spans="2:11">
      <c r="B91" s="709"/>
      <c r="C91" s="709"/>
      <c r="D91" s="714"/>
      <c r="E91" s="714"/>
      <c r="F91" s="714"/>
      <c r="G91" s="714"/>
      <c r="H91" s="714"/>
      <c r="I91" s="688"/>
      <c r="J91" s="688"/>
      <c r="K91" s="688"/>
    </row>
    <row r="92" spans="2:11">
      <c r="B92" s="709"/>
      <c r="C92" s="709"/>
      <c r="D92" s="714"/>
      <c r="E92" s="714"/>
      <c r="F92" s="714"/>
      <c r="G92" s="714"/>
      <c r="H92" s="714"/>
      <c r="I92" s="688"/>
      <c r="J92" s="688"/>
      <c r="K92" s="688"/>
    </row>
    <row r="93" spans="2:11">
      <c r="B93" s="709"/>
      <c r="C93" s="709"/>
      <c r="D93" s="714"/>
      <c r="E93" s="714"/>
      <c r="F93" s="714"/>
      <c r="G93" s="714"/>
      <c r="H93" s="714"/>
      <c r="I93" s="688"/>
      <c r="J93" s="688"/>
      <c r="K93" s="688"/>
    </row>
    <row r="94" spans="2:11">
      <c r="B94" s="709"/>
      <c r="C94" s="709"/>
      <c r="D94" s="714"/>
      <c r="E94" s="714"/>
      <c r="F94" s="714"/>
      <c r="G94" s="714"/>
      <c r="H94" s="714"/>
      <c r="I94" s="688"/>
      <c r="J94" s="688"/>
      <c r="K94" s="688"/>
    </row>
    <row r="95" spans="2:11">
      <c r="B95" s="709"/>
      <c r="C95" s="709"/>
      <c r="D95" s="714"/>
      <c r="E95" s="714"/>
      <c r="F95" s="714"/>
      <c r="G95" s="714"/>
      <c r="H95" s="714"/>
      <c r="I95" s="688"/>
      <c r="J95" s="688"/>
      <c r="K95" s="688"/>
    </row>
    <row r="96" spans="2:11">
      <c r="B96" s="709"/>
      <c r="C96" s="709"/>
      <c r="D96" s="714"/>
      <c r="E96" s="714"/>
      <c r="F96" s="714"/>
      <c r="G96" s="714"/>
      <c r="H96" s="714"/>
      <c r="I96" s="688"/>
      <c r="J96" s="688"/>
      <c r="K96" s="688"/>
    </row>
    <row r="97" spans="2:11">
      <c r="B97" s="709"/>
      <c r="C97" s="709"/>
      <c r="D97" s="714"/>
      <c r="E97" s="714"/>
      <c r="F97" s="714"/>
      <c r="G97" s="714"/>
      <c r="H97" s="714"/>
      <c r="I97" s="688"/>
      <c r="J97" s="688"/>
      <c r="K97" s="688"/>
    </row>
    <row r="98" spans="2:11">
      <c r="B98" s="709"/>
      <c r="C98" s="709"/>
      <c r="D98" s="714"/>
      <c r="E98" s="714"/>
      <c r="F98" s="714"/>
      <c r="G98" s="714"/>
      <c r="H98" s="714"/>
      <c r="I98" s="688"/>
      <c r="J98" s="688"/>
      <c r="K98" s="688"/>
    </row>
    <row r="99" spans="2:11">
      <c r="B99" s="709"/>
      <c r="C99" s="709"/>
      <c r="D99" s="714"/>
      <c r="E99" s="714"/>
      <c r="F99" s="714"/>
      <c r="G99" s="714"/>
      <c r="H99" s="714"/>
      <c r="I99" s="688"/>
      <c r="J99" s="688"/>
      <c r="K99" s="688"/>
    </row>
    <row r="100" spans="2:11">
      <c r="B100" s="709"/>
      <c r="C100" s="709"/>
      <c r="D100" s="714"/>
      <c r="E100" s="714"/>
      <c r="F100" s="714"/>
      <c r="G100" s="714"/>
      <c r="H100" s="714"/>
      <c r="I100" s="688"/>
      <c r="J100" s="688"/>
      <c r="K100" s="688"/>
    </row>
    <row r="101" spans="2:11">
      <c r="B101" s="709"/>
      <c r="C101" s="709"/>
      <c r="D101" s="714"/>
      <c r="E101" s="714"/>
      <c r="F101" s="714"/>
      <c r="G101" s="714"/>
      <c r="H101" s="714"/>
      <c r="I101" s="688"/>
      <c r="J101" s="688"/>
      <c r="K101" s="688"/>
    </row>
    <row r="102" spans="2:11">
      <c r="B102" s="709"/>
      <c r="C102" s="709"/>
      <c r="D102" s="714"/>
      <c r="E102" s="714"/>
      <c r="F102" s="714"/>
      <c r="G102" s="714"/>
      <c r="H102" s="714"/>
      <c r="I102" s="688"/>
      <c r="J102" s="688"/>
      <c r="K102" s="688"/>
    </row>
    <row r="103" spans="2:11">
      <c r="B103" s="709"/>
      <c r="C103" s="709"/>
      <c r="D103" s="714"/>
      <c r="E103" s="714"/>
      <c r="F103" s="714"/>
      <c r="G103" s="714"/>
      <c r="H103" s="714"/>
      <c r="I103" s="688"/>
      <c r="J103" s="688"/>
      <c r="K103" s="688"/>
    </row>
    <row r="104" spans="2:11">
      <c r="B104" s="709"/>
      <c r="C104" s="709"/>
      <c r="D104" s="714"/>
      <c r="E104" s="714"/>
      <c r="F104" s="714"/>
      <c r="G104" s="714"/>
      <c r="H104" s="714"/>
      <c r="I104" s="688"/>
      <c r="J104" s="688"/>
      <c r="K104" s="688"/>
    </row>
    <row r="105" spans="2:11">
      <c r="B105" s="709"/>
      <c r="C105" s="709"/>
      <c r="D105" s="714"/>
      <c r="E105" s="714"/>
      <c r="F105" s="714"/>
      <c r="G105" s="714"/>
      <c r="H105" s="714"/>
      <c r="I105" s="688"/>
      <c r="J105" s="688"/>
      <c r="K105" s="688"/>
    </row>
    <row r="106" spans="2:11">
      <c r="B106" s="709"/>
      <c r="C106" s="709"/>
      <c r="D106" s="714"/>
      <c r="E106" s="714"/>
      <c r="F106" s="714"/>
      <c r="G106" s="714"/>
      <c r="H106" s="714"/>
      <c r="I106" s="688"/>
      <c r="J106" s="688"/>
      <c r="K106" s="688"/>
    </row>
    <row r="107" spans="2:11">
      <c r="B107" s="709"/>
      <c r="C107" s="709"/>
      <c r="D107" s="714"/>
      <c r="E107" s="714"/>
      <c r="F107" s="714"/>
      <c r="G107" s="714"/>
      <c r="H107" s="714"/>
      <c r="I107" s="688"/>
      <c r="J107" s="688"/>
      <c r="K107" s="688"/>
    </row>
    <row r="108" spans="2:11">
      <c r="B108" s="709"/>
      <c r="C108" s="709"/>
      <c r="D108" s="714"/>
      <c r="E108" s="714"/>
      <c r="F108" s="714"/>
      <c r="G108" s="714"/>
      <c r="H108" s="714"/>
      <c r="I108" s="688"/>
      <c r="J108" s="688"/>
      <c r="K108" s="688"/>
    </row>
    <row r="109" spans="2:11">
      <c r="B109" s="709"/>
      <c r="C109" s="709"/>
      <c r="D109" s="714"/>
      <c r="E109" s="714"/>
      <c r="F109" s="714"/>
      <c r="G109" s="714"/>
      <c r="H109" s="714"/>
      <c r="I109" s="688"/>
      <c r="J109" s="688"/>
      <c r="K109" s="688"/>
    </row>
    <row r="110" spans="2:11">
      <c r="B110" s="709"/>
      <c r="C110" s="709"/>
      <c r="D110" s="714"/>
      <c r="E110" s="714"/>
      <c r="F110" s="714"/>
      <c r="G110" s="714"/>
      <c r="H110" s="714"/>
      <c r="I110" s="688"/>
      <c r="J110" s="688"/>
      <c r="K110" s="688"/>
    </row>
    <row r="111" spans="2:11">
      <c r="B111" s="709"/>
      <c r="C111" s="709"/>
      <c r="D111" s="714"/>
      <c r="E111" s="714"/>
      <c r="F111" s="714"/>
      <c r="G111" s="714"/>
      <c r="H111" s="714"/>
      <c r="I111" s="688"/>
      <c r="J111" s="688"/>
      <c r="K111" s="688"/>
    </row>
    <row r="112" spans="2:11">
      <c r="B112" s="709"/>
      <c r="C112" s="709"/>
      <c r="D112" s="714"/>
      <c r="E112" s="714"/>
      <c r="F112" s="714"/>
      <c r="G112" s="714"/>
      <c r="H112" s="714"/>
      <c r="I112" s="688"/>
      <c r="J112" s="688"/>
      <c r="K112" s="688"/>
    </row>
    <row r="113" spans="2:11">
      <c r="B113" s="709"/>
      <c r="C113" s="709"/>
      <c r="D113" s="714"/>
      <c r="E113" s="714"/>
      <c r="F113" s="714"/>
      <c r="G113" s="714"/>
      <c r="H113" s="714"/>
      <c r="I113" s="688"/>
      <c r="J113" s="688"/>
      <c r="K113" s="688"/>
    </row>
    <row r="114" spans="2:11">
      <c r="B114" s="709"/>
      <c r="C114" s="709"/>
      <c r="D114" s="714"/>
      <c r="E114" s="714"/>
      <c r="F114" s="714"/>
      <c r="G114" s="714"/>
      <c r="H114" s="714"/>
      <c r="I114" s="688"/>
      <c r="J114" s="688"/>
      <c r="K114" s="688"/>
    </row>
    <row r="115" spans="2:11">
      <c r="B115" s="709"/>
      <c r="C115" s="709"/>
      <c r="D115" s="714"/>
      <c r="E115" s="714"/>
      <c r="F115" s="714"/>
      <c r="G115" s="714"/>
      <c r="H115" s="714"/>
      <c r="I115" s="688"/>
      <c r="J115" s="688"/>
      <c r="K115" s="688"/>
    </row>
    <row r="116" spans="2:11">
      <c r="B116" s="709"/>
      <c r="C116" s="709"/>
      <c r="D116" s="714"/>
      <c r="E116" s="714"/>
      <c r="F116" s="714"/>
      <c r="G116" s="714"/>
      <c r="H116" s="714"/>
      <c r="I116" s="688"/>
      <c r="J116" s="688"/>
      <c r="K116" s="688"/>
    </row>
    <row r="117" spans="2:11">
      <c r="B117" s="709"/>
      <c r="C117" s="709"/>
      <c r="D117" s="714"/>
      <c r="E117" s="714"/>
      <c r="F117" s="714"/>
      <c r="G117" s="714"/>
      <c r="H117" s="714"/>
      <c r="I117" s="688"/>
      <c r="J117" s="688"/>
      <c r="K117" s="688"/>
    </row>
    <row r="118" spans="2:11">
      <c r="B118" s="709"/>
      <c r="C118" s="709"/>
      <c r="D118" s="714"/>
      <c r="E118" s="714"/>
      <c r="F118" s="714"/>
      <c r="G118" s="714"/>
      <c r="H118" s="714"/>
      <c r="I118" s="688"/>
      <c r="J118" s="688"/>
      <c r="K118" s="688"/>
    </row>
    <row r="119" spans="2:11">
      <c r="B119" s="709"/>
      <c r="C119" s="709"/>
      <c r="D119" s="714"/>
      <c r="E119" s="714"/>
      <c r="F119" s="714"/>
      <c r="G119" s="714"/>
      <c r="H119" s="714"/>
      <c r="I119" s="688"/>
      <c r="J119" s="688"/>
      <c r="K119" s="688"/>
    </row>
    <row r="120" spans="2:11">
      <c r="B120" s="709"/>
      <c r="C120" s="709"/>
      <c r="D120" s="714"/>
      <c r="E120" s="714"/>
      <c r="F120" s="714"/>
      <c r="G120" s="714"/>
      <c r="H120" s="714"/>
      <c r="I120" s="688"/>
      <c r="J120" s="688"/>
      <c r="K120" s="688"/>
    </row>
    <row r="121" spans="2:11">
      <c r="B121" s="709"/>
      <c r="C121" s="709"/>
      <c r="D121" s="714"/>
      <c r="E121" s="714"/>
      <c r="F121" s="714"/>
      <c r="G121" s="714"/>
      <c r="H121" s="714"/>
      <c r="I121" s="688"/>
      <c r="J121" s="688"/>
      <c r="K121" s="688"/>
    </row>
    <row r="122" spans="2:11">
      <c r="B122" s="709"/>
      <c r="C122" s="709"/>
      <c r="D122" s="714"/>
      <c r="E122" s="714"/>
      <c r="F122" s="714"/>
      <c r="G122" s="714"/>
      <c r="H122" s="714"/>
      <c r="I122" s="688"/>
      <c r="J122" s="688"/>
      <c r="K122" s="688"/>
    </row>
    <row r="123" spans="2:11">
      <c r="B123" s="709"/>
      <c r="C123" s="709"/>
      <c r="D123" s="714"/>
      <c r="E123" s="714"/>
      <c r="F123" s="714"/>
      <c r="G123" s="714"/>
      <c r="H123" s="714"/>
      <c r="I123" s="688"/>
      <c r="J123" s="688"/>
      <c r="K123" s="688"/>
    </row>
    <row r="124" spans="2:11">
      <c r="B124" s="709"/>
      <c r="C124" s="709"/>
      <c r="D124" s="714"/>
      <c r="E124" s="714"/>
      <c r="F124" s="714"/>
      <c r="G124" s="714"/>
      <c r="H124" s="714"/>
      <c r="I124" s="688"/>
      <c r="J124" s="688"/>
      <c r="K124" s="688"/>
    </row>
    <row r="125" spans="2:11">
      <c r="B125" s="709"/>
      <c r="C125" s="709"/>
      <c r="D125" s="714"/>
      <c r="E125" s="714"/>
      <c r="F125" s="714"/>
      <c r="G125" s="714"/>
      <c r="H125" s="714"/>
      <c r="I125" s="688"/>
      <c r="J125" s="688"/>
      <c r="K125" s="688"/>
    </row>
    <row r="126" spans="2:11">
      <c r="B126" s="709"/>
      <c r="C126" s="709"/>
      <c r="D126" s="714"/>
      <c r="E126" s="714"/>
      <c r="F126" s="714"/>
      <c r="G126" s="714"/>
      <c r="H126" s="714"/>
      <c r="I126" s="688"/>
      <c r="J126" s="688"/>
      <c r="K126" s="688"/>
    </row>
    <row r="127" spans="2:11">
      <c r="B127" s="709"/>
      <c r="C127" s="709"/>
      <c r="D127" s="714"/>
      <c r="E127" s="714"/>
      <c r="F127" s="714"/>
      <c r="G127" s="714"/>
      <c r="H127" s="714"/>
      <c r="I127" s="688"/>
      <c r="J127" s="688"/>
      <c r="K127" s="688"/>
    </row>
    <row r="128" spans="2:11">
      <c r="B128" s="709"/>
      <c r="C128" s="709"/>
      <c r="D128" s="714"/>
      <c r="E128" s="714"/>
      <c r="F128" s="714"/>
      <c r="G128" s="714"/>
      <c r="H128" s="714"/>
      <c r="I128" s="688"/>
      <c r="J128" s="688"/>
      <c r="K128" s="688"/>
    </row>
    <row r="129" spans="2:11">
      <c r="B129" s="709"/>
      <c r="C129" s="709"/>
      <c r="D129" s="714"/>
      <c r="E129" s="714"/>
      <c r="F129" s="714"/>
      <c r="G129" s="714"/>
      <c r="H129" s="714"/>
      <c r="I129" s="688"/>
      <c r="J129" s="688"/>
      <c r="K129" s="688"/>
    </row>
    <row r="130" spans="2:11">
      <c r="B130" s="709"/>
      <c r="C130" s="709"/>
      <c r="D130" s="714"/>
      <c r="E130" s="714"/>
      <c r="F130" s="714"/>
      <c r="G130" s="714"/>
      <c r="H130" s="714"/>
      <c r="I130" s="688"/>
      <c r="J130" s="688"/>
      <c r="K130" s="688"/>
    </row>
    <row r="131" spans="2:11">
      <c r="B131" s="709"/>
      <c r="C131" s="709"/>
      <c r="D131" s="714"/>
      <c r="E131" s="714"/>
      <c r="F131" s="714"/>
      <c r="G131" s="714"/>
      <c r="H131" s="714"/>
      <c r="I131" s="688"/>
      <c r="J131" s="688"/>
      <c r="K131" s="688"/>
    </row>
    <row r="132" spans="2:11">
      <c r="B132" s="709"/>
      <c r="C132" s="709"/>
      <c r="D132" s="714"/>
      <c r="E132" s="714"/>
      <c r="F132" s="714"/>
      <c r="G132" s="714"/>
      <c r="H132" s="714"/>
      <c r="I132" s="688"/>
      <c r="J132" s="688"/>
      <c r="K132" s="688"/>
    </row>
    <row r="133" spans="2:11">
      <c r="B133" s="709"/>
      <c r="C133" s="709"/>
      <c r="D133" s="714"/>
      <c r="E133" s="714"/>
      <c r="F133" s="714"/>
      <c r="G133" s="714"/>
      <c r="H133" s="714"/>
      <c r="I133" s="688"/>
      <c r="J133" s="688"/>
      <c r="K133" s="688"/>
    </row>
    <row r="134" spans="2:11">
      <c r="B134" s="709"/>
      <c r="C134" s="709"/>
      <c r="D134" s="714"/>
      <c r="E134" s="714"/>
      <c r="F134" s="714"/>
      <c r="G134" s="714"/>
      <c r="H134" s="714"/>
      <c r="I134" s="688"/>
      <c r="J134" s="688"/>
      <c r="K134" s="688"/>
    </row>
    <row r="135" spans="2:11">
      <c r="B135" s="709"/>
      <c r="C135" s="709"/>
      <c r="D135" s="714"/>
      <c r="E135" s="714"/>
      <c r="F135" s="714"/>
      <c r="G135" s="714"/>
      <c r="H135" s="714"/>
      <c r="I135" s="688"/>
      <c r="J135" s="688"/>
      <c r="K135" s="688"/>
    </row>
    <row r="136" spans="2:11">
      <c r="B136" s="709"/>
      <c r="C136" s="709"/>
      <c r="D136" s="714"/>
      <c r="E136" s="714"/>
      <c r="F136" s="714"/>
      <c r="G136" s="714"/>
      <c r="H136" s="714"/>
      <c r="I136" s="688"/>
      <c r="J136" s="688"/>
      <c r="K136" s="688"/>
    </row>
    <row r="137" spans="2:11">
      <c r="B137" s="709"/>
      <c r="C137" s="709"/>
      <c r="D137" s="714"/>
      <c r="E137" s="714"/>
      <c r="F137" s="714"/>
      <c r="G137" s="714"/>
      <c r="H137" s="714"/>
      <c r="I137" s="688"/>
      <c r="J137" s="688"/>
      <c r="K137" s="688"/>
    </row>
    <row r="138" spans="2:11">
      <c r="B138" s="709"/>
      <c r="C138" s="709"/>
      <c r="D138" s="714"/>
      <c r="E138" s="714"/>
      <c r="F138" s="714"/>
      <c r="G138" s="714"/>
      <c r="H138" s="714"/>
      <c r="I138" s="688"/>
      <c r="J138" s="688"/>
      <c r="K138" s="688"/>
    </row>
    <row r="139" spans="2:11">
      <c r="B139" s="709"/>
      <c r="C139" s="709"/>
      <c r="D139" s="714"/>
      <c r="E139" s="714"/>
      <c r="F139" s="714"/>
      <c r="G139" s="714"/>
      <c r="H139" s="714"/>
      <c r="I139" s="688"/>
      <c r="J139" s="688"/>
      <c r="K139" s="688"/>
    </row>
    <row r="140" spans="2:11">
      <c r="B140" s="709"/>
      <c r="C140" s="709"/>
      <c r="D140" s="714"/>
      <c r="E140" s="714"/>
      <c r="F140" s="714"/>
      <c r="G140" s="714"/>
      <c r="H140" s="714"/>
      <c r="I140" s="688"/>
      <c r="J140" s="688"/>
      <c r="K140" s="688"/>
    </row>
    <row r="141" spans="2:11">
      <c r="B141" s="709"/>
      <c r="C141" s="709"/>
      <c r="D141" s="714"/>
      <c r="E141" s="714"/>
      <c r="F141" s="714"/>
      <c r="G141" s="714"/>
      <c r="H141" s="714"/>
      <c r="I141" s="688"/>
      <c r="J141" s="688"/>
      <c r="K141" s="688"/>
    </row>
    <row r="142" spans="2:11">
      <c r="B142" s="709"/>
      <c r="C142" s="709"/>
      <c r="D142" s="714"/>
      <c r="E142" s="714"/>
      <c r="F142" s="714"/>
      <c r="G142" s="714"/>
      <c r="H142" s="714"/>
      <c r="I142" s="688"/>
      <c r="J142" s="688"/>
      <c r="K142" s="688"/>
    </row>
    <row r="143" spans="2:11">
      <c r="B143" s="709"/>
      <c r="C143" s="709"/>
      <c r="D143" s="714"/>
      <c r="E143" s="714"/>
      <c r="F143" s="714"/>
      <c r="G143" s="714"/>
      <c r="H143" s="714"/>
      <c r="I143" s="688"/>
      <c r="J143" s="688"/>
      <c r="K143" s="688"/>
    </row>
    <row r="144" spans="2:11">
      <c r="B144" s="709"/>
      <c r="C144" s="709"/>
      <c r="D144" s="714"/>
      <c r="E144" s="714"/>
      <c r="F144" s="714"/>
      <c r="G144" s="714"/>
      <c r="H144" s="714"/>
      <c r="I144" s="688"/>
      <c r="J144" s="688"/>
      <c r="K144" s="688"/>
    </row>
    <row r="145" spans="2:11">
      <c r="B145" s="709"/>
      <c r="C145" s="709"/>
      <c r="D145" s="714"/>
      <c r="E145" s="714"/>
      <c r="F145" s="714"/>
      <c r="G145" s="714"/>
      <c r="H145" s="714"/>
      <c r="I145" s="688"/>
      <c r="J145" s="688"/>
      <c r="K145" s="688"/>
    </row>
    <row r="146" spans="2:11">
      <c r="B146" s="709"/>
      <c r="C146" s="709"/>
      <c r="D146" s="714"/>
      <c r="E146" s="714"/>
      <c r="F146" s="714"/>
      <c r="G146" s="714"/>
      <c r="H146" s="714"/>
      <c r="I146" s="688"/>
      <c r="J146" s="688"/>
      <c r="K146" s="688"/>
    </row>
    <row r="147" spans="2:11">
      <c r="B147" s="709"/>
      <c r="C147" s="709"/>
      <c r="D147" s="714"/>
      <c r="E147" s="714"/>
      <c r="F147" s="714"/>
      <c r="G147" s="714"/>
      <c r="H147" s="714"/>
      <c r="I147" s="688"/>
      <c r="J147" s="688"/>
      <c r="K147" s="688"/>
    </row>
    <row r="148" spans="2:11">
      <c r="B148" s="709"/>
      <c r="C148" s="709"/>
      <c r="D148" s="714"/>
      <c r="E148" s="714"/>
      <c r="F148" s="714"/>
      <c r="G148" s="714"/>
      <c r="H148" s="714"/>
      <c r="I148" s="688"/>
      <c r="J148" s="688"/>
      <c r="K148" s="688"/>
    </row>
    <row r="149" spans="2:11">
      <c r="B149" s="709"/>
      <c r="C149" s="709"/>
      <c r="D149" s="714"/>
      <c r="E149" s="714"/>
      <c r="F149" s="714"/>
      <c r="G149" s="714"/>
      <c r="H149" s="714"/>
      <c r="I149" s="688"/>
      <c r="J149" s="688"/>
      <c r="K149" s="688"/>
    </row>
    <row r="150" spans="2:11">
      <c r="B150" s="709"/>
      <c r="C150" s="709"/>
      <c r="D150" s="714"/>
      <c r="E150" s="714"/>
      <c r="F150" s="714"/>
      <c r="G150" s="714"/>
      <c r="H150" s="714"/>
      <c r="I150" s="688"/>
      <c r="J150" s="688"/>
      <c r="K150" s="688"/>
    </row>
    <row r="151" spans="2:11">
      <c r="B151" s="709"/>
      <c r="C151" s="709"/>
      <c r="D151" s="714"/>
      <c r="E151" s="714"/>
      <c r="F151" s="714"/>
      <c r="G151" s="714"/>
      <c r="H151" s="714"/>
      <c r="I151" s="688"/>
      <c r="J151" s="688"/>
      <c r="K151" s="688"/>
    </row>
    <row r="152" spans="2:11">
      <c r="B152" s="709"/>
      <c r="C152" s="709"/>
      <c r="D152" s="714"/>
      <c r="E152" s="714"/>
      <c r="F152" s="714"/>
      <c r="G152" s="714"/>
      <c r="H152" s="714"/>
      <c r="I152" s="688"/>
      <c r="J152" s="688"/>
      <c r="K152" s="688"/>
    </row>
    <row r="153" spans="2:11">
      <c r="B153" s="709"/>
      <c r="C153" s="709"/>
      <c r="D153" s="714"/>
      <c r="E153" s="714"/>
      <c r="F153" s="714"/>
      <c r="G153" s="714"/>
      <c r="H153" s="714"/>
      <c r="I153" s="688"/>
      <c r="J153" s="688"/>
      <c r="K153" s="688"/>
    </row>
    <row r="154" spans="2:11">
      <c r="B154" s="709"/>
      <c r="C154" s="709"/>
      <c r="D154" s="714"/>
      <c r="E154" s="714"/>
      <c r="F154" s="714"/>
      <c r="G154" s="714"/>
      <c r="H154" s="714"/>
      <c r="I154" s="688"/>
      <c r="J154" s="688"/>
      <c r="K154" s="688"/>
    </row>
    <row r="155" spans="2:11">
      <c r="B155" s="709"/>
      <c r="C155" s="709"/>
      <c r="D155" s="714"/>
      <c r="E155" s="714"/>
      <c r="F155" s="714"/>
      <c r="G155" s="714"/>
      <c r="H155" s="714"/>
      <c r="I155" s="688"/>
      <c r="J155" s="688"/>
      <c r="K155" s="688"/>
    </row>
    <row r="156" spans="2:11">
      <c r="B156" s="709"/>
      <c r="C156" s="709"/>
      <c r="D156" s="714"/>
      <c r="E156" s="714"/>
      <c r="F156" s="714"/>
      <c r="G156" s="714"/>
      <c r="H156" s="714"/>
      <c r="I156" s="688"/>
      <c r="J156" s="688"/>
      <c r="K156" s="688"/>
    </row>
    <row r="157" spans="2:11">
      <c r="B157" s="709"/>
      <c r="C157" s="709"/>
      <c r="D157" s="714"/>
      <c r="E157" s="714"/>
      <c r="F157" s="714"/>
      <c r="G157" s="714"/>
      <c r="H157" s="714"/>
      <c r="I157" s="688"/>
      <c r="J157" s="688"/>
      <c r="K157" s="688"/>
    </row>
    <row r="158" spans="2:11">
      <c r="B158" s="709"/>
      <c r="C158" s="709"/>
      <c r="D158" s="714"/>
      <c r="E158" s="714"/>
      <c r="F158" s="714"/>
      <c r="G158" s="714"/>
      <c r="H158" s="714"/>
      <c r="I158" s="688"/>
      <c r="J158" s="688"/>
      <c r="K158" s="688"/>
    </row>
    <row r="159" spans="2:11">
      <c r="B159" s="709"/>
      <c r="C159" s="709"/>
      <c r="D159" s="714"/>
      <c r="E159" s="714"/>
      <c r="F159" s="714"/>
      <c r="G159" s="714"/>
      <c r="H159" s="714"/>
      <c r="I159" s="688"/>
      <c r="J159" s="688"/>
      <c r="K159" s="688"/>
    </row>
    <row r="160" spans="2:11">
      <c r="B160" s="709"/>
      <c r="C160" s="709"/>
      <c r="D160" s="714"/>
      <c r="E160" s="714"/>
      <c r="F160" s="714"/>
      <c r="G160" s="714"/>
      <c r="H160" s="714"/>
      <c r="I160" s="688"/>
      <c r="J160" s="688"/>
      <c r="K160" s="688"/>
    </row>
    <row r="161" spans="2:11">
      <c r="B161" s="709"/>
      <c r="C161" s="709"/>
      <c r="D161" s="714"/>
      <c r="E161" s="714"/>
      <c r="F161" s="714"/>
      <c r="G161" s="714"/>
      <c r="H161" s="714"/>
      <c r="I161" s="688"/>
      <c r="J161" s="688"/>
      <c r="K161" s="688"/>
    </row>
    <row r="162" spans="2:11">
      <c r="B162" s="709"/>
      <c r="C162" s="709"/>
      <c r="D162" s="714"/>
      <c r="E162" s="714"/>
      <c r="F162" s="714"/>
      <c r="G162" s="714"/>
      <c r="H162" s="714"/>
      <c r="I162" s="688"/>
      <c r="J162" s="688"/>
      <c r="K162" s="688"/>
    </row>
    <row r="163" spans="2:11">
      <c r="B163" s="709"/>
      <c r="C163" s="709"/>
      <c r="D163" s="714"/>
      <c r="E163" s="714"/>
      <c r="F163" s="714"/>
      <c r="G163" s="714"/>
      <c r="H163" s="714"/>
      <c r="I163" s="688"/>
      <c r="J163" s="688"/>
      <c r="K163" s="688"/>
    </row>
    <row r="164" spans="2:11">
      <c r="B164" s="709"/>
      <c r="C164" s="709"/>
      <c r="D164" s="714"/>
      <c r="E164" s="714"/>
      <c r="F164" s="714"/>
      <c r="G164" s="714"/>
      <c r="H164" s="714"/>
      <c r="I164" s="688"/>
      <c r="J164" s="688"/>
      <c r="K164" s="688"/>
    </row>
    <row r="165" spans="2:11">
      <c r="B165" s="709"/>
      <c r="C165" s="709"/>
      <c r="D165" s="714"/>
      <c r="E165" s="714"/>
      <c r="F165" s="714"/>
      <c r="G165" s="714"/>
      <c r="H165" s="714"/>
      <c r="I165" s="688"/>
      <c r="J165" s="688"/>
      <c r="K165" s="688"/>
    </row>
    <row r="166" spans="2:11">
      <c r="B166" s="709"/>
      <c r="C166" s="709"/>
      <c r="D166" s="714"/>
      <c r="E166" s="714"/>
      <c r="F166" s="714"/>
      <c r="G166" s="714"/>
      <c r="H166" s="714"/>
      <c r="I166" s="688"/>
      <c r="J166" s="688"/>
      <c r="K166" s="688"/>
    </row>
    <row r="167" spans="2:11">
      <c r="B167" s="709"/>
      <c r="C167" s="709"/>
      <c r="D167" s="714"/>
      <c r="E167" s="714"/>
      <c r="F167" s="714"/>
      <c r="G167" s="714"/>
      <c r="H167" s="714"/>
      <c r="I167" s="688"/>
      <c r="J167" s="688"/>
      <c r="K167" s="688"/>
    </row>
    <row r="168" spans="2:11">
      <c r="B168" s="709"/>
      <c r="C168" s="709"/>
      <c r="D168" s="714"/>
      <c r="E168" s="714"/>
      <c r="F168" s="714"/>
      <c r="G168" s="714"/>
      <c r="H168" s="714"/>
      <c r="I168" s="688"/>
      <c r="J168" s="688"/>
      <c r="K168" s="688"/>
    </row>
    <row r="169" spans="2:11">
      <c r="B169" s="709"/>
      <c r="C169" s="709"/>
      <c r="D169" s="714"/>
      <c r="E169" s="714"/>
      <c r="F169" s="714"/>
      <c r="G169" s="714"/>
      <c r="H169" s="714"/>
      <c r="I169" s="688"/>
      <c r="J169" s="688"/>
      <c r="K169" s="688"/>
    </row>
    <row r="170" spans="2:11">
      <c r="B170" s="709"/>
      <c r="C170" s="709"/>
      <c r="D170" s="714"/>
      <c r="E170" s="714"/>
      <c r="F170" s="714"/>
      <c r="G170" s="714"/>
      <c r="H170" s="714"/>
      <c r="I170" s="688"/>
      <c r="J170" s="688"/>
      <c r="K170" s="688"/>
    </row>
    <row r="171" spans="2:11">
      <c r="B171" s="709"/>
      <c r="C171" s="709"/>
      <c r="D171" s="714"/>
      <c r="E171" s="714"/>
      <c r="F171" s="714"/>
      <c r="G171" s="714"/>
      <c r="H171" s="714"/>
      <c r="I171" s="688"/>
      <c r="J171" s="688"/>
      <c r="K171" s="688"/>
    </row>
    <row r="172" spans="2:11">
      <c r="B172" s="709"/>
      <c r="C172" s="709"/>
      <c r="D172" s="714"/>
      <c r="E172" s="714"/>
      <c r="F172" s="714"/>
      <c r="G172" s="714"/>
      <c r="H172" s="714"/>
      <c r="I172" s="688"/>
      <c r="J172" s="688"/>
      <c r="K172" s="688"/>
    </row>
    <row r="173" spans="2:11">
      <c r="B173" s="709"/>
      <c r="C173" s="709"/>
      <c r="D173" s="714"/>
      <c r="E173" s="714"/>
      <c r="F173" s="714"/>
      <c r="G173" s="714"/>
      <c r="H173" s="714"/>
      <c r="I173" s="688"/>
      <c r="J173" s="688"/>
      <c r="K173" s="688"/>
    </row>
    <row r="174" spans="2:11">
      <c r="B174" s="709"/>
      <c r="C174" s="709"/>
      <c r="D174" s="714"/>
      <c r="E174" s="714"/>
      <c r="F174" s="714"/>
      <c r="G174" s="714"/>
      <c r="H174" s="714"/>
      <c r="I174" s="688"/>
      <c r="J174" s="688"/>
      <c r="K174" s="688"/>
    </row>
    <row r="175" spans="2:11">
      <c r="B175" s="709"/>
      <c r="C175" s="709"/>
      <c r="D175" s="714"/>
      <c r="E175" s="714"/>
      <c r="F175" s="714"/>
      <c r="G175" s="714"/>
      <c r="H175" s="714"/>
      <c r="I175" s="688"/>
      <c r="J175" s="688"/>
      <c r="K175" s="688"/>
    </row>
    <row r="176" spans="2:11">
      <c r="B176" s="709"/>
      <c r="C176" s="709"/>
      <c r="D176" s="714"/>
      <c r="E176" s="714"/>
      <c r="F176" s="714"/>
      <c r="G176" s="714"/>
      <c r="H176" s="714"/>
      <c r="I176" s="688"/>
      <c r="J176" s="688"/>
      <c r="K176" s="688"/>
    </row>
    <row r="177" spans="2:11">
      <c r="B177" s="709"/>
      <c r="C177" s="709"/>
      <c r="D177" s="714"/>
      <c r="E177" s="714"/>
      <c r="F177" s="714"/>
      <c r="G177" s="714"/>
      <c r="H177" s="714"/>
      <c r="I177" s="688"/>
      <c r="J177" s="688"/>
      <c r="K177" s="688"/>
    </row>
    <row r="178" spans="2:11">
      <c r="B178" s="709"/>
      <c r="C178" s="709"/>
      <c r="D178" s="714"/>
      <c r="E178" s="714"/>
      <c r="F178" s="714"/>
      <c r="G178" s="714"/>
      <c r="H178" s="714"/>
      <c r="I178" s="688"/>
      <c r="J178" s="688"/>
      <c r="K178" s="688"/>
    </row>
    <row r="179" spans="2:11">
      <c r="B179" s="709"/>
      <c r="C179" s="709"/>
      <c r="D179" s="714"/>
      <c r="E179" s="714"/>
      <c r="F179" s="714"/>
      <c r="G179" s="714"/>
      <c r="H179" s="714"/>
      <c r="I179" s="688"/>
      <c r="J179" s="688"/>
      <c r="K179" s="688"/>
    </row>
    <row r="180" spans="2:11">
      <c r="B180" s="709"/>
      <c r="C180" s="709"/>
      <c r="D180" s="714"/>
      <c r="E180" s="714"/>
      <c r="F180" s="714"/>
      <c r="G180" s="714"/>
      <c r="H180" s="714"/>
      <c r="I180" s="688"/>
      <c r="J180" s="688"/>
      <c r="K180" s="688"/>
    </row>
    <row r="181" spans="2:11">
      <c r="B181" s="709"/>
      <c r="C181" s="709"/>
      <c r="D181" s="714"/>
      <c r="E181" s="714"/>
      <c r="F181" s="714"/>
      <c r="G181" s="714"/>
      <c r="H181" s="714"/>
      <c r="I181" s="688"/>
      <c r="J181" s="688"/>
      <c r="K181" s="688"/>
    </row>
    <row r="182" spans="2:11">
      <c r="B182" s="709"/>
      <c r="C182" s="709"/>
      <c r="D182" s="714"/>
      <c r="E182" s="714"/>
      <c r="F182" s="714"/>
      <c r="G182" s="714"/>
      <c r="H182" s="714"/>
      <c r="I182" s="688"/>
      <c r="J182" s="688"/>
      <c r="K182" s="688"/>
    </row>
    <row r="183" spans="2:11">
      <c r="B183" s="709"/>
      <c r="C183" s="709"/>
      <c r="D183" s="714"/>
      <c r="E183" s="714"/>
      <c r="F183" s="714"/>
      <c r="G183" s="714"/>
      <c r="H183" s="714"/>
      <c r="I183" s="688"/>
      <c r="J183" s="688"/>
      <c r="K183" s="688"/>
    </row>
    <row r="184" spans="2:11">
      <c r="B184" s="709"/>
      <c r="C184" s="709"/>
      <c r="D184" s="714"/>
      <c r="E184" s="714"/>
      <c r="F184" s="714"/>
      <c r="G184" s="714"/>
      <c r="H184" s="714"/>
      <c r="I184" s="688"/>
      <c r="J184" s="688"/>
      <c r="K184" s="688"/>
    </row>
    <row r="185" spans="2:11">
      <c r="B185" s="709"/>
      <c r="C185" s="709"/>
      <c r="D185" s="714"/>
      <c r="E185" s="714"/>
      <c r="F185" s="714"/>
      <c r="G185" s="714"/>
      <c r="H185" s="714"/>
      <c r="I185" s="688"/>
      <c r="J185" s="688"/>
      <c r="K185" s="688"/>
    </row>
    <row r="186" spans="2:11">
      <c r="B186" s="709"/>
      <c r="C186" s="709"/>
      <c r="D186" s="714"/>
      <c r="E186" s="714"/>
      <c r="F186" s="714"/>
      <c r="G186" s="714"/>
      <c r="H186" s="714"/>
      <c r="I186" s="688"/>
      <c r="J186" s="688"/>
      <c r="K186" s="688"/>
    </row>
    <row r="187" spans="2:11">
      <c r="B187" s="709"/>
      <c r="C187" s="709"/>
      <c r="D187" s="714"/>
      <c r="E187" s="714"/>
      <c r="F187" s="714"/>
      <c r="G187" s="714"/>
      <c r="H187" s="714"/>
      <c r="I187" s="688"/>
      <c r="J187" s="688"/>
      <c r="K187" s="688"/>
    </row>
    <row r="188" spans="2:11">
      <c r="B188" s="709"/>
      <c r="C188" s="709"/>
      <c r="D188" s="714"/>
      <c r="E188" s="714"/>
      <c r="F188" s="714"/>
      <c r="G188" s="714"/>
      <c r="H188" s="714"/>
      <c r="I188" s="688"/>
      <c r="J188" s="688"/>
      <c r="K188" s="688"/>
    </row>
    <row r="189" spans="2:11">
      <c r="B189" s="709"/>
      <c r="C189" s="709"/>
      <c r="D189" s="714"/>
      <c r="E189" s="714"/>
      <c r="F189" s="714"/>
      <c r="G189" s="714"/>
      <c r="H189" s="714"/>
      <c r="I189" s="688"/>
      <c r="J189" s="688"/>
      <c r="K189" s="688"/>
    </row>
    <row r="190" spans="2:11">
      <c r="B190" s="709"/>
      <c r="C190" s="709"/>
      <c r="D190" s="714"/>
      <c r="E190" s="714"/>
      <c r="F190" s="714"/>
      <c r="G190" s="714"/>
      <c r="H190" s="714"/>
      <c r="I190" s="688"/>
      <c r="J190" s="688"/>
      <c r="K190" s="688"/>
    </row>
    <row r="191" spans="2:11">
      <c r="B191" s="709"/>
      <c r="C191" s="709"/>
      <c r="D191" s="714"/>
      <c r="E191" s="714"/>
      <c r="F191" s="714"/>
      <c r="G191" s="714"/>
      <c r="H191" s="714"/>
      <c r="I191" s="688"/>
      <c r="J191" s="688"/>
      <c r="K191" s="688"/>
    </row>
    <row r="192" spans="2:11">
      <c r="B192" s="709"/>
      <c r="C192" s="709"/>
      <c r="D192" s="714"/>
      <c r="E192" s="714"/>
      <c r="F192" s="714"/>
      <c r="G192" s="714"/>
      <c r="H192" s="714"/>
      <c r="I192" s="688"/>
      <c r="J192" s="688"/>
      <c r="K192" s="688"/>
    </row>
    <row r="193" spans="2:11">
      <c r="B193" s="709"/>
      <c r="C193" s="709"/>
      <c r="D193" s="714"/>
      <c r="E193" s="714"/>
      <c r="F193" s="714"/>
      <c r="G193" s="714"/>
      <c r="H193" s="714"/>
      <c r="I193" s="688"/>
      <c r="J193" s="688"/>
      <c r="K193" s="688"/>
    </row>
    <row r="194" spans="2:11">
      <c r="B194" s="709"/>
      <c r="C194" s="709"/>
      <c r="D194" s="714"/>
      <c r="E194" s="714"/>
      <c r="F194" s="714"/>
      <c r="G194" s="714"/>
      <c r="H194" s="714"/>
      <c r="I194" s="688"/>
      <c r="J194" s="688"/>
      <c r="K194" s="688"/>
    </row>
    <row r="195" spans="2:11">
      <c r="B195" s="709"/>
      <c r="C195" s="709"/>
      <c r="D195" s="714"/>
      <c r="E195" s="714"/>
      <c r="F195" s="714"/>
      <c r="G195" s="714"/>
      <c r="H195" s="714"/>
      <c r="I195" s="688"/>
      <c r="J195" s="688"/>
      <c r="K195" s="688"/>
    </row>
    <row r="196" spans="2:11">
      <c r="B196" s="709"/>
      <c r="C196" s="709"/>
      <c r="D196" s="714"/>
      <c r="E196" s="714"/>
      <c r="F196" s="714"/>
      <c r="G196" s="714"/>
      <c r="H196" s="714"/>
      <c r="I196" s="688"/>
      <c r="J196" s="688"/>
      <c r="K196" s="688"/>
    </row>
    <row r="197" spans="2:11">
      <c r="B197" s="709"/>
      <c r="C197" s="709"/>
      <c r="D197" s="714"/>
      <c r="E197" s="714"/>
      <c r="F197" s="714"/>
      <c r="G197" s="714"/>
      <c r="H197" s="714"/>
      <c r="I197" s="688"/>
      <c r="J197" s="688"/>
      <c r="K197" s="688"/>
    </row>
    <row r="198" spans="2:11">
      <c r="B198" s="709"/>
      <c r="C198" s="709"/>
      <c r="D198" s="714"/>
      <c r="E198" s="714"/>
      <c r="F198" s="714"/>
      <c r="G198" s="714"/>
      <c r="H198" s="714"/>
      <c r="I198" s="688"/>
      <c r="J198" s="688"/>
      <c r="K198" s="688"/>
    </row>
    <row r="199" spans="2:11">
      <c r="B199" s="709"/>
      <c r="C199" s="709"/>
      <c r="D199" s="714"/>
      <c r="E199" s="714"/>
      <c r="F199" s="714"/>
      <c r="G199" s="714"/>
      <c r="H199" s="714"/>
      <c r="I199" s="688"/>
      <c r="J199" s="688"/>
      <c r="K199" s="688"/>
    </row>
    <row r="200" spans="2:11">
      <c r="B200" s="709"/>
      <c r="C200" s="709"/>
      <c r="D200" s="714"/>
      <c r="E200" s="714"/>
      <c r="F200" s="714"/>
      <c r="G200" s="714"/>
      <c r="H200" s="714"/>
      <c r="I200" s="688"/>
      <c r="J200" s="688"/>
      <c r="K200" s="688"/>
    </row>
    <row r="201" spans="2:11">
      <c r="B201" s="709"/>
      <c r="C201" s="709"/>
      <c r="D201" s="714"/>
      <c r="E201" s="714"/>
      <c r="F201" s="714"/>
      <c r="G201" s="714"/>
      <c r="H201" s="714"/>
      <c r="I201" s="688"/>
      <c r="J201" s="688"/>
      <c r="K201" s="688"/>
    </row>
    <row r="202" spans="2:11">
      <c r="B202" s="709"/>
      <c r="C202" s="709"/>
      <c r="D202" s="714"/>
      <c r="E202" s="714"/>
      <c r="F202" s="714"/>
      <c r="G202" s="714"/>
      <c r="H202" s="714"/>
      <c r="I202" s="688"/>
      <c r="J202" s="688"/>
      <c r="K202" s="688"/>
    </row>
    <row r="203" spans="2:11">
      <c r="B203" s="709"/>
      <c r="C203" s="709"/>
      <c r="D203" s="714"/>
      <c r="E203" s="714"/>
      <c r="F203" s="714"/>
      <c r="G203" s="714"/>
      <c r="H203" s="714"/>
      <c r="I203" s="688"/>
      <c r="J203" s="688"/>
      <c r="K203" s="688"/>
    </row>
    <row r="204" spans="2:11">
      <c r="B204" s="709"/>
      <c r="C204" s="709"/>
      <c r="D204" s="714"/>
      <c r="E204" s="714"/>
      <c r="F204" s="714"/>
      <c r="G204" s="714"/>
      <c r="H204" s="714"/>
      <c r="I204" s="688"/>
      <c r="J204" s="688"/>
      <c r="K204" s="688"/>
    </row>
    <row r="205" spans="2:11">
      <c r="B205" s="709"/>
      <c r="C205" s="709"/>
      <c r="D205" s="714"/>
      <c r="E205" s="714"/>
      <c r="F205" s="714"/>
      <c r="G205" s="714"/>
      <c r="H205" s="714"/>
      <c r="I205" s="688"/>
      <c r="J205" s="688"/>
      <c r="K205" s="688"/>
    </row>
    <row r="206" spans="2:11">
      <c r="B206" s="709"/>
      <c r="C206" s="709"/>
      <c r="D206" s="714"/>
      <c r="E206" s="714"/>
      <c r="F206" s="714"/>
      <c r="G206" s="714"/>
      <c r="H206" s="714"/>
      <c r="I206" s="688"/>
      <c r="J206" s="688"/>
      <c r="K206" s="688"/>
    </row>
    <row r="207" spans="2:11">
      <c r="B207" s="709"/>
      <c r="C207" s="709"/>
      <c r="D207" s="714"/>
      <c r="E207" s="714"/>
      <c r="F207" s="714"/>
      <c r="G207" s="714"/>
      <c r="H207" s="714"/>
      <c r="I207" s="688"/>
      <c r="J207" s="688"/>
      <c r="K207" s="688"/>
    </row>
    <row r="208" spans="2:11">
      <c r="B208" s="709"/>
      <c r="C208" s="709"/>
      <c r="D208" s="714"/>
      <c r="E208" s="714"/>
      <c r="F208" s="714"/>
      <c r="G208" s="714"/>
      <c r="H208" s="714"/>
      <c r="I208" s="688"/>
      <c r="J208" s="688"/>
      <c r="K208" s="688"/>
    </row>
    <row r="209" spans="2:11">
      <c r="B209" s="709"/>
      <c r="C209" s="709"/>
      <c r="D209" s="714"/>
      <c r="E209" s="714"/>
      <c r="F209" s="714"/>
      <c r="G209" s="714"/>
      <c r="H209" s="714"/>
      <c r="I209" s="688"/>
      <c r="J209" s="688"/>
      <c r="K209" s="688"/>
    </row>
    <row r="210" spans="2:11">
      <c r="B210" s="709"/>
      <c r="C210" s="709"/>
      <c r="D210" s="714"/>
      <c r="E210" s="714"/>
      <c r="F210" s="714"/>
      <c r="G210" s="714"/>
      <c r="H210" s="714"/>
      <c r="I210" s="688"/>
      <c r="J210" s="688"/>
      <c r="K210" s="688"/>
    </row>
    <row r="211" spans="2:11">
      <c r="B211" s="709"/>
      <c r="C211" s="709"/>
      <c r="D211" s="714"/>
      <c r="E211" s="714"/>
      <c r="F211" s="714"/>
      <c r="G211" s="714"/>
      <c r="H211" s="714"/>
      <c r="I211" s="688"/>
      <c r="J211" s="688"/>
      <c r="K211" s="688"/>
    </row>
    <row r="212" spans="2:11">
      <c r="B212" s="709"/>
      <c r="C212" s="709"/>
      <c r="D212" s="714"/>
      <c r="E212" s="714"/>
      <c r="F212" s="714"/>
      <c r="G212" s="714"/>
      <c r="H212" s="714"/>
      <c r="I212" s="688"/>
      <c r="J212" s="688"/>
      <c r="K212" s="688"/>
    </row>
    <row r="213" spans="2:11">
      <c r="B213" s="709"/>
      <c r="C213" s="709"/>
      <c r="D213" s="714"/>
      <c r="E213" s="714"/>
      <c r="F213" s="714"/>
      <c r="G213" s="714"/>
      <c r="H213" s="714"/>
      <c r="I213" s="688"/>
      <c r="J213" s="688"/>
      <c r="K213" s="688"/>
    </row>
    <row r="214" spans="2:11">
      <c r="B214" s="709"/>
      <c r="C214" s="709"/>
      <c r="D214" s="714"/>
      <c r="E214" s="714"/>
      <c r="F214" s="714"/>
      <c r="G214" s="714"/>
      <c r="H214" s="714"/>
      <c r="I214" s="688"/>
      <c r="J214" s="688"/>
      <c r="K214" s="688"/>
    </row>
    <row r="215" spans="2:11">
      <c r="B215" s="709"/>
      <c r="C215" s="709"/>
      <c r="D215" s="714"/>
      <c r="E215" s="714"/>
      <c r="F215" s="714"/>
      <c r="G215" s="714"/>
      <c r="H215" s="714"/>
      <c r="I215" s="688"/>
      <c r="J215" s="688"/>
      <c r="K215" s="688"/>
    </row>
    <row r="216" spans="2:11">
      <c r="B216" s="709"/>
      <c r="C216" s="709"/>
      <c r="D216" s="714"/>
      <c r="E216" s="714"/>
      <c r="F216" s="714"/>
      <c r="G216" s="714"/>
      <c r="H216" s="714"/>
      <c r="I216" s="688"/>
      <c r="J216" s="688"/>
      <c r="K216" s="688"/>
    </row>
    <row r="217" spans="2:11">
      <c r="B217" s="709"/>
      <c r="C217" s="709"/>
      <c r="D217" s="714"/>
      <c r="E217" s="714"/>
      <c r="F217" s="714"/>
      <c r="G217" s="714"/>
      <c r="H217" s="714"/>
      <c r="I217" s="688"/>
      <c r="J217" s="688"/>
      <c r="K217" s="688"/>
    </row>
    <row r="218" spans="2:11">
      <c r="B218" s="709"/>
      <c r="C218" s="709"/>
      <c r="D218" s="714"/>
      <c r="E218" s="714"/>
      <c r="F218" s="714"/>
      <c r="G218" s="714"/>
      <c r="H218" s="714"/>
      <c r="I218" s="688"/>
      <c r="J218" s="688"/>
      <c r="K218" s="688"/>
    </row>
    <row r="219" spans="2:11">
      <c r="B219" s="709"/>
      <c r="C219" s="709"/>
      <c r="D219" s="714"/>
      <c r="E219" s="714"/>
      <c r="F219" s="714"/>
      <c r="G219" s="714"/>
      <c r="H219" s="714"/>
      <c r="I219" s="688"/>
      <c r="J219" s="688"/>
      <c r="K219" s="688"/>
    </row>
    <row r="220" spans="2:11">
      <c r="B220" s="709"/>
      <c r="C220" s="709"/>
      <c r="D220" s="714"/>
      <c r="E220" s="714"/>
      <c r="F220" s="714"/>
      <c r="G220" s="714"/>
      <c r="H220" s="714"/>
      <c r="I220" s="688"/>
      <c r="J220" s="688"/>
      <c r="K220" s="688"/>
    </row>
    <row r="221" spans="2:11">
      <c r="B221" s="709"/>
      <c r="C221" s="709"/>
      <c r="D221" s="714"/>
      <c r="E221" s="714"/>
      <c r="F221" s="714"/>
      <c r="G221" s="714"/>
      <c r="H221" s="714"/>
      <c r="I221" s="688"/>
      <c r="J221" s="688"/>
      <c r="K221" s="688"/>
    </row>
    <row r="222" spans="2:11">
      <c r="B222" s="709"/>
      <c r="C222" s="709"/>
      <c r="D222" s="714"/>
      <c r="E222" s="714"/>
      <c r="F222" s="714"/>
      <c r="G222" s="714"/>
      <c r="H222" s="714"/>
      <c r="I222" s="688"/>
      <c r="J222" s="688"/>
      <c r="K222" s="688"/>
    </row>
    <row r="223" spans="2:11">
      <c r="B223" s="709"/>
      <c r="C223" s="709"/>
      <c r="D223" s="714"/>
      <c r="E223" s="714"/>
      <c r="F223" s="714"/>
      <c r="G223" s="714"/>
      <c r="H223" s="714"/>
      <c r="I223" s="688"/>
      <c r="J223" s="688"/>
      <c r="K223" s="688"/>
    </row>
    <row r="224" spans="2:11">
      <c r="B224" s="709"/>
      <c r="C224" s="709"/>
      <c r="D224" s="714"/>
      <c r="E224" s="714"/>
      <c r="F224" s="714"/>
      <c r="G224" s="714"/>
      <c r="H224" s="714"/>
      <c r="I224" s="688"/>
      <c r="J224" s="688"/>
      <c r="K224" s="688"/>
    </row>
    <row r="225" spans="2:11">
      <c r="B225" s="709"/>
      <c r="C225" s="709"/>
      <c r="D225" s="714"/>
      <c r="E225" s="714"/>
      <c r="F225" s="714"/>
      <c r="G225" s="714"/>
      <c r="H225" s="714"/>
      <c r="I225" s="688"/>
      <c r="J225" s="688"/>
      <c r="K225" s="688"/>
    </row>
    <row r="226" spans="2:11">
      <c r="B226" s="709"/>
      <c r="C226" s="709"/>
      <c r="D226" s="714"/>
      <c r="E226" s="714"/>
      <c r="F226" s="714"/>
      <c r="G226" s="714"/>
      <c r="H226" s="714"/>
      <c r="I226" s="688"/>
      <c r="J226" s="688"/>
      <c r="K226" s="688"/>
    </row>
    <row r="227" spans="2:11">
      <c r="B227" s="709"/>
      <c r="C227" s="709"/>
      <c r="D227" s="714"/>
      <c r="E227" s="714"/>
      <c r="F227" s="714"/>
      <c r="G227" s="714"/>
      <c r="H227" s="714"/>
      <c r="I227" s="688"/>
      <c r="J227" s="688"/>
      <c r="K227" s="688"/>
    </row>
    <row r="228" spans="2:11">
      <c r="B228" s="709"/>
      <c r="C228" s="709"/>
      <c r="D228" s="714"/>
      <c r="E228" s="714"/>
      <c r="F228" s="714"/>
      <c r="G228" s="714"/>
      <c r="H228" s="714"/>
      <c r="I228" s="688"/>
      <c r="J228" s="688"/>
      <c r="K228" s="688"/>
    </row>
    <row r="229" spans="2:11">
      <c r="B229" s="709"/>
      <c r="C229" s="709"/>
      <c r="D229" s="714"/>
      <c r="E229" s="714"/>
      <c r="F229" s="714"/>
      <c r="G229" s="714"/>
      <c r="H229" s="714"/>
      <c r="I229" s="688"/>
      <c r="J229" s="688"/>
      <c r="K229" s="688"/>
    </row>
    <row r="230" spans="2:11">
      <c r="B230" s="709"/>
      <c r="C230" s="709"/>
      <c r="D230" s="714"/>
      <c r="E230" s="714"/>
      <c r="F230" s="714"/>
      <c r="G230" s="714"/>
      <c r="H230" s="714"/>
      <c r="I230" s="688"/>
      <c r="J230" s="688"/>
      <c r="K230" s="688"/>
    </row>
    <row r="231" spans="2:11">
      <c r="B231" s="709"/>
      <c r="C231" s="709"/>
      <c r="D231" s="714"/>
      <c r="E231" s="714"/>
      <c r="F231" s="714"/>
      <c r="G231" s="714"/>
      <c r="H231" s="714"/>
      <c r="I231" s="688"/>
      <c r="J231" s="688"/>
      <c r="K231" s="688"/>
    </row>
    <row r="232" spans="2:11">
      <c r="B232" s="709"/>
      <c r="C232" s="709"/>
      <c r="D232" s="714"/>
      <c r="E232" s="714"/>
      <c r="F232" s="714"/>
      <c r="G232" s="714"/>
      <c r="H232" s="714"/>
      <c r="I232" s="688"/>
      <c r="J232" s="688"/>
      <c r="K232" s="688"/>
    </row>
    <row r="233" spans="2:11">
      <c r="B233" s="709"/>
      <c r="C233" s="709"/>
      <c r="D233" s="714"/>
      <c r="E233" s="714"/>
      <c r="F233" s="714"/>
      <c r="G233" s="714"/>
      <c r="H233" s="714"/>
      <c r="I233" s="688"/>
      <c r="J233" s="688"/>
      <c r="K233" s="688"/>
    </row>
    <row r="234" spans="2:11">
      <c r="B234" s="709"/>
      <c r="C234" s="709"/>
      <c r="D234" s="714"/>
      <c r="E234" s="714"/>
      <c r="F234" s="714"/>
      <c r="G234" s="714"/>
      <c r="H234" s="714"/>
      <c r="I234" s="688"/>
      <c r="J234" s="688"/>
      <c r="K234" s="688"/>
    </row>
    <row r="235" spans="2:11">
      <c r="B235" s="709"/>
      <c r="C235" s="709"/>
      <c r="D235" s="714"/>
      <c r="E235" s="714"/>
      <c r="F235" s="714"/>
      <c r="G235" s="714"/>
      <c r="H235" s="714"/>
      <c r="I235" s="688"/>
      <c r="J235" s="688"/>
      <c r="K235" s="688"/>
    </row>
    <row r="236" spans="2:11">
      <c r="B236" s="709"/>
      <c r="C236" s="709"/>
      <c r="D236" s="714"/>
      <c r="E236" s="714"/>
      <c r="F236" s="714"/>
      <c r="G236" s="714"/>
      <c r="H236" s="714"/>
      <c r="I236" s="688"/>
      <c r="J236" s="688"/>
      <c r="K236" s="688"/>
    </row>
    <row r="237" spans="2:11">
      <c r="B237" s="709"/>
      <c r="C237" s="709"/>
      <c r="D237" s="714"/>
      <c r="E237" s="714"/>
      <c r="F237" s="714"/>
      <c r="G237" s="714"/>
      <c r="H237" s="714"/>
      <c r="I237" s="688"/>
      <c r="J237" s="688"/>
      <c r="K237" s="688"/>
    </row>
    <row r="238" spans="2:11">
      <c r="B238" s="709"/>
      <c r="C238" s="709"/>
      <c r="D238" s="714"/>
      <c r="E238" s="714"/>
      <c r="F238" s="714"/>
      <c r="G238" s="714"/>
      <c r="H238" s="714"/>
      <c r="I238" s="688"/>
      <c r="J238" s="688"/>
      <c r="K238" s="688"/>
    </row>
    <row r="239" spans="2:11">
      <c r="B239" s="709"/>
      <c r="C239" s="709"/>
      <c r="D239" s="714"/>
      <c r="E239" s="714"/>
      <c r="F239" s="714"/>
      <c r="G239" s="714"/>
      <c r="H239" s="714"/>
      <c r="I239" s="688"/>
      <c r="J239" s="688"/>
      <c r="K239" s="688"/>
    </row>
    <row r="240" spans="2:11">
      <c r="B240" s="709"/>
      <c r="C240" s="709"/>
      <c r="D240" s="714"/>
      <c r="E240" s="714"/>
      <c r="F240" s="714"/>
      <c r="G240" s="714"/>
      <c r="H240" s="714"/>
      <c r="I240" s="688"/>
      <c r="J240" s="688"/>
      <c r="K240" s="688"/>
    </row>
    <row r="241" spans="2:11">
      <c r="B241" s="709"/>
      <c r="C241" s="709"/>
      <c r="D241" s="714"/>
      <c r="E241" s="714"/>
      <c r="F241" s="714"/>
      <c r="G241" s="714"/>
      <c r="H241" s="714"/>
      <c r="I241" s="688"/>
      <c r="J241" s="688"/>
      <c r="K241" s="688"/>
    </row>
    <row r="242" spans="2:11">
      <c r="B242" s="709"/>
      <c r="C242" s="709"/>
      <c r="D242" s="714"/>
      <c r="E242" s="714"/>
      <c r="F242" s="714"/>
      <c r="G242" s="714"/>
      <c r="H242" s="714"/>
      <c r="I242" s="688"/>
      <c r="J242" s="688"/>
      <c r="K242" s="688"/>
    </row>
    <row r="243" spans="2:11">
      <c r="B243" s="709"/>
      <c r="C243" s="709"/>
      <c r="D243" s="714"/>
      <c r="E243" s="714"/>
      <c r="F243" s="714"/>
      <c r="G243" s="714"/>
      <c r="H243" s="714"/>
      <c r="I243" s="688"/>
      <c r="J243" s="688"/>
      <c r="K243" s="688"/>
    </row>
    <row r="244" spans="2:11">
      <c r="B244" s="709"/>
      <c r="C244" s="709"/>
      <c r="D244" s="714"/>
      <c r="E244" s="714"/>
      <c r="F244" s="714"/>
      <c r="G244" s="714"/>
      <c r="H244" s="714"/>
      <c r="I244" s="688"/>
      <c r="J244" s="688"/>
      <c r="K244" s="688"/>
    </row>
    <row r="245" spans="2:11">
      <c r="B245" s="709"/>
      <c r="C245" s="709"/>
      <c r="D245" s="714"/>
      <c r="E245" s="714"/>
      <c r="F245" s="714"/>
      <c r="G245" s="714"/>
      <c r="H245" s="714"/>
      <c r="I245" s="688"/>
      <c r="J245" s="688"/>
      <c r="K245" s="688"/>
    </row>
    <row r="246" spans="2:11">
      <c r="B246" s="709"/>
      <c r="C246" s="709"/>
      <c r="D246" s="714"/>
      <c r="E246" s="714"/>
      <c r="F246" s="714"/>
      <c r="G246" s="714"/>
      <c r="H246" s="714"/>
      <c r="I246" s="688"/>
      <c r="J246" s="688"/>
      <c r="K246" s="688"/>
    </row>
    <row r="247" spans="2:11">
      <c r="B247" s="709"/>
      <c r="C247" s="709"/>
      <c r="D247" s="714"/>
      <c r="E247" s="714"/>
      <c r="F247" s="714"/>
      <c r="G247" s="714"/>
      <c r="H247" s="714"/>
      <c r="I247" s="688"/>
      <c r="J247" s="688"/>
      <c r="K247" s="688"/>
    </row>
    <row r="248" spans="2:11">
      <c r="B248" s="709"/>
      <c r="C248" s="709"/>
      <c r="D248" s="714"/>
      <c r="E248" s="714"/>
      <c r="F248" s="714"/>
      <c r="G248" s="714"/>
      <c r="H248" s="714"/>
      <c r="I248" s="688"/>
      <c r="J248" s="688"/>
      <c r="K248" s="688"/>
    </row>
    <row r="249" spans="2:11">
      <c r="B249" s="709"/>
      <c r="C249" s="709"/>
      <c r="D249" s="714"/>
      <c r="E249" s="714"/>
      <c r="F249" s="714"/>
      <c r="G249" s="714"/>
      <c r="H249" s="714"/>
      <c r="I249" s="688"/>
      <c r="J249" s="688"/>
      <c r="K249" s="688"/>
    </row>
    <row r="250" spans="2:11">
      <c r="B250" s="709"/>
      <c r="C250" s="709"/>
      <c r="D250" s="714"/>
      <c r="E250" s="714"/>
      <c r="F250" s="714"/>
      <c r="G250" s="714"/>
      <c r="H250" s="714"/>
      <c r="I250" s="688"/>
      <c r="J250" s="688"/>
      <c r="K250" s="688"/>
    </row>
    <row r="251" spans="2:11">
      <c r="B251" s="709"/>
      <c r="C251" s="709"/>
      <c r="D251" s="714"/>
      <c r="E251" s="714"/>
      <c r="F251" s="714"/>
      <c r="G251" s="714"/>
      <c r="H251" s="714"/>
      <c r="I251" s="688"/>
      <c r="J251" s="688"/>
      <c r="K251" s="688"/>
    </row>
    <row r="252" spans="2:11">
      <c r="B252" s="709"/>
      <c r="C252" s="709"/>
      <c r="D252" s="714"/>
      <c r="E252" s="714"/>
      <c r="F252" s="714"/>
      <c r="G252" s="714"/>
      <c r="H252" s="714"/>
      <c r="I252" s="688"/>
      <c r="J252" s="688"/>
      <c r="K252" s="688"/>
    </row>
    <row r="253" spans="2:11">
      <c r="B253" s="709"/>
      <c r="C253" s="709"/>
      <c r="D253" s="714"/>
      <c r="E253" s="714"/>
      <c r="F253" s="714"/>
      <c r="G253" s="714"/>
      <c r="H253" s="714"/>
      <c r="I253" s="688"/>
      <c r="J253" s="688"/>
      <c r="K253" s="688"/>
    </row>
    <row r="254" spans="2:11">
      <c r="B254" s="709"/>
      <c r="C254" s="709"/>
      <c r="D254" s="714"/>
      <c r="E254" s="714"/>
      <c r="F254" s="714"/>
      <c r="G254" s="714"/>
      <c r="H254" s="714"/>
      <c r="I254" s="688"/>
      <c r="J254" s="688"/>
      <c r="K254" s="688"/>
    </row>
    <row r="255" spans="2:11">
      <c r="B255" s="709"/>
      <c r="C255" s="709"/>
      <c r="D255" s="714"/>
      <c r="E255" s="714"/>
      <c r="F255" s="714"/>
      <c r="G255" s="714"/>
      <c r="H255" s="714"/>
      <c r="I255" s="688"/>
      <c r="J255" s="688"/>
      <c r="K255" s="688"/>
    </row>
    <row r="256" spans="2:11">
      <c r="B256" s="709"/>
      <c r="C256" s="709"/>
      <c r="D256" s="714"/>
      <c r="E256" s="714"/>
      <c r="F256" s="714"/>
      <c r="G256" s="714"/>
      <c r="H256" s="714"/>
      <c r="I256" s="688"/>
      <c r="J256" s="688"/>
      <c r="K256" s="688"/>
    </row>
    <row r="257" spans="2:11">
      <c r="B257" s="709"/>
      <c r="C257" s="709"/>
      <c r="D257" s="714"/>
      <c r="E257" s="714"/>
      <c r="F257" s="714"/>
      <c r="G257" s="714"/>
      <c r="H257" s="714"/>
      <c r="I257" s="688"/>
      <c r="J257" s="688"/>
      <c r="K257" s="688"/>
    </row>
    <row r="258" spans="2:11">
      <c r="B258" s="709"/>
      <c r="C258" s="709"/>
      <c r="D258" s="714"/>
      <c r="E258" s="714"/>
      <c r="F258" s="714"/>
      <c r="G258" s="714"/>
      <c r="H258" s="714"/>
      <c r="I258" s="688"/>
      <c r="J258" s="688"/>
      <c r="K258" s="688"/>
    </row>
    <row r="259" spans="2:11">
      <c r="B259" s="709"/>
      <c r="C259" s="709"/>
      <c r="D259" s="714"/>
      <c r="E259" s="714"/>
      <c r="F259" s="714"/>
      <c r="G259" s="714"/>
      <c r="H259" s="714"/>
      <c r="I259" s="688"/>
      <c r="J259" s="688"/>
      <c r="K259" s="688"/>
    </row>
    <row r="260" spans="2:11">
      <c r="B260" s="709"/>
      <c r="C260" s="709"/>
      <c r="D260" s="714"/>
      <c r="E260" s="714"/>
      <c r="F260" s="714"/>
      <c r="G260" s="714"/>
      <c r="H260" s="714"/>
      <c r="I260" s="688"/>
      <c r="J260" s="688"/>
      <c r="K260" s="688"/>
    </row>
    <row r="261" spans="2:11">
      <c r="B261" s="709"/>
      <c r="C261" s="709"/>
      <c r="D261" s="714"/>
      <c r="E261" s="714"/>
      <c r="F261" s="714"/>
      <c r="G261" s="714"/>
      <c r="H261" s="714"/>
      <c r="I261" s="688"/>
      <c r="J261" s="688"/>
      <c r="K261" s="688"/>
    </row>
    <row r="262" spans="2:11">
      <c r="B262" s="709"/>
      <c r="C262" s="709"/>
      <c r="D262" s="714"/>
      <c r="E262" s="714"/>
      <c r="F262" s="714"/>
      <c r="G262" s="714"/>
      <c r="H262" s="714"/>
      <c r="I262" s="688"/>
      <c r="J262" s="688"/>
      <c r="K262" s="688"/>
    </row>
    <row r="263" spans="2:11">
      <c r="B263" s="709"/>
      <c r="C263" s="709"/>
      <c r="D263" s="714"/>
      <c r="E263" s="714"/>
      <c r="F263" s="714"/>
      <c r="G263" s="714"/>
      <c r="H263" s="714"/>
      <c r="I263" s="688"/>
      <c r="J263" s="688"/>
      <c r="K263" s="688"/>
    </row>
    <row r="264" spans="2:11">
      <c r="B264" s="709"/>
      <c r="C264" s="709"/>
      <c r="D264" s="714"/>
      <c r="E264" s="714"/>
      <c r="F264" s="714"/>
      <c r="G264" s="714"/>
      <c r="H264" s="714"/>
      <c r="I264" s="688"/>
      <c r="J264" s="688"/>
      <c r="K264" s="688"/>
    </row>
    <row r="265" spans="2:11">
      <c r="B265" s="709"/>
      <c r="C265" s="709"/>
      <c r="D265" s="714"/>
      <c r="E265" s="714"/>
      <c r="F265" s="714"/>
      <c r="G265" s="714"/>
      <c r="H265" s="714"/>
      <c r="I265" s="688"/>
      <c r="J265" s="688"/>
      <c r="K265" s="688"/>
    </row>
    <row r="266" spans="2:11">
      <c r="B266" s="709"/>
      <c r="C266" s="709"/>
      <c r="D266" s="714"/>
      <c r="E266" s="714"/>
      <c r="F266" s="714"/>
      <c r="G266" s="714"/>
      <c r="H266" s="714"/>
      <c r="I266" s="688"/>
      <c r="J266" s="688"/>
      <c r="K266" s="688"/>
    </row>
    <row r="267" spans="2:11">
      <c r="B267" s="709"/>
      <c r="C267" s="709"/>
      <c r="D267" s="714"/>
      <c r="E267" s="714"/>
      <c r="F267" s="714"/>
      <c r="G267" s="714"/>
      <c r="H267" s="714"/>
      <c r="I267" s="688"/>
      <c r="J267" s="688"/>
      <c r="K267" s="688"/>
    </row>
    <row r="268" spans="2:11">
      <c r="B268" s="709"/>
      <c r="C268" s="709"/>
      <c r="D268" s="714"/>
      <c r="E268" s="714"/>
      <c r="F268" s="714"/>
      <c r="G268" s="714"/>
      <c r="H268" s="714"/>
      <c r="I268" s="688"/>
      <c r="J268" s="688"/>
      <c r="K268" s="688"/>
    </row>
    <row r="269" spans="2:11">
      <c r="B269" s="709"/>
      <c r="C269" s="709"/>
      <c r="D269" s="714"/>
      <c r="E269" s="714"/>
      <c r="F269" s="714"/>
      <c r="G269" s="714"/>
      <c r="H269" s="714"/>
      <c r="I269" s="688"/>
      <c r="J269" s="688"/>
      <c r="K269" s="688"/>
    </row>
    <row r="270" spans="2:11">
      <c r="B270" s="709"/>
      <c r="C270" s="709"/>
      <c r="D270" s="714"/>
      <c r="E270" s="714"/>
      <c r="F270" s="714"/>
      <c r="G270" s="714"/>
      <c r="H270" s="714"/>
      <c r="I270" s="688"/>
      <c r="J270" s="688"/>
      <c r="K270" s="688"/>
    </row>
    <row r="271" spans="2:11">
      <c r="B271" s="709"/>
      <c r="C271" s="709"/>
      <c r="D271" s="714"/>
      <c r="E271" s="714"/>
      <c r="F271" s="714"/>
      <c r="G271" s="714"/>
      <c r="H271" s="714"/>
      <c r="I271" s="688"/>
      <c r="J271" s="688"/>
      <c r="K271" s="688"/>
    </row>
    <row r="272" spans="2:11">
      <c r="B272" s="709"/>
      <c r="C272" s="709"/>
      <c r="D272" s="714"/>
      <c r="E272" s="714"/>
      <c r="F272" s="714"/>
      <c r="G272" s="714"/>
      <c r="H272" s="714"/>
      <c r="I272" s="688"/>
      <c r="J272" s="688"/>
      <c r="K272" s="688"/>
    </row>
    <row r="273" spans="2:11">
      <c r="B273" s="709"/>
      <c r="C273" s="709"/>
      <c r="D273" s="714"/>
      <c r="E273" s="714"/>
      <c r="F273" s="714"/>
      <c r="G273" s="714"/>
      <c r="H273" s="714"/>
      <c r="I273" s="688"/>
      <c r="J273" s="688"/>
      <c r="K273" s="688"/>
    </row>
    <row r="274" spans="2:11">
      <c r="B274" s="709"/>
      <c r="C274" s="709"/>
      <c r="D274" s="714"/>
      <c r="E274" s="714"/>
      <c r="F274" s="714"/>
      <c r="G274" s="714"/>
      <c r="H274" s="714"/>
      <c r="I274" s="688"/>
      <c r="J274" s="688"/>
      <c r="K274" s="688"/>
    </row>
    <row r="275" spans="2:11">
      <c r="B275" s="709"/>
      <c r="C275" s="709"/>
      <c r="D275" s="714"/>
      <c r="E275" s="714"/>
      <c r="F275" s="714"/>
      <c r="G275" s="714"/>
      <c r="H275" s="714"/>
      <c r="I275" s="688"/>
      <c r="J275" s="688"/>
      <c r="K275" s="688"/>
    </row>
    <row r="276" spans="2:11">
      <c r="B276" s="709"/>
      <c r="C276" s="709"/>
      <c r="D276" s="714"/>
      <c r="E276" s="714"/>
      <c r="F276" s="714"/>
      <c r="G276" s="714"/>
      <c r="H276" s="714"/>
      <c r="I276" s="688"/>
      <c r="J276" s="688"/>
      <c r="K276" s="688"/>
    </row>
    <row r="277" spans="2:11">
      <c r="B277" s="709"/>
      <c r="C277" s="709"/>
      <c r="D277" s="714"/>
      <c r="E277" s="714"/>
      <c r="F277" s="714"/>
      <c r="G277" s="714"/>
      <c r="H277" s="714"/>
      <c r="I277" s="688"/>
      <c r="J277" s="688"/>
      <c r="K277" s="688"/>
    </row>
    <row r="278" spans="2:11">
      <c r="B278" s="709"/>
      <c r="C278" s="709"/>
      <c r="D278" s="714"/>
      <c r="E278" s="714"/>
      <c r="F278" s="714"/>
      <c r="G278" s="714"/>
      <c r="H278" s="714"/>
      <c r="I278" s="688"/>
      <c r="J278" s="688"/>
      <c r="K278" s="688"/>
    </row>
    <row r="279" spans="2:11">
      <c r="B279" s="709"/>
      <c r="C279" s="709"/>
      <c r="D279" s="714"/>
      <c r="E279" s="714"/>
      <c r="F279" s="714"/>
      <c r="G279" s="714"/>
      <c r="H279" s="714"/>
      <c r="I279" s="688"/>
      <c r="J279" s="688"/>
      <c r="K279" s="688"/>
    </row>
    <row r="280" spans="2:11">
      <c r="B280" s="709"/>
      <c r="C280" s="709"/>
      <c r="D280" s="714"/>
      <c r="E280" s="714"/>
      <c r="F280" s="714"/>
      <c r="G280" s="714"/>
      <c r="H280" s="714"/>
      <c r="I280" s="688"/>
      <c r="J280" s="688"/>
      <c r="K280" s="688"/>
    </row>
    <row r="281" spans="2:11">
      <c r="B281" s="709"/>
      <c r="C281" s="709"/>
      <c r="D281" s="714"/>
      <c r="E281" s="714"/>
      <c r="F281" s="714"/>
      <c r="G281" s="714"/>
      <c r="H281" s="714"/>
      <c r="I281" s="688"/>
      <c r="J281" s="688"/>
      <c r="K281" s="688"/>
    </row>
    <row r="282" spans="2:11">
      <c r="B282" s="709"/>
      <c r="C282" s="709"/>
      <c r="D282" s="714"/>
      <c r="E282" s="714"/>
      <c r="F282" s="714"/>
      <c r="G282" s="714"/>
      <c r="H282" s="714"/>
      <c r="I282" s="688"/>
      <c r="J282" s="688"/>
      <c r="K282" s="688"/>
    </row>
    <row r="283" spans="2:11">
      <c r="B283" s="709"/>
      <c r="C283" s="709"/>
      <c r="D283" s="714"/>
      <c r="E283" s="714"/>
      <c r="F283" s="714"/>
      <c r="G283" s="714"/>
      <c r="H283" s="714"/>
      <c r="I283" s="688"/>
      <c r="J283" s="688"/>
      <c r="K283" s="688"/>
    </row>
    <row r="284" spans="2:11">
      <c r="B284" s="709"/>
      <c r="C284" s="709"/>
      <c r="D284" s="714"/>
      <c r="E284" s="714"/>
      <c r="F284" s="714"/>
      <c r="G284" s="714"/>
      <c r="H284" s="714"/>
      <c r="I284" s="688"/>
      <c r="J284" s="688"/>
      <c r="K284" s="688"/>
    </row>
    <row r="285" spans="2:11">
      <c r="B285" s="709"/>
      <c r="C285" s="709"/>
      <c r="D285" s="714"/>
      <c r="E285" s="714"/>
      <c r="F285" s="714"/>
      <c r="G285" s="714"/>
      <c r="H285" s="714"/>
      <c r="I285" s="688"/>
      <c r="J285" s="688"/>
      <c r="K285" s="688"/>
    </row>
    <row r="286" spans="2:11">
      <c r="B286" s="709"/>
      <c r="C286" s="709"/>
      <c r="D286" s="714"/>
      <c r="E286" s="714"/>
      <c r="F286" s="714"/>
      <c r="G286" s="714"/>
      <c r="H286" s="714"/>
      <c r="I286" s="688"/>
      <c r="J286" s="688"/>
      <c r="K286" s="688"/>
    </row>
    <row r="287" spans="2:11">
      <c r="B287" s="709"/>
      <c r="C287" s="709"/>
      <c r="D287" s="714"/>
      <c r="E287" s="714"/>
      <c r="F287" s="714"/>
      <c r="G287" s="714"/>
      <c r="H287" s="714"/>
      <c r="I287" s="688"/>
      <c r="J287" s="688"/>
      <c r="K287" s="688"/>
    </row>
    <row r="288" spans="2:11">
      <c r="B288" s="709"/>
      <c r="C288" s="709"/>
      <c r="D288" s="714"/>
      <c r="E288" s="714"/>
      <c r="F288" s="714"/>
      <c r="G288" s="714"/>
      <c r="H288" s="714"/>
      <c r="I288" s="688"/>
      <c r="J288" s="688"/>
      <c r="K288" s="688"/>
    </row>
    <row r="289" spans="2:11">
      <c r="B289" s="709"/>
      <c r="C289" s="709"/>
      <c r="D289" s="714"/>
      <c r="E289" s="714"/>
      <c r="F289" s="714"/>
      <c r="G289" s="714"/>
      <c r="H289" s="714"/>
      <c r="I289" s="688"/>
      <c r="J289" s="688"/>
      <c r="K289" s="688"/>
    </row>
    <row r="290" spans="2:11">
      <c r="B290" s="709"/>
      <c r="C290" s="709"/>
      <c r="D290" s="714"/>
      <c r="E290" s="714"/>
      <c r="F290" s="714"/>
      <c r="G290" s="714"/>
      <c r="H290" s="714"/>
      <c r="I290" s="688"/>
      <c r="J290" s="688"/>
      <c r="K290" s="688"/>
    </row>
    <row r="291" spans="2:11">
      <c r="B291" s="709"/>
      <c r="C291" s="709"/>
      <c r="D291" s="714"/>
      <c r="E291" s="714"/>
      <c r="F291" s="714"/>
      <c r="G291" s="714"/>
      <c r="H291" s="714"/>
      <c r="I291" s="688"/>
      <c r="J291" s="688"/>
      <c r="K291" s="688"/>
    </row>
    <row r="292" spans="2:11">
      <c r="B292" s="709"/>
      <c r="C292" s="709"/>
      <c r="D292" s="714"/>
      <c r="E292" s="714"/>
      <c r="F292" s="714"/>
      <c r="G292" s="714"/>
      <c r="H292" s="714"/>
      <c r="I292" s="688"/>
      <c r="J292" s="688"/>
      <c r="K292" s="688"/>
    </row>
    <row r="293" spans="2:11">
      <c r="B293" s="709"/>
      <c r="C293" s="709"/>
      <c r="D293" s="714"/>
      <c r="E293" s="714"/>
      <c r="F293" s="714"/>
      <c r="G293" s="714"/>
      <c r="H293" s="714"/>
      <c r="I293" s="688"/>
      <c r="J293" s="688"/>
      <c r="K293" s="688"/>
    </row>
    <row r="294" spans="2:11">
      <c r="B294" s="709"/>
      <c r="C294" s="709"/>
      <c r="D294" s="714"/>
      <c r="E294" s="714"/>
      <c r="F294" s="714"/>
      <c r="G294" s="714"/>
      <c r="H294" s="714"/>
      <c r="I294" s="688"/>
      <c r="J294" s="688"/>
      <c r="K294" s="688"/>
    </row>
    <row r="295" spans="2:11">
      <c r="B295" s="709"/>
      <c r="C295" s="709"/>
      <c r="D295" s="714"/>
      <c r="E295" s="714"/>
      <c r="F295" s="714"/>
      <c r="G295" s="714"/>
      <c r="H295" s="714"/>
      <c r="I295" s="688"/>
      <c r="J295" s="688"/>
      <c r="K295" s="688"/>
    </row>
    <row r="296" spans="2:11">
      <c r="B296" s="709"/>
      <c r="C296" s="709"/>
      <c r="D296" s="714"/>
      <c r="E296" s="714"/>
      <c r="F296" s="714"/>
      <c r="G296" s="714"/>
      <c r="H296" s="714"/>
      <c r="I296" s="688"/>
      <c r="J296" s="688"/>
      <c r="K296" s="688"/>
    </row>
    <row r="297" spans="2:11">
      <c r="B297" s="709"/>
      <c r="C297" s="709"/>
      <c r="D297" s="714"/>
      <c r="E297" s="714"/>
      <c r="F297" s="714"/>
      <c r="G297" s="714"/>
      <c r="H297" s="714"/>
      <c r="I297" s="688"/>
      <c r="J297" s="688"/>
      <c r="K297" s="688"/>
    </row>
    <row r="298" spans="2:11">
      <c r="B298" s="709"/>
      <c r="C298" s="709"/>
      <c r="D298" s="714"/>
      <c r="E298" s="714"/>
      <c r="F298" s="714"/>
      <c r="G298" s="714"/>
      <c r="H298" s="714"/>
      <c r="I298" s="688"/>
      <c r="J298" s="688"/>
      <c r="K298" s="688"/>
    </row>
    <row r="299" spans="2:11">
      <c r="B299" s="709"/>
      <c r="C299" s="709"/>
      <c r="D299" s="714"/>
      <c r="E299" s="714"/>
      <c r="F299" s="714"/>
      <c r="G299" s="714"/>
      <c r="H299" s="714"/>
      <c r="I299" s="688"/>
      <c r="J299" s="688"/>
      <c r="K299" s="688"/>
    </row>
    <row r="300" spans="2:11">
      <c r="B300" s="709"/>
      <c r="C300" s="709"/>
      <c r="D300" s="714"/>
      <c r="E300" s="714"/>
      <c r="F300" s="714"/>
      <c r="G300" s="714"/>
      <c r="H300" s="714"/>
      <c r="I300" s="688"/>
      <c r="J300" s="688"/>
      <c r="K300" s="688"/>
    </row>
    <row r="301" spans="2:11">
      <c r="B301" s="709"/>
      <c r="C301" s="709"/>
      <c r="D301" s="714"/>
      <c r="E301" s="714"/>
      <c r="F301" s="714"/>
      <c r="G301" s="714"/>
      <c r="H301" s="714"/>
      <c r="I301" s="688"/>
      <c r="J301" s="688"/>
      <c r="K301" s="688"/>
    </row>
    <row r="302" spans="2:11">
      <c r="B302" s="709"/>
      <c r="C302" s="709"/>
      <c r="D302" s="714"/>
      <c r="E302" s="714"/>
      <c r="F302" s="714"/>
      <c r="G302" s="714"/>
      <c r="H302" s="714"/>
      <c r="I302" s="688"/>
      <c r="J302" s="688"/>
      <c r="K302" s="688"/>
    </row>
    <row r="303" spans="2:11">
      <c r="B303" s="709"/>
      <c r="C303" s="709"/>
      <c r="D303" s="714"/>
      <c r="E303" s="714"/>
      <c r="F303" s="714"/>
      <c r="G303" s="714"/>
      <c r="H303" s="714"/>
      <c r="I303" s="688"/>
      <c r="J303" s="688"/>
      <c r="K303" s="688"/>
    </row>
    <row r="304" spans="2:11">
      <c r="B304" s="709"/>
      <c r="C304" s="709"/>
      <c r="D304" s="714"/>
      <c r="E304" s="714"/>
      <c r="F304" s="714"/>
      <c r="G304" s="714"/>
      <c r="H304" s="714"/>
      <c r="I304" s="688"/>
      <c r="J304" s="688"/>
      <c r="K304" s="688"/>
    </row>
    <row r="305" spans="2:11">
      <c r="B305" s="709"/>
      <c r="C305" s="709"/>
      <c r="D305" s="714"/>
      <c r="E305" s="714"/>
      <c r="F305" s="714"/>
      <c r="G305" s="714"/>
      <c r="H305" s="714"/>
      <c r="I305" s="688"/>
      <c r="J305" s="688"/>
      <c r="K305" s="688"/>
    </row>
    <row r="306" spans="2:11">
      <c r="B306" s="709"/>
      <c r="C306" s="709"/>
      <c r="D306" s="714"/>
      <c r="E306" s="714"/>
      <c r="F306" s="714"/>
      <c r="G306" s="714"/>
      <c r="H306" s="714"/>
      <c r="I306" s="688"/>
      <c r="J306" s="688"/>
      <c r="K306" s="688"/>
    </row>
    <row r="307" spans="2:11">
      <c r="B307" s="709"/>
      <c r="C307" s="709"/>
      <c r="D307" s="714"/>
      <c r="E307" s="714"/>
      <c r="F307" s="714"/>
      <c r="G307" s="714"/>
      <c r="H307" s="714"/>
      <c r="I307" s="688"/>
      <c r="J307" s="688"/>
      <c r="K307" s="688"/>
    </row>
    <row r="308" spans="2:11">
      <c r="B308" s="709"/>
      <c r="C308" s="709"/>
      <c r="D308" s="714"/>
      <c r="E308" s="714"/>
      <c r="F308" s="714"/>
      <c r="G308" s="714"/>
      <c r="H308" s="714"/>
      <c r="I308" s="688"/>
      <c r="J308" s="688"/>
      <c r="K308" s="688"/>
    </row>
    <row r="309" spans="2:11">
      <c r="B309" s="709"/>
      <c r="C309" s="709"/>
      <c r="D309" s="714"/>
      <c r="E309" s="714"/>
      <c r="F309" s="714"/>
      <c r="G309" s="714"/>
      <c r="H309" s="714"/>
      <c r="I309" s="688"/>
      <c r="J309" s="688"/>
      <c r="K309" s="688"/>
    </row>
    <row r="310" spans="2:11">
      <c r="B310" s="709"/>
      <c r="C310" s="709"/>
      <c r="D310" s="714"/>
      <c r="E310" s="714"/>
      <c r="F310" s="714"/>
      <c r="G310" s="714"/>
      <c r="H310" s="714"/>
      <c r="I310" s="688"/>
      <c r="J310" s="688"/>
      <c r="K310" s="688"/>
    </row>
    <row r="311" spans="2:11">
      <c r="B311" s="709"/>
      <c r="C311" s="709"/>
      <c r="D311" s="714"/>
      <c r="E311" s="714"/>
      <c r="F311" s="714"/>
      <c r="G311" s="714"/>
      <c r="H311" s="714"/>
      <c r="I311" s="688"/>
      <c r="J311" s="688"/>
      <c r="K311" s="688"/>
    </row>
    <row r="312" spans="2:11">
      <c r="B312" s="709"/>
      <c r="C312" s="709"/>
      <c r="D312" s="714"/>
      <c r="E312" s="714"/>
      <c r="F312" s="714"/>
      <c r="G312" s="714"/>
      <c r="H312" s="714"/>
      <c r="I312" s="688"/>
      <c r="J312" s="688"/>
      <c r="K312" s="688"/>
    </row>
    <row r="313" spans="2:11">
      <c r="B313" s="709"/>
      <c r="C313" s="709"/>
      <c r="D313" s="714"/>
      <c r="E313" s="714"/>
      <c r="F313" s="714"/>
      <c r="G313" s="714"/>
      <c r="H313" s="714"/>
      <c r="I313" s="688"/>
      <c r="J313" s="688"/>
      <c r="K313" s="688"/>
    </row>
    <row r="314" spans="2:11">
      <c r="B314" s="709"/>
      <c r="C314" s="709"/>
      <c r="D314" s="714"/>
      <c r="E314" s="714"/>
      <c r="F314" s="714"/>
      <c r="G314" s="714"/>
      <c r="H314" s="714"/>
      <c r="I314" s="688"/>
      <c r="J314" s="688"/>
      <c r="K314" s="688"/>
    </row>
    <row r="315" spans="2:11">
      <c r="B315" s="709"/>
      <c r="C315" s="709"/>
      <c r="D315" s="714"/>
      <c r="E315" s="714"/>
      <c r="F315" s="714"/>
      <c r="G315" s="714"/>
      <c r="H315" s="714"/>
      <c r="I315" s="688"/>
      <c r="J315" s="688"/>
      <c r="K315" s="688"/>
    </row>
    <row r="316" spans="2:11">
      <c r="B316" s="709"/>
      <c r="C316" s="709"/>
      <c r="D316" s="714"/>
      <c r="E316" s="714"/>
      <c r="F316" s="714"/>
      <c r="G316" s="714"/>
      <c r="H316" s="714"/>
      <c r="I316" s="688"/>
      <c r="J316" s="688"/>
      <c r="K316" s="688"/>
    </row>
    <row r="317" spans="2:11">
      <c r="B317" s="709"/>
      <c r="C317" s="709"/>
      <c r="D317" s="714"/>
      <c r="E317" s="714"/>
      <c r="F317" s="714"/>
      <c r="G317" s="714"/>
      <c r="H317" s="714"/>
      <c r="I317" s="688"/>
      <c r="J317" s="688"/>
      <c r="K317" s="688"/>
    </row>
    <row r="318" spans="2:11">
      <c r="B318" s="709"/>
      <c r="C318" s="709"/>
      <c r="D318" s="714"/>
      <c r="E318" s="714"/>
      <c r="F318" s="714"/>
      <c r="G318" s="714"/>
      <c r="H318" s="714"/>
      <c r="I318" s="688"/>
      <c r="J318" s="688"/>
      <c r="K318" s="688"/>
    </row>
    <row r="319" spans="2:11">
      <c r="B319" s="709"/>
      <c r="C319" s="709"/>
      <c r="D319" s="714"/>
      <c r="E319" s="714"/>
      <c r="F319" s="714"/>
      <c r="G319" s="714"/>
      <c r="H319" s="714"/>
      <c r="I319" s="688"/>
      <c r="J319" s="688"/>
      <c r="K319" s="688"/>
    </row>
    <row r="320" spans="2:11">
      <c r="B320" s="709"/>
      <c r="C320" s="709"/>
      <c r="D320" s="714"/>
      <c r="E320" s="714"/>
      <c r="F320" s="714"/>
      <c r="G320" s="714"/>
      <c r="H320" s="714"/>
      <c r="I320" s="688"/>
      <c r="J320" s="688"/>
      <c r="K320" s="688"/>
    </row>
    <row r="321" spans="2:11">
      <c r="B321" s="709"/>
      <c r="C321" s="709"/>
      <c r="D321" s="714"/>
      <c r="E321" s="714"/>
      <c r="F321" s="714"/>
      <c r="G321" s="714"/>
      <c r="H321" s="714"/>
      <c r="I321" s="688"/>
      <c r="J321" s="688"/>
      <c r="K321" s="688"/>
    </row>
    <row r="322" spans="2:11">
      <c r="B322" s="709"/>
      <c r="C322" s="709"/>
      <c r="D322" s="714"/>
      <c r="E322" s="714"/>
      <c r="F322" s="714"/>
      <c r="G322" s="714"/>
      <c r="H322" s="714"/>
      <c r="I322" s="688"/>
      <c r="J322" s="688"/>
      <c r="K322" s="688"/>
    </row>
    <row r="323" spans="2:11">
      <c r="B323" s="709"/>
      <c r="C323" s="709"/>
      <c r="D323" s="714"/>
      <c r="E323" s="714"/>
      <c r="F323" s="714"/>
      <c r="G323" s="714"/>
      <c r="H323" s="714"/>
      <c r="I323" s="688"/>
      <c r="J323" s="688"/>
      <c r="K323" s="688"/>
    </row>
    <row r="324" spans="2:11">
      <c r="B324" s="709"/>
      <c r="C324" s="709"/>
      <c r="D324" s="714"/>
      <c r="E324" s="714"/>
      <c r="F324" s="714"/>
      <c r="G324" s="714"/>
      <c r="H324" s="714"/>
      <c r="I324" s="688"/>
      <c r="J324" s="688"/>
      <c r="K324" s="688"/>
    </row>
    <row r="325" spans="2:11">
      <c r="B325" s="709"/>
      <c r="C325" s="709"/>
      <c r="D325" s="714"/>
      <c r="E325" s="714"/>
      <c r="F325" s="714"/>
      <c r="G325" s="714"/>
      <c r="H325" s="714"/>
      <c r="I325" s="688"/>
      <c r="J325" s="688"/>
      <c r="K325" s="688"/>
    </row>
    <row r="326" spans="2:11">
      <c r="B326" s="709"/>
      <c r="C326" s="709"/>
      <c r="D326" s="714"/>
      <c r="E326" s="714"/>
      <c r="F326" s="714"/>
      <c r="G326" s="714"/>
      <c r="H326" s="714"/>
      <c r="I326" s="688"/>
      <c r="J326" s="688"/>
      <c r="K326" s="688"/>
    </row>
    <row r="327" spans="2:11">
      <c r="B327" s="709"/>
      <c r="C327" s="709"/>
      <c r="D327" s="714"/>
      <c r="E327" s="714"/>
      <c r="F327" s="714"/>
      <c r="G327" s="714"/>
      <c r="H327" s="714"/>
      <c r="I327" s="688"/>
      <c r="J327" s="688"/>
      <c r="K327" s="688"/>
    </row>
    <row r="328" spans="2:11">
      <c r="B328" s="709"/>
      <c r="C328" s="709"/>
      <c r="D328" s="714"/>
      <c r="E328" s="714"/>
      <c r="F328" s="714"/>
      <c r="G328" s="714"/>
      <c r="H328" s="714"/>
      <c r="I328" s="688"/>
      <c r="J328" s="688"/>
      <c r="K328" s="688"/>
    </row>
    <row r="329" spans="2:11">
      <c r="B329" s="709"/>
      <c r="C329" s="709"/>
      <c r="D329" s="714"/>
      <c r="E329" s="714"/>
      <c r="F329" s="714"/>
      <c r="G329" s="714"/>
      <c r="H329" s="714"/>
      <c r="I329" s="688"/>
      <c r="J329" s="688"/>
      <c r="K329" s="688"/>
    </row>
    <row r="330" spans="2:11">
      <c r="B330" s="709"/>
      <c r="C330" s="709"/>
      <c r="D330" s="714"/>
      <c r="E330" s="714"/>
      <c r="F330" s="714"/>
      <c r="G330" s="714"/>
      <c r="H330" s="714"/>
      <c r="I330" s="688"/>
      <c r="J330" s="688"/>
      <c r="K330" s="688"/>
    </row>
    <row r="331" spans="2:11">
      <c r="B331" s="709"/>
      <c r="C331" s="709"/>
      <c r="D331" s="714"/>
      <c r="E331" s="714"/>
      <c r="F331" s="714"/>
      <c r="G331" s="714"/>
      <c r="H331" s="714"/>
      <c r="I331" s="688"/>
      <c r="J331" s="688"/>
      <c r="K331" s="688"/>
    </row>
    <row r="332" spans="2:11">
      <c r="B332" s="709"/>
      <c r="C332" s="709"/>
      <c r="D332" s="714"/>
      <c r="E332" s="714"/>
      <c r="F332" s="714"/>
      <c r="G332" s="714"/>
      <c r="H332" s="714"/>
      <c r="I332" s="688"/>
      <c r="J332" s="688"/>
      <c r="K332" s="688"/>
    </row>
    <row r="333" spans="2:11">
      <c r="B333" s="709"/>
      <c r="C333" s="709"/>
      <c r="D333" s="714"/>
      <c r="E333" s="714"/>
      <c r="F333" s="714"/>
      <c r="G333" s="714"/>
      <c r="H333" s="714"/>
      <c r="I333" s="688"/>
      <c r="J333" s="688"/>
      <c r="K333" s="688"/>
    </row>
    <row r="334" spans="2:11">
      <c r="B334" s="709"/>
      <c r="C334" s="709"/>
      <c r="D334" s="714"/>
      <c r="E334" s="714"/>
      <c r="F334" s="714"/>
      <c r="G334" s="714"/>
      <c r="H334" s="714"/>
      <c r="I334" s="688"/>
      <c r="J334" s="688"/>
      <c r="K334" s="688"/>
    </row>
    <row r="335" spans="2:11">
      <c r="B335" s="709"/>
      <c r="C335" s="709"/>
      <c r="D335" s="714"/>
      <c r="E335" s="714"/>
      <c r="F335" s="714"/>
      <c r="G335" s="714"/>
      <c r="H335" s="714"/>
      <c r="I335" s="688"/>
      <c r="J335" s="688"/>
      <c r="K335" s="688"/>
    </row>
    <row r="336" spans="2:11">
      <c r="B336" s="709"/>
      <c r="C336" s="709"/>
      <c r="D336" s="714"/>
      <c r="E336" s="714"/>
      <c r="F336" s="714"/>
      <c r="G336" s="714"/>
      <c r="H336" s="714"/>
      <c r="I336" s="688"/>
      <c r="J336" s="688"/>
      <c r="K336" s="688"/>
    </row>
    <row r="337" spans="2:11">
      <c r="B337" s="709"/>
      <c r="C337" s="709"/>
      <c r="D337" s="714"/>
      <c r="E337" s="714"/>
      <c r="F337" s="714"/>
      <c r="G337" s="714"/>
      <c r="H337" s="714"/>
      <c r="I337" s="688"/>
      <c r="J337" s="688"/>
      <c r="K337" s="688"/>
    </row>
    <row r="338" spans="2:11">
      <c r="B338" s="709"/>
      <c r="C338" s="709"/>
      <c r="D338" s="714"/>
      <c r="E338" s="714"/>
      <c r="F338" s="714"/>
      <c r="G338" s="714"/>
      <c r="H338" s="714"/>
      <c r="I338" s="688"/>
      <c r="J338" s="688"/>
      <c r="K338" s="688"/>
    </row>
    <row r="339" spans="2:11">
      <c r="B339" s="709"/>
      <c r="C339" s="709"/>
      <c r="D339" s="714"/>
      <c r="E339" s="714"/>
      <c r="F339" s="714"/>
      <c r="G339" s="714"/>
      <c r="H339" s="714"/>
      <c r="I339" s="688"/>
      <c r="J339" s="688"/>
      <c r="K339" s="688"/>
    </row>
    <row r="340" spans="2:11">
      <c r="B340" s="709"/>
      <c r="C340" s="709"/>
      <c r="D340" s="714"/>
      <c r="E340" s="714"/>
      <c r="F340" s="714"/>
      <c r="G340" s="714"/>
      <c r="H340" s="714"/>
      <c r="I340" s="688"/>
      <c r="J340" s="688"/>
      <c r="K340" s="688"/>
    </row>
    <row r="341" spans="2:11">
      <c r="B341" s="709"/>
      <c r="C341" s="709"/>
      <c r="D341" s="714"/>
      <c r="E341" s="714"/>
      <c r="F341" s="714"/>
      <c r="G341" s="714"/>
      <c r="H341" s="714"/>
      <c r="I341" s="688"/>
      <c r="J341" s="688"/>
      <c r="K341" s="688"/>
    </row>
    <row r="342" spans="2:11">
      <c r="B342" s="709"/>
      <c r="C342" s="709"/>
      <c r="D342" s="714"/>
      <c r="E342" s="714"/>
      <c r="F342" s="714"/>
      <c r="G342" s="714"/>
      <c r="H342" s="714"/>
      <c r="I342" s="688"/>
      <c r="J342" s="688"/>
      <c r="K342" s="688"/>
    </row>
    <row r="343" spans="2:11">
      <c r="B343" s="709"/>
      <c r="C343" s="709"/>
      <c r="D343" s="714"/>
      <c r="E343" s="714"/>
      <c r="F343" s="714"/>
      <c r="G343" s="714"/>
      <c r="H343" s="714"/>
      <c r="I343" s="688"/>
      <c r="J343" s="688"/>
      <c r="K343" s="688"/>
    </row>
    <row r="344" spans="2:11">
      <c r="B344" s="709"/>
      <c r="C344" s="709"/>
      <c r="D344" s="714"/>
      <c r="E344" s="714"/>
      <c r="F344" s="714"/>
      <c r="G344" s="714"/>
      <c r="H344" s="714"/>
      <c r="I344" s="688"/>
      <c r="J344" s="688"/>
      <c r="K344" s="688"/>
    </row>
    <row r="345" spans="2:11">
      <c r="B345" s="709"/>
      <c r="C345" s="709"/>
      <c r="D345" s="714"/>
      <c r="E345" s="714"/>
      <c r="F345" s="714"/>
      <c r="G345" s="714"/>
      <c r="H345" s="714"/>
      <c r="I345" s="688"/>
      <c r="J345" s="688"/>
      <c r="K345" s="688"/>
    </row>
    <row r="346" spans="2:11">
      <c r="B346" s="709"/>
      <c r="C346" s="709"/>
      <c r="D346" s="714"/>
      <c r="E346" s="714"/>
      <c r="F346" s="714"/>
      <c r="G346" s="714"/>
      <c r="H346" s="714"/>
      <c r="I346" s="688"/>
      <c r="J346" s="688"/>
      <c r="K346" s="688"/>
    </row>
    <row r="347" spans="2:11">
      <c r="B347" s="709"/>
      <c r="C347" s="709"/>
      <c r="D347" s="714"/>
      <c r="E347" s="714"/>
      <c r="F347" s="714"/>
      <c r="G347" s="714"/>
      <c r="H347" s="714"/>
      <c r="I347" s="688"/>
      <c r="J347" s="688"/>
      <c r="K347" s="688"/>
    </row>
    <row r="348" spans="2:11">
      <c r="B348" s="709"/>
      <c r="C348" s="709"/>
      <c r="D348" s="714"/>
      <c r="E348" s="714"/>
      <c r="F348" s="714"/>
      <c r="G348" s="714"/>
      <c r="H348" s="714"/>
      <c r="I348" s="688"/>
      <c r="J348" s="688"/>
      <c r="K348" s="688"/>
    </row>
    <row r="349" spans="2:11">
      <c r="B349" s="709"/>
      <c r="C349" s="709"/>
      <c r="D349" s="714"/>
      <c r="E349" s="714"/>
      <c r="F349" s="714"/>
      <c r="G349" s="714"/>
      <c r="H349" s="714"/>
      <c r="I349" s="688"/>
      <c r="J349" s="688"/>
      <c r="K349" s="688"/>
    </row>
    <row r="350" spans="2:11">
      <c r="B350" s="709"/>
      <c r="C350" s="709"/>
      <c r="D350" s="714"/>
      <c r="E350" s="714"/>
      <c r="F350" s="714"/>
      <c r="G350" s="714"/>
      <c r="H350" s="714"/>
      <c r="I350" s="688"/>
      <c r="J350" s="688"/>
      <c r="K350" s="688"/>
    </row>
    <row r="351" spans="2:11">
      <c r="B351" s="709"/>
      <c r="C351" s="709"/>
      <c r="D351" s="714"/>
      <c r="E351" s="714"/>
      <c r="F351" s="714"/>
      <c r="G351" s="714"/>
      <c r="H351" s="714"/>
      <c r="I351" s="688"/>
      <c r="J351" s="688"/>
      <c r="K351" s="688"/>
    </row>
    <row r="352" spans="2:11">
      <c r="B352" s="709"/>
      <c r="C352" s="709"/>
      <c r="D352" s="714"/>
      <c r="E352" s="714"/>
      <c r="F352" s="714"/>
      <c r="G352" s="714"/>
      <c r="H352" s="714"/>
      <c r="I352" s="688"/>
      <c r="J352" s="688"/>
      <c r="K352" s="688"/>
    </row>
    <row r="353" spans="2:11">
      <c r="B353" s="709"/>
      <c r="C353" s="709"/>
      <c r="D353" s="714"/>
      <c r="E353" s="714"/>
      <c r="F353" s="714"/>
      <c r="G353" s="714"/>
      <c r="H353" s="714"/>
      <c r="I353" s="688"/>
      <c r="J353" s="688"/>
      <c r="K353" s="688"/>
    </row>
    <row r="354" spans="2:11">
      <c r="B354" s="709"/>
      <c r="C354" s="709"/>
      <c r="D354" s="714"/>
      <c r="E354" s="714"/>
      <c r="F354" s="714"/>
      <c r="G354" s="714"/>
      <c r="H354" s="714"/>
      <c r="I354" s="688"/>
      <c r="J354" s="688"/>
      <c r="K354" s="688"/>
    </row>
    <row r="355" spans="2:11">
      <c r="B355" s="709"/>
      <c r="C355" s="709"/>
      <c r="D355" s="714"/>
      <c r="E355" s="714"/>
      <c r="F355" s="714"/>
      <c r="G355" s="714"/>
      <c r="H355" s="714"/>
      <c r="I355" s="688"/>
      <c r="J355" s="688"/>
      <c r="K355" s="688"/>
    </row>
    <row r="356" spans="2:11">
      <c r="B356" s="709"/>
      <c r="C356" s="709"/>
      <c r="D356" s="714"/>
      <c r="E356" s="714"/>
      <c r="F356" s="714"/>
      <c r="G356" s="714"/>
      <c r="H356" s="714"/>
      <c r="I356" s="688"/>
      <c r="J356" s="688"/>
      <c r="K356" s="688"/>
    </row>
    <row r="357" spans="2:11">
      <c r="B357" s="709"/>
      <c r="C357" s="709"/>
      <c r="D357" s="714"/>
      <c r="E357" s="714"/>
      <c r="F357" s="714"/>
      <c r="G357" s="714"/>
      <c r="H357" s="714"/>
      <c r="I357" s="688"/>
      <c r="J357" s="688"/>
      <c r="K357" s="688"/>
    </row>
    <row r="358" spans="2:11">
      <c r="B358" s="709"/>
      <c r="C358" s="709"/>
      <c r="D358" s="714"/>
      <c r="E358" s="714"/>
      <c r="F358" s="714"/>
      <c r="G358" s="714"/>
      <c r="H358" s="714"/>
      <c r="I358" s="688"/>
      <c r="J358" s="688"/>
      <c r="K358" s="688"/>
    </row>
    <row r="359" spans="2:11">
      <c r="B359" s="709"/>
      <c r="C359" s="709"/>
      <c r="D359" s="714"/>
      <c r="E359" s="714"/>
      <c r="F359" s="714"/>
      <c r="G359" s="714"/>
      <c r="H359" s="714"/>
      <c r="I359" s="688"/>
      <c r="J359" s="688"/>
      <c r="K359" s="688"/>
    </row>
    <row r="360" spans="2:11">
      <c r="B360" s="709"/>
      <c r="C360" s="709"/>
      <c r="D360" s="714"/>
      <c r="E360" s="714"/>
      <c r="F360" s="714"/>
      <c r="G360" s="714"/>
      <c r="H360" s="714"/>
      <c r="I360" s="688"/>
      <c r="J360" s="688"/>
      <c r="K360" s="688"/>
    </row>
    <row r="361" spans="2:11">
      <c r="B361" s="709"/>
      <c r="C361" s="709"/>
      <c r="D361" s="714"/>
      <c r="E361" s="714"/>
      <c r="F361" s="714"/>
      <c r="G361" s="714"/>
      <c r="H361" s="714"/>
      <c r="I361" s="688"/>
      <c r="J361" s="688"/>
      <c r="K361" s="688"/>
    </row>
    <row r="362" spans="2:11">
      <c r="B362" s="709"/>
      <c r="C362" s="709"/>
      <c r="D362" s="714"/>
      <c r="E362" s="714"/>
      <c r="F362" s="714"/>
      <c r="G362" s="714"/>
      <c r="H362" s="714"/>
      <c r="I362" s="688"/>
      <c r="J362" s="688"/>
      <c r="K362" s="688"/>
    </row>
    <row r="363" spans="2:11">
      <c r="B363" s="709"/>
      <c r="C363" s="709"/>
      <c r="D363" s="714"/>
      <c r="E363" s="714"/>
      <c r="F363" s="714"/>
      <c r="G363" s="714"/>
      <c r="H363" s="714"/>
      <c r="I363" s="688"/>
      <c r="J363" s="688"/>
      <c r="K363" s="688"/>
    </row>
    <row r="364" spans="2:11">
      <c r="B364" s="709"/>
      <c r="C364" s="709"/>
      <c r="D364" s="714"/>
      <c r="E364" s="714"/>
      <c r="F364" s="714"/>
      <c r="G364" s="714"/>
      <c r="H364" s="714"/>
      <c r="I364" s="688"/>
      <c r="J364" s="688"/>
      <c r="K364" s="688"/>
    </row>
    <row r="365" spans="2:11">
      <c r="B365" s="709"/>
      <c r="C365" s="709"/>
      <c r="D365" s="714"/>
      <c r="E365" s="714"/>
      <c r="F365" s="714"/>
      <c r="G365" s="714"/>
      <c r="H365" s="714"/>
      <c r="I365" s="688"/>
      <c r="J365" s="688"/>
      <c r="K365" s="688"/>
    </row>
    <row r="366" spans="2:11">
      <c r="B366" s="709"/>
      <c r="C366" s="709"/>
      <c r="D366" s="714"/>
      <c r="E366" s="714"/>
      <c r="F366" s="714"/>
      <c r="G366" s="714"/>
      <c r="H366" s="714"/>
      <c r="I366" s="688"/>
      <c r="J366" s="688"/>
      <c r="K366" s="688"/>
    </row>
    <row r="367" spans="2:11">
      <c r="B367" s="709"/>
      <c r="C367" s="709"/>
      <c r="D367" s="714"/>
      <c r="E367" s="714"/>
      <c r="F367" s="714"/>
      <c r="G367" s="714"/>
      <c r="H367" s="714"/>
      <c r="I367" s="688"/>
      <c r="J367" s="688"/>
      <c r="K367" s="688"/>
    </row>
    <row r="368" spans="2:11">
      <c r="B368" s="709"/>
      <c r="C368" s="709"/>
      <c r="D368" s="714"/>
      <c r="E368" s="714"/>
      <c r="F368" s="714"/>
      <c r="G368" s="714"/>
      <c r="H368" s="714"/>
      <c r="I368" s="688"/>
      <c r="J368" s="688"/>
      <c r="K368" s="688"/>
    </row>
    <row r="369" spans="2:11">
      <c r="B369" s="709"/>
      <c r="C369" s="709"/>
      <c r="D369" s="714"/>
      <c r="E369" s="714"/>
      <c r="F369" s="714"/>
      <c r="G369" s="714"/>
      <c r="H369" s="714"/>
      <c r="I369" s="688"/>
      <c r="J369" s="688"/>
      <c r="K369" s="688"/>
    </row>
    <row r="370" spans="2:11">
      <c r="B370" s="709"/>
      <c r="C370" s="709"/>
      <c r="D370" s="714"/>
      <c r="E370" s="714"/>
      <c r="F370" s="714"/>
      <c r="G370" s="714"/>
      <c r="H370" s="714"/>
      <c r="I370" s="688"/>
      <c r="J370" s="688"/>
      <c r="K370" s="688"/>
    </row>
    <row r="371" spans="2:11">
      <c r="B371" s="709"/>
      <c r="C371" s="709"/>
      <c r="D371" s="714"/>
      <c r="E371" s="714"/>
      <c r="F371" s="714"/>
      <c r="G371" s="714"/>
      <c r="H371" s="714"/>
      <c r="I371" s="688"/>
      <c r="J371" s="688"/>
      <c r="K371" s="688"/>
    </row>
    <row r="372" spans="2:11">
      <c r="B372" s="709"/>
      <c r="C372" s="709"/>
      <c r="D372" s="714"/>
      <c r="E372" s="714"/>
      <c r="F372" s="714"/>
      <c r="G372" s="714"/>
      <c r="H372" s="714"/>
      <c r="I372" s="688"/>
      <c r="J372" s="688"/>
      <c r="K372" s="688"/>
    </row>
    <row r="373" spans="2:11">
      <c r="B373" s="709"/>
      <c r="C373" s="709"/>
      <c r="D373" s="714"/>
      <c r="E373" s="714"/>
      <c r="F373" s="714"/>
      <c r="G373" s="714"/>
      <c r="H373" s="714"/>
      <c r="I373" s="688"/>
      <c r="J373" s="688"/>
      <c r="K373" s="688"/>
    </row>
    <row r="374" spans="2:11">
      <c r="B374" s="709"/>
      <c r="C374" s="709"/>
      <c r="D374" s="714"/>
      <c r="E374" s="714"/>
      <c r="F374" s="714"/>
      <c r="G374" s="714"/>
      <c r="H374" s="714"/>
      <c r="I374" s="688"/>
      <c r="J374" s="688"/>
      <c r="K374" s="688"/>
    </row>
    <row r="375" spans="2:11">
      <c r="B375" s="709"/>
      <c r="C375" s="709"/>
      <c r="D375" s="714"/>
      <c r="E375" s="714"/>
      <c r="F375" s="714"/>
      <c r="G375" s="714"/>
      <c r="H375" s="714"/>
      <c r="I375" s="688"/>
      <c r="J375" s="688"/>
      <c r="K375" s="688"/>
    </row>
    <row r="376" spans="2:11">
      <c r="B376" s="709"/>
      <c r="C376" s="709"/>
      <c r="D376" s="714"/>
      <c r="E376" s="714"/>
      <c r="F376" s="714"/>
      <c r="G376" s="714"/>
      <c r="H376" s="714"/>
      <c r="I376" s="688"/>
      <c r="J376" s="688"/>
      <c r="K376" s="688"/>
    </row>
    <row r="377" spans="2:11">
      <c r="B377" s="709"/>
      <c r="C377" s="709"/>
      <c r="D377" s="714"/>
      <c r="E377" s="714"/>
      <c r="F377" s="714"/>
      <c r="G377" s="714"/>
      <c r="H377" s="714"/>
      <c r="I377" s="688"/>
      <c r="J377" s="688"/>
      <c r="K377" s="688"/>
    </row>
    <row r="378" spans="2:11">
      <c r="B378" s="709"/>
      <c r="C378" s="709"/>
      <c r="D378" s="714"/>
      <c r="E378" s="714"/>
      <c r="F378" s="714"/>
      <c r="G378" s="714"/>
      <c r="H378" s="714"/>
      <c r="I378" s="688"/>
      <c r="J378" s="688"/>
      <c r="K378" s="688"/>
    </row>
    <row r="379" spans="2:11">
      <c r="B379" s="709"/>
      <c r="C379" s="709"/>
      <c r="D379" s="714"/>
      <c r="E379" s="714"/>
      <c r="F379" s="714"/>
      <c r="G379" s="714"/>
      <c r="H379" s="714"/>
      <c r="I379" s="688"/>
      <c r="J379" s="688"/>
      <c r="K379" s="688"/>
    </row>
    <row r="380" spans="2:11">
      <c r="B380" s="709"/>
      <c r="C380" s="709"/>
      <c r="D380" s="714"/>
      <c r="E380" s="714"/>
      <c r="F380" s="714"/>
      <c r="G380" s="714"/>
      <c r="H380" s="714"/>
      <c r="I380" s="688"/>
      <c r="J380" s="688"/>
      <c r="K380" s="688"/>
    </row>
    <row r="381" spans="2:11">
      <c r="B381" s="709"/>
      <c r="C381" s="709"/>
      <c r="D381" s="714"/>
      <c r="E381" s="714"/>
      <c r="F381" s="714"/>
      <c r="G381" s="714"/>
      <c r="H381" s="714"/>
      <c r="I381" s="688"/>
      <c r="J381" s="688"/>
      <c r="K381" s="688"/>
    </row>
    <row r="382" spans="2:11">
      <c r="B382" s="709"/>
      <c r="C382" s="709"/>
      <c r="D382" s="714"/>
      <c r="E382" s="714"/>
      <c r="F382" s="714"/>
      <c r="G382" s="714"/>
      <c r="H382" s="714"/>
      <c r="I382" s="688"/>
      <c r="J382" s="688"/>
      <c r="K382" s="688"/>
    </row>
    <row r="383" spans="2:11">
      <c r="B383" s="709"/>
      <c r="C383" s="709"/>
      <c r="D383" s="714"/>
      <c r="E383" s="714"/>
      <c r="F383" s="714"/>
      <c r="G383" s="714"/>
      <c r="H383" s="714"/>
      <c r="I383" s="688"/>
      <c r="J383" s="688"/>
      <c r="K383" s="688"/>
    </row>
    <row r="384" spans="2:11">
      <c r="B384" s="709"/>
      <c r="C384" s="709"/>
      <c r="D384" s="714"/>
      <c r="E384" s="714"/>
      <c r="F384" s="714"/>
      <c r="G384" s="714"/>
      <c r="H384" s="714"/>
      <c r="I384" s="688"/>
      <c r="J384" s="688"/>
      <c r="K384" s="688"/>
    </row>
    <row r="385" spans="2:11">
      <c r="B385" s="709"/>
      <c r="C385" s="709"/>
      <c r="D385" s="714"/>
      <c r="E385" s="714"/>
      <c r="F385" s="714"/>
      <c r="G385" s="714"/>
      <c r="H385" s="714"/>
      <c r="I385" s="688"/>
      <c r="J385" s="688"/>
      <c r="K385" s="688"/>
    </row>
    <row r="386" spans="2:11">
      <c r="B386" s="709"/>
      <c r="C386" s="709"/>
      <c r="D386" s="714"/>
      <c r="E386" s="714"/>
      <c r="F386" s="714"/>
      <c r="G386" s="714"/>
      <c r="H386" s="714"/>
      <c r="I386" s="688"/>
      <c r="J386" s="688"/>
      <c r="K386" s="688"/>
    </row>
    <row r="387" spans="2:11">
      <c r="B387" s="709"/>
      <c r="C387" s="709"/>
      <c r="D387" s="714"/>
      <c r="E387" s="714"/>
      <c r="F387" s="714"/>
      <c r="G387" s="714"/>
      <c r="H387" s="714"/>
      <c r="I387" s="688"/>
      <c r="J387" s="688"/>
      <c r="K387" s="688"/>
    </row>
    <row r="388" spans="2:11">
      <c r="B388" s="709"/>
      <c r="C388" s="709"/>
      <c r="D388" s="714"/>
      <c r="E388" s="714"/>
      <c r="F388" s="714"/>
      <c r="G388" s="714"/>
      <c r="H388" s="714"/>
      <c r="I388" s="688"/>
      <c r="J388" s="688"/>
      <c r="K388" s="688"/>
    </row>
    <row r="389" spans="2:11">
      <c r="B389" s="709"/>
      <c r="C389" s="709"/>
      <c r="D389" s="714"/>
      <c r="E389" s="714"/>
      <c r="F389" s="714"/>
      <c r="G389" s="714"/>
      <c r="H389" s="714"/>
      <c r="I389" s="688"/>
      <c r="J389" s="688"/>
      <c r="K389" s="688"/>
    </row>
    <row r="390" spans="2:11">
      <c r="B390" s="709"/>
      <c r="C390" s="709"/>
      <c r="D390" s="714"/>
      <c r="E390" s="714"/>
      <c r="F390" s="714"/>
      <c r="G390" s="714"/>
      <c r="H390" s="714"/>
      <c r="I390" s="688"/>
      <c r="J390" s="688"/>
      <c r="K390" s="688"/>
    </row>
    <row r="391" spans="2:11">
      <c r="B391" s="709"/>
      <c r="C391" s="709"/>
      <c r="D391" s="714"/>
      <c r="E391" s="714"/>
      <c r="F391" s="714"/>
      <c r="G391" s="714"/>
      <c r="H391" s="714"/>
      <c r="I391" s="688"/>
      <c r="J391" s="688"/>
      <c r="K391" s="688"/>
    </row>
    <row r="392" spans="2:11">
      <c r="B392" s="709"/>
      <c r="C392" s="709"/>
      <c r="D392" s="714"/>
      <c r="E392" s="714"/>
      <c r="F392" s="714"/>
      <c r="G392" s="714"/>
      <c r="H392" s="714"/>
      <c r="I392" s="688"/>
      <c r="J392" s="688"/>
      <c r="K392" s="688"/>
    </row>
    <row r="393" spans="2:11">
      <c r="B393" s="709"/>
      <c r="C393" s="709"/>
      <c r="D393" s="714"/>
      <c r="E393" s="714"/>
      <c r="F393" s="714"/>
      <c r="G393" s="714"/>
      <c r="H393" s="714"/>
      <c r="I393" s="688"/>
      <c r="J393" s="688"/>
      <c r="K393" s="688"/>
    </row>
    <row r="394" spans="2:11">
      <c r="B394" s="709"/>
      <c r="C394" s="709"/>
      <c r="D394" s="714"/>
      <c r="E394" s="714"/>
      <c r="F394" s="714"/>
      <c r="G394" s="714"/>
      <c r="H394" s="714"/>
      <c r="I394" s="688"/>
      <c r="J394" s="688"/>
      <c r="K394" s="688"/>
    </row>
    <row r="395" spans="2:11">
      <c r="B395" s="709"/>
      <c r="C395" s="709"/>
      <c r="D395" s="714"/>
      <c r="E395" s="714"/>
      <c r="F395" s="714"/>
      <c r="G395" s="714"/>
      <c r="H395" s="714"/>
      <c r="I395" s="688"/>
      <c r="J395" s="688"/>
      <c r="K395" s="688"/>
    </row>
    <row r="396" spans="2:11">
      <c r="B396" s="709"/>
      <c r="C396" s="709"/>
      <c r="D396" s="714"/>
      <c r="E396" s="714"/>
      <c r="F396" s="714"/>
      <c r="G396" s="714"/>
      <c r="H396" s="714"/>
      <c r="I396" s="688"/>
      <c r="J396" s="688"/>
      <c r="K396" s="688"/>
    </row>
    <row r="397" spans="2:11">
      <c r="B397" s="709"/>
      <c r="C397" s="709"/>
      <c r="D397" s="714"/>
      <c r="E397" s="714"/>
      <c r="F397" s="714"/>
      <c r="G397" s="714"/>
      <c r="H397" s="714"/>
      <c r="I397" s="688"/>
      <c r="J397" s="688"/>
      <c r="K397" s="688"/>
    </row>
    <row r="398" spans="2:11">
      <c r="B398" s="709"/>
      <c r="C398" s="709"/>
      <c r="D398" s="714"/>
      <c r="E398" s="714"/>
      <c r="F398" s="714"/>
      <c r="G398" s="714"/>
      <c r="H398" s="714"/>
      <c r="I398" s="688"/>
      <c r="J398" s="688"/>
      <c r="K398" s="688"/>
    </row>
    <row r="399" spans="2:11">
      <c r="B399" s="709"/>
      <c r="C399" s="709"/>
      <c r="D399" s="714"/>
      <c r="E399" s="714"/>
      <c r="F399" s="714"/>
      <c r="G399" s="714"/>
      <c r="H399" s="714"/>
      <c r="I399" s="688"/>
      <c r="J399" s="688"/>
      <c r="K399" s="688"/>
    </row>
    <row r="400" spans="2:11">
      <c r="B400" s="709"/>
      <c r="C400" s="709"/>
      <c r="D400" s="714"/>
      <c r="E400" s="714"/>
      <c r="F400" s="714"/>
      <c r="G400" s="714"/>
      <c r="H400" s="714"/>
      <c r="I400" s="688"/>
      <c r="J400" s="688"/>
      <c r="K400" s="688"/>
    </row>
    <row r="401" spans="2:11">
      <c r="B401" s="709"/>
      <c r="C401" s="709"/>
      <c r="D401" s="714"/>
      <c r="E401" s="714"/>
      <c r="F401" s="714"/>
      <c r="G401" s="714"/>
      <c r="H401" s="714"/>
      <c r="I401" s="688"/>
      <c r="J401" s="688"/>
      <c r="K401" s="688"/>
    </row>
    <row r="402" spans="2:11">
      <c r="B402" s="709"/>
      <c r="C402" s="709"/>
      <c r="D402" s="714"/>
      <c r="E402" s="714"/>
      <c r="F402" s="714"/>
      <c r="G402" s="714"/>
      <c r="H402" s="714"/>
      <c r="I402" s="688"/>
      <c r="J402" s="688"/>
      <c r="K402" s="688"/>
    </row>
    <row r="403" spans="2:11">
      <c r="B403" s="709"/>
      <c r="C403" s="709"/>
      <c r="D403" s="714"/>
      <c r="E403" s="714"/>
      <c r="F403" s="714"/>
      <c r="G403" s="714"/>
      <c r="H403" s="714"/>
      <c r="I403" s="688"/>
      <c r="J403" s="688"/>
      <c r="K403" s="688"/>
    </row>
    <row r="404" spans="2:11">
      <c r="B404" s="709"/>
      <c r="C404" s="709"/>
      <c r="D404" s="714"/>
      <c r="E404" s="714"/>
      <c r="F404" s="714"/>
      <c r="G404" s="714"/>
      <c r="H404" s="714"/>
      <c r="I404" s="688"/>
      <c r="J404" s="688"/>
      <c r="K404" s="688"/>
    </row>
    <row r="405" spans="2:11">
      <c r="B405" s="709"/>
      <c r="C405" s="709"/>
      <c r="D405" s="714"/>
      <c r="E405" s="714"/>
      <c r="F405" s="714"/>
      <c r="G405" s="714"/>
      <c r="H405" s="714"/>
      <c r="I405" s="688"/>
      <c r="J405" s="688"/>
      <c r="K405" s="688"/>
    </row>
    <row r="406" spans="2:11">
      <c r="B406" s="709"/>
      <c r="C406" s="709"/>
      <c r="D406" s="714"/>
      <c r="E406" s="714"/>
      <c r="F406" s="714"/>
      <c r="G406" s="714"/>
      <c r="H406" s="714"/>
      <c r="I406" s="688"/>
      <c r="J406" s="688"/>
      <c r="K406" s="688"/>
    </row>
    <row r="407" spans="2:11">
      <c r="B407" s="709"/>
      <c r="C407" s="709"/>
      <c r="D407" s="714"/>
      <c r="E407" s="714"/>
      <c r="F407" s="714"/>
      <c r="G407" s="714"/>
      <c r="H407" s="714"/>
      <c r="I407" s="688"/>
      <c r="J407" s="688"/>
      <c r="K407" s="688"/>
    </row>
    <row r="408" spans="2:11">
      <c r="B408" s="709"/>
      <c r="C408" s="709"/>
      <c r="D408" s="714"/>
      <c r="E408" s="714"/>
      <c r="F408" s="714"/>
      <c r="G408" s="714"/>
      <c r="H408" s="714"/>
      <c r="I408" s="688"/>
      <c r="J408" s="688"/>
      <c r="K408" s="688"/>
    </row>
    <row r="409" spans="2:11">
      <c r="B409" s="709"/>
      <c r="C409" s="709"/>
      <c r="D409" s="714"/>
      <c r="E409" s="714"/>
      <c r="F409" s="714"/>
      <c r="G409" s="714"/>
      <c r="H409" s="714"/>
      <c r="I409" s="688"/>
      <c r="J409" s="688"/>
      <c r="K409" s="688"/>
    </row>
    <row r="410" spans="2:11">
      <c r="B410" s="709"/>
      <c r="C410" s="709"/>
      <c r="D410" s="714"/>
      <c r="E410" s="714"/>
      <c r="F410" s="714"/>
      <c r="G410" s="714"/>
      <c r="H410" s="714"/>
      <c r="I410" s="688"/>
      <c r="J410" s="688"/>
      <c r="K410" s="688"/>
    </row>
    <row r="411" spans="2:11">
      <c r="B411" s="709"/>
      <c r="C411" s="709"/>
      <c r="D411" s="714"/>
      <c r="E411" s="714"/>
      <c r="F411" s="714"/>
      <c r="G411" s="714"/>
      <c r="H411" s="714"/>
      <c r="I411" s="688"/>
      <c r="J411" s="688"/>
      <c r="K411" s="688"/>
    </row>
    <row r="412" spans="2:11">
      <c r="B412" s="709"/>
      <c r="C412" s="709"/>
      <c r="D412" s="714"/>
      <c r="E412" s="714"/>
      <c r="F412" s="714"/>
      <c r="G412" s="714"/>
      <c r="H412" s="714"/>
      <c r="I412" s="688"/>
      <c r="J412" s="688"/>
      <c r="K412" s="688"/>
    </row>
    <row r="413" spans="2:11">
      <c r="B413" s="709"/>
      <c r="C413" s="709"/>
      <c r="D413" s="714"/>
      <c r="E413" s="714"/>
      <c r="F413" s="714"/>
      <c r="G413" s="714"/>
      <c r="H413" s="714"/>
      <c r="I413" s="688"/>
      <c r="J413" s="688"/>
      <c r="K413" s="688"/>
    </row>
    <row r="414" spans="2:11">
      <c r="B414" s="709"/>
      <c r="C414" s="709"/>
      <c r="D414" s="714"/>
      <c r="E414" s="714"/>
      <c r="F414" s="714"/>
      <c r="G414" s="714"/>
      <c r="H414" s="714"/>
      <c r="I414" s="688"/>
      <c r="J414" s="688"/>
      <c r="K414" s="688"/>
    </row>
    <row r="415" spans="2:11">
      <c r="B415" s="709"/>
      <c r="C415" s="709"/>
      <c r="D415" s="714"/>
      <c r="E415" s="714"/>
      <c r="F415" s="714"/>
      <c r="G415" s="714"/>
      <c r="H415" s="714"/>
      <c r="I415" s="688"/>
      <c r="J415" s="688"/>
      <c r="K415" s="688"/>
    </row>
    <row r="416" spans="2:11">
      <c r="B416" s="709"/>
      <c r="C416" s="709"/>
      <c r="D416" s="714"/>
      <c r="E416" s="714"/>
      <c r="F416" s="714"/>
      <c r="G416" s="714"/>
      <c r="H416" s="714"/>
      <c r="I416" s="688"/>
      <c r="J416" s="688"/>
      <c r="K416" s="688"/>
    </row>
    <row r="417" spans="2:11">
      <c r="B417" s="709"/>
      <c r="C417" s="709"/>
      <c r="D417" s="714"/>
      <c r="E417" s="714"/>
      <c r="F417" s="714"/>
      <c r="G417" s="714"/>
      <c r="H417" s="714"/>
      <c r="I417" s="688"/>
      <c r="J417" s="688"/>
      <c r="K417" s="688"/>
    </row>
    <row r="418" spans="2:11">
      <c r="B418" s="709"/>
      <c r="C418" s="709"/>
      <c r="D418" s="714"/>
      <c r="E418" s="714"/>
      <c r="F418" s="714"/>
      <c r="G418" s="714"/>
      <c r="H418" s="714"/>
      <c r="I418" s="688"/>
      <c r="J418" s="688"/>
      <c r="K418" s="688"/>
    </row>
    <row r="419" spans="2:11">
      <c r="B419" s="709"/>
      <c r="C419" s="709"/>
      <c r="D419" s="714"/>
      <c r="E419" s="714"/>
      <c r="F419" s="714"/>
      <c r="G419" s="714"/>
      <c r="H419" s="714"/>
      <c r="I419" s="688"/>
      <c r="J419" s="688"/>
      <c r="K419" s="688"/>
    </row>
    <row r="420" spans="2:11">
      <c r="B420" s="709"/>
      <c r="C420" s="709"/>
      <c r="D420" s="714"/>
      <c r="E420" s="714"/>
      <c r="F420" s="714"/>
      <c r="G420" s="714"/>
      <c r="H420" s="714"/>
      <c r="I420" s="688"/>
      <c r="J420" s="688"/>
      <c r="K420" s="688"/>
    </row>
    <row r="421" spans="2:11">
      <c r="B421" s="709"/>
      <c r="C421" s="709"/>
      <c r="D421" s="714"/>
      <c r="E421" s="714"/>
      <c r="F421" s="714"/>
      <c r="G421" s="714"/>
      <c r="H421" s="714"/>
      <c r="I421" s="688"/>
      <c r="J421" s="688"/>
      <c r="K421" s="688"/>
    </row>
    <row r="422" spans="2:11">
      <c r="B422" s="709"/>
      <c r="C422" s="709"/>
      <c r="D422" s="714"/>
      <c r="E422" s="714"/>
      <c r="F422" s="714"/>
      <c r="G422" s="714"/>
      <c r="H422" s="714"/>
      <c r="I422" s="688"/>
      <c r="J422" s="688"/>
      <c r="K422" s="688"/>
    </row>
    <row r="423" spans="2:11">
      <c r="B423" s="709"/>
      <c r="C423" s="709"/>
      <c r="D423" s="714"/>
      <c r="E423" s="714"/>
      <c r="F423" s="714"/>
      <c r="G423" s="714"/>
      <c r="H423" s="714"/>
      <c r="I423" s="688"/>
      <c r="J423" s="688"/>
      <c r="K423" s="688"/>
    </row>
    <row r="424" spans="2:11">
      <c r="B424" s="709"/>
      <c r="C424" s="709"/>
      <c r="D424" s="714"/>
      <c r="E424" s="714"/>
      <c r="F424" s="714"/>
      <c r="G424" s="714"/>
      <c r="H424" s="714"/>
      <c r="I424" s="688"/>
      <c r="J424" s="688"/>
      <c r="K424" s="688"/>
    </row>
    <row r="425" spans="2:11">
      <c r="B425" s="709"/>
      <c r="C425" s="709"/>
      <c r="D425" s="714"/>
      <c r="E425" s="714"/>
      <c r="F425" s="714"/>
      <c r="G425" s="714"/>
      <c r="H425" s="714"/>
      <c r="I425" s="688"/>
      <c r="J425" s="688"/>
      <c r="K425" s="688"/>
    </row>
    <row r="426" spans="2:11">
      <c r="B426" s="709"/>
      <c r="C426" s="709"/>
      <c r="D426" s="714"/>
      <c r="E426" s="714"/>
      <c r="F426" s="714"/>
      <c r="G426" s="714"/>
      <c r="H426" s="714"/>
      <c r="I426" s="688"/>
      <c r="J426" s="688"/>
      <c r="K426" s="688"/>
    </row>
    <row r="427" spans="2:11">
      <c r="B427" s="709"/>
      <c r="C427" s="709"/>
      <c r="D427" s="714"/>
      <c r="E427" s="714"/>
      <c r="F427" s="714"/>
      <c r="G427" s="714"/>
      <c r="H427" s="714"/>
      <c r="I427" s="688"/>
      <c r="J427" s="688"/>
      <c r="K427" s="688"/>
    </row>
    <row r="428" spans="2:11">
      <c r="B428" s="709"/>
      <c r="C428" s="709"/>
      <c r="D428" s="714"/>
      <c r="E428" s="714"/>
      <c r="F428" s="714"/>
      <c r="G428" s="714"/>
      <c r="H428" s="714"/>
      <c r="I428" s="688"/>
      <c r="J428" s="688"/>
      <c r="K428" s="688"/>
    </row>
    <row r="429" spans="2:11">
      <c r="B429" s="709"/>
      <c r="C429" s="709"/>
      <c r="D429" s="714"/>
      <c r="E429" s="714"/>
      <c r="F429" s="714"/>
      <c r="G429" s="714"/>
      <c r="H429" s="714"/>
      <c r="I429" s="688"/>
      <c r="J429" s="688"/>
      <c r="K429" s="688"/>
    </row>
    <row r="430" spans="2:11">
      <c r="B430" s="709"/>
      <c r="C430" s="709"/>
      <c r="D430" s="714"/>
      <c r="E430" s="714"/>
      <c r="F430" s="714"/>
      <c r="G430" s="714"/>
      <c r="H430" s="714"/>
      <c r="I430" s="688"/>
      <c r="J430" s="688"/>
      <c r="K430" s="688"/>
    </row>
    <row r="431" spans="2:11">
      <c r="B431" s="709"/>
      <c r="C431" s="709"/>
      <c r="D431" s="714"/>
      <c r="E431" s="714"/>
      <c r="F431" s="714"/>
      <c r="G431" s="714"/>
      <c r="H431" s="714"/>
      <c r="I431" s="688"/>
      <c r="J431" s="688"/>
      <c r="K431" s="688"/>
    </row>
    <row r="432" spans="2:11">
      <c r="B432" s="709"/>
      <c r="C432" s="709"/>
      <c r="D432" s="714"/>
      <c r="E432" s="714"/>
      <c r="F432" s="714"/>
      <c r="G432" s="714"/>
      <c r="H432" s="714"/>
      <c r="I432" s="688"/>
      <c r="J432" s="688"/>
      <c r="K432" s="688"/>
    </row>
    <row r="433" spans="2:11">
      <c r="B433" s="709"/>
      <c r="C433" s="709"/>
      <c r="D433" s="714"/>
      <c r="E433" s="714"/>
      <c r="F433" s="714"/>
      <c r="G433" s="714"/>
      <c r="H433" s="714"/>
      <c r="I433" s="688"/>
      <c r="J433" s="688"/>
      <c r="K433" s="688"/>
    </row>
    <row r="434" spans="2:11">
      <c r="B434" s="709"/>
      <c r="C434" s="709"/>
      <c r="D434" s="714"/>
      <c r="E434" s="714"/>
      <c r="F434" s="714"/>
      <c r="G434" s="714"/>
      <c r="H434" s="714"/>
      <c r="I434" s="688"/>
      <c r="J434" s="688"/>
      <c r="K434" s="688"/>
    </row>
    <row r="435" spans="2:11">
      <c r="B435" s="709"/>
      <c r="C435" s="709"/>
      <c r="D435" s="714"/>
      <c r="E435" s="714"/>
      <c r="F435" s="714"/>
      <c r="G435" s="714"/>
      <c r="H435" s="714"/>
      <c r="I435" s="688"/>
      <c r="J435" s="688"/>
      <c r="K435" s="688"/>
    </row>
    <row r="436" spans="2:11">
      <c r="B436" s="709"/>
      <c r="C436" s="709"/>
      <c r="D436" s="714"/>
      <c r="E436" s="714"/>
      <c r="F436" s="714"/>
      <c r="G436" s="714"/>
      <c r="H436" s="714"/>
      <c r="I436" s="688"/>
      <c r="J436" s="688"/>
      <c r="K436" s="688"/>
    </row>
    <row r="437" spans="2:11">
      <c r="B437" s="709"/>
      <c r="C437" s="709"/>
      <c r="D437" s="714"/>
      <c r="E437" s="714"/>
      <c r="F437" s="714"/>
      <c r="G437" s="714"/>
      <c r="H437" s="714"/>
      <c r="I437" s="688"/>
      <c r="J437" s="688"/>
      <c r="K437" s="688"/>
    </row>
    <row r="438" spans="2:11">
      <c r="B438" s="709"/>
      <c r="C438" s="709"/>
      <c r="D438" s="714"/>
      <c r="E438" s="714"/>
      <c r="F438" s="714"/>
      <c r="G438" s="714"/>
      <c r="H438" s="714"/>
      <c r="I438" s="688"/>
      <c r="J438" s="688"/>
      <c r="K438" s="688"/>
    </row>
    <row r="439" spans="2:11">
      <c r="B439" s="709"/>
      <c r="C439" s="709"/>
      <c r="D439" s="714"/>
      <c r="E439" s="714"/>
      <c r="F439" s="714"/>
      <c r="G439" s="714"/>
      <c r="H439" s="714"/>
      <c r="I439" s="688"/>
      <c r="J439" s="688"/>
      <c r="K439" s="688"/>
    </row>
    <row r="440" spans="2:11">
      <c r="B440" s="709"/>
      <c r="C440" s="709"/>
      <c r="D440" s="714"/>
      <c r="E440" s="714"/>
      <c r="F440" s="714"/>
      <c r="G440" s="714"/>
      <c r="H440" s="714"/>
      <c r="I440" s="688"/>
      <c r="J440" s="688"/>
      <c r="K440" s="688"/>
    </row>
    <row r="441" spans="2:11">
      <c r="B441" s="709"/>
      <c r="C441" s="709"/>
      <c r="D441" s="714"/>
      <c r="E441" s="714"/>
      <c r="F441" s="714"/>
      <c r="G441" s="714"/>
      <c r="H441" s="714"/>
      <c r="I441" s="688"/>
      <c r="J441" s="688"/>
      <c r="K441" s="688"/>
    </row>
    <row r="442" spans="2:11">
      <c r="B442" s="709"/>
      <c r="C442" s="709"/>
      <c r="D442" s="714"/>
      <c r="E442" s="714"/>
      <c r="F442" s="714"/>
      <c r="G442" s="714"/>
      <c r="H442" s="714"/>
      <c r="I442" s="688"/>
      <c r="J442" s="688"/>
      <c r="K442" s="688"/>
    </row>
    <row r="443" spans="2:11">
      <c r="B443" s="709"/>
      <c r="C443" s="709"/>
      <c r="D443" s="714"/>
      <c r="E443" s="714"/>
      <c r="F443" s="714"/>
      <c r="G443" s="714"/>
      <c r="H443" s="714"/>
      <c r="I443" s="688"/>
      <c r="J443" s="688"/>
      <c r="K443" s="688"/>
    </row>
    <row r="444" spans="2:11">
      <c r="B444" s="709"/>
      <c r="C444" s="709"/>
      <c r="D444" s="714"/>
      <c r="E444" s="714"/>
      <c r="F444" s="714"/>
      <c r="G444" s="714"/>
      <c r="H444" s="714"/>
      <c r="I444" s="688"/>
      <c r="J444" s="688"/>
      <c r="K444" s="688"/>
    </row>
    <row r="445" spans="2:11">
      <c r="B445" s="709"/>
      <c r="C445" s="709"/>
      <c r="D445" s="714"/>
      <c r="E445" s="714"/>
      <c r="F445" s="714"/>
      <c r="G445" s="714"/>
      <c r="H445" s="714"/>
      <c r="I445" s="688"/>
      <c r="J445" s="688"/>
      <c r="K445" s="688"/>
    </row>
    <row r="446" spans="2:11">
      <c r="B446" s="709"/>
      <c r="C446" s="709"/>
      <c r="D446" s="714"/>
      <c r="E446" s="714"/>
      <c r="F446" s="714"/>
      <c r="G446" s="714"/>
      <c r="H446" s="714"/>
      <c r="I446" s="688"/>
      <c r="J446" s="688"/>
      <c r="K446" s="688"/>
    </row>
    <row r="447" spans="2:11">
      <c r="B447" s="709"/>
      <c r="C447" s="709"/>
      <c r="D447" s="714"/>
      <c r="E447" s="714"/>
      <c r="F447" s="714"/>
      <c r="G447" s="714"/>
      <c r="H447" s="714"/>
      <c r="I447" s="688"/>
      <c r="J447" s="688"/>
      <c r="K447" s="688"/>
    </row>
    <row r="448" spans="2:11">
      <c r="B448" s="709"/>
      <c r="C448" s="709"/>
      <c r="D448" s="714"/>
      <c r="E448" s="714"/>
      <c r="F448" s="714"/>
      <c r="G448" s="714"/>
      <c r="H448" s="714"/>
      <c r="I448" s="688"/>
      <c r="J448" s="688"/>
      <c r="K448" s="688"/>
    </row>
    <row r="449" spans="2:11">
      <c r="B449" s="709"/>
      <c r="C449" s="709"/>
      <c r="D449" s="714"/>
      <c r="E449" s="714"/>
      <c r="F449" s="714"/>
      <c r="G449" s="714"/>
      <c r="H449" s="714"/>
      <c r="I449" s="688"/>
      <c r="J449" s="688"/>
      <c r="K449" s="688"/>
    </row>
    <row r="450" spans="2:11">
      <c r="B450" s="709"/>
      <c r="C450" s="709"/>
      <c r="D450" s="714"/>
      <c r="E450" s="714"/>
      <c r="F450" s="714"/>
      <c r="G450" s="714"/>
      <c r="H450" s="714"/>
      <c r="I450" s="688"/>
      <c r="J450" s="688"/>
      <c r="K450" s="688"/>
    </row>
    <row r="451" spans="2:11">
      <c r="B451" s="709"/>
      <c r="C451" s="709"/>
      <c r="D451" s="714"/>
      <c r="E451" s="714"/>
      <c r="F451" s="714"/>
      <c r="G451" s="714"/>
      <c r="H451" s="714"/>
      <c r="I451" s="688"/>
      <c r="J451" s="688"/>
      <c r="K451" s="688"/>
    </row>
    <row r="452" spans="2:11">
      <c r="B452" s="709"/>
      <c r="C452" s="709"/>
      <c r="D452" s="714"/>
      <c r="E452" s="714"/>
      <c r="F452" s="714"/>
      <c r="G452" s="714"/>
      <c r="H452" s="714"/>
      <c r="I452" s="688"/>
      <c r="J452" s="688"/>
      <c r="K452" s="688"/>
    </row>
    <row r="453" spans="2:11">
      <c r="B453" s="709"/>
      <c r="C453" s="709"/>
      <c r="D453" s="714"/>
      <c r="E453" s="714"/>
      <c r="F453" s="714"/>
      <c r="G453" s="714"/>
      <c r="H453" s="714"/>
      <c r="I453" s="688"/>
      <c r="J453" s="688"/>
      <c r="K453" s="688"/>
    </row>
    <row r="454" spans="2:11">
      <c r="B454" s="709"/>
      <c r="C454" s="709"/>
      <c r="D454" s="714"/>
      <c r="E454" s="714"/>
      <c r="F454" s="714"/>
      <c r="G454" s="714"/>
      <c r="H454" s="714"/>
      <c r="I454" s="688"/>
      <c r="J454" s="688"/>
      <c r="K454" s="688"/>
    </row>
    <row r="455" spans="2:11">
      <c r="B455" s="709"/>
      <c r="C455" s="709"/>
      <c r="D455" s="714"/>
      <c r="E455" s="714"/>
      <c r="F455" s="714"/>
      <c r="G455" s="714"/>
      <c r="H455" s="714"/>
      <c r="I455" s="688"/>
      <c r="J455" s="688"/>
      <c r="K455" s="688"/>
    </row>
    <row r="456" spans="2:11">
      <c r="B456" s="709"/>
      <c r="C456" s="709"/>
      <c r="D456" s="714"/>
      <c r="E456" s="714"/>
      <c r="F456" s="714"/>
      <c r="G456" s="714"/>
      <c r="H456" s="714"/>
      <c r="I456" s="688"/>
      <c r="J456" s="688"/>
      <c r="K456" s="688"/>
    </row>
    <row r="457" spans="2:11">
      <c r="B457" s="709"/>
      <c r="C457" s="709"/>
      <c r="D457" s="714"/>
      <c r="E457" s="714"/>
      <c r="F457" s="714"/>
      <c r="G457" s="714"/>
      <c r="H457" s="714"/>
      <c r="I457" s="688"/>
      <c r="J457" s="688"/>
      <c r="K457" s="688"/>
    </row>
    <row r="458" spans="2:11">
      <c r="B458" s="709"/>
      <c r="C458" s="709"/>
      <c r="D458" s="714"/>
      <c r="E458" s="714"/>
      <c r="F458" s="714"/>
      <c r="G458" s="714"/>
      <c r="H458" s="714"/>
      <c r="I458" s="688"/>
      <c r="J458" s="688"/>
      <c r="K458" s="688"/>
    </row>
    <row r="459" spans="2:11">
      <c r="B459" s="709"/>
      <c r="C459" s="709"/>
      <c r="D459" s="714"/>
      <c r="E459" s="714"/>
      <c r="F459" s="714"/>
      <c r="G459" s="714"/>
      <c r="H459" s="714"/>
      <c r="I459" s="688"/>
      <c r="J459" s="688"/>
      <c r="K459" s="688"/>
    </row>
    <row r="460" spans="2:11">
      <c r="B460" s="709"/>
      <c r="C460" s="709"/>
      <c r="D460" s="714"/>
      <c r="E460" s="714"/>
      <c r="F460" s="714"/>
      <c r="G460" s="714"/>
      <c r="H460" s="714"/>
      <c r="I460" s="688"/>
      <c r="J460" s="688"/>
      <c r="K460" s="688"/>
    </row>
    <row r="461" spans="2:11">
      <c r="B461" s="709"/>
      <c r="C461" s="709"/>
      <c r="D461" s="714"/>
      <c r="E461" s="714"/>
      <c r="F461" s="714"/>
      <c r="G461" s="714"/>
      <c r="H461" s="714"/>
      <c r="I461" s="688"/>
      <c r="J461" s="688"/>
      <c r="K461" s="688"/>
    </row>
    <row r="462" spans="2:11">
      <c r="B462" s="709"/>
      <c r="C462" s="709"/>
      <c r="D462" s="714"/>
      <c r="E462" s="714"/>
      <c r="F462" s="714"/>
      <c r="G462" s="714"/>
      <c r="H462" s="714"/>
      <c r="I462" s="688"/>
      <c r="J462" s="688"/>
      <c r="K462" s="688"/>
    </row>
    <row r="463" spans="2:11">
      <c r="B463" s="709"/>
      <c r="C463" s="709"/>
      <c r="D463" s="714"/>
      <c r="E463" s="714"/>
      <c r="F463" s="714"/>
      <c r="G463" s="714"/>
      <c r="H463" s="714"/>
      <c r="I463" s="688"/>
      <c r="J463" s="688"/>
      <c r="K463" s="688"/>
    </row>
    <row r="464" spans="2:11">
      <c r="B464" s="709"/>
      <c r="C464" s="709"/>
      <c r="D464" s="714"/>
      <c r="E464" s="714"/>
      <c r="F464" s="714"/>
      <c r="G464" s="714"/>
      <c r="H464" s="714"/>
      <c r="I464" s="688"/>
      <c r="J464" s="688"/>
      <c r="K464" s="688"/>
    </row>
    <row r="465" spans="2:11">
      <c r="B465" s="709"/>
      <c r="C465" s="709"/>
      <c r="D465" s="714"/>
      <c r="E465" s="714"/>
      <c r="F465" s="714"/>
      <c r="G465" s="714"/>
      <c r="H465" s="714"/>
      <c r="I465" s="688"/>
      <c r="J465" s="688"/>
      <c r="K465" s="688"/>
    </row>
    <row r="466" spans="2:11">
      <c r="B466" s="709"/>
      <c r="C466" s="709"/>
      <c r="D466" s="714"/>
      <c r="E466" s="714"/>
      <c r="F466" s="714"/>
      <c r="G466" s="714"/>
      <c r="H466" s="714"/>
      <c r="I466" s="688"/>
      <c r="J466" s="688"/>
      <c r="K466" s="688"/>
    </row>
    <row r="467" spans="2:11">
      <c r="B467" s="709"/>
      <c r="C467" s="709"/>
      <c r="D467" s="714"/>
      <c r="E467" s="714"/>
      <c r="F467" s="714"/>
      <c r="G467" s="714"/>
      <c r="H467" s="714"/>
      <c r="I467" s="688"/>
      <c r="J467" s="688"/>
      <c r="K467" s="688"/>
    </row>
    <row r="468" spans="2:11">
      <c r="B468" s="709"/>
      <c r="C468" s="709"/>
      <c r="D468" s="714"/>
      <c r="E468" s="714"/>
      <c r="F468" s="714"/>
      <c r="G468" s="714"/>
      <c r="H468" s="714"/>
      <c r="I468" s="688"/>
      <c r="J468" s="688"/>
      <c r="K468" s="688"/>
    </row>
    <row r="469" spans="2:11">
      <c r="B469" s="709"/>
      <c r="C469" s="709"/>
      <c r="D469" s="714"/>
      <c r="E469" s="714"/>
      <c r="F469" s="714"/>
      <c r="G469" s="714"/>
      <c r="H469" s="714"/>
      <c r="I469" s="688"/>
      <c r="J469" s="688"/>
      <c r="K469" s="688"/>
    </row>
    <row r="470" spans="2:11">
      <c r="B470" s="709"/>
      <c r="C470" s="709"/>
      <c r="D470" s="714"/>
      <c r="E470" s="714"/>
      <c r="F470" s="714"/>
      <c r="G470" s="714"/>
      <c r="H470" s="714"/>
      <c r="I470" s="688"/>
      <c r="J470" s="688"/>
      <c r="K470" s="688"/>
    </row>
    <row r="471" spans="2:11">
      <c r="B471" s="709"/>
      <c r="C471" s="709"/>
      <c r="D471" s="714"/>
      <c r="E471" s="714"/>
      <c r="F471" s="714"/>
      <c r="G471" s="714"/>
      <c r="H471" s="714"/>
      <c r="I471" s="688"/>
      <c r="J471" s="688"/>
      <c r="K471" s="688"/>
    </row>
    <row r="472" spans="2:11">
      <c r="B472" s="709"/>
      <c r="C472" s="709"/>
      <c r="D472" s="714"/>
      <c r="E472" s="714"/>
      <c r="F472" s="714"/>
      <c r="G472" s="714"/>
      <c r="H472" s="714"/>
      <c r="I472" s="688"/>
      <c r="J472" s="688"/>
      <c r="K472" s="688"/>
    </row>
    <row r="473" spans="2:11">
      <c r="B473" s="709"/>
      <c r="C473" s="709"/>
      <c r="D473" s="714"/>
      <c r="E473" s="714"/>
      <c r="F473" s="714"/>
      <c r="G473" s="714"/>
      <c r="H473" s="714"/>
      <c r="I473" s="688"/>
      <c r="J473" s="688"/>
      <c r="K473" s="688"/>
    </row>
    <row r="474" spans="2:11">
      <c r="B474" s="709"/>
      <c r="C474" s="709"/>
      <c r="D474" s="714"/>
      <c r="E474" s="714"/>
      <c r="F474" s="714"/>
      <c r="G474" s="714"/>
      <c r="H474" s="714"/>
      <c r="I474" s="688"/>
      <c r="J474" s="688"/>
      <c r="K474" s="688"/>
    </row>
    <row r="475" spans="2:11">
      <c r="B475" s="709"/>
      <c r="C475" s="709"/>
      <c r="D475" s="714"/>
      <c r="E475" s="714"/>
      <c r="F475" s="714"/>
      <c r="G475" s="714"/>
      <c r="H475" s="714"/>
      <c r="I475" s="688"/>
      <c r="J475" s="688"/>
      <c r="K475" s="688"/>
    </row>
    <row r="476" spans="2:11">
      <c r="B476" s="709"/>
      <c r="C476" s="709"/>
      <c r="D476" s="714"/>
      <c r="E476" s="714"/>
      <c r="F476" s="714"/>
      <c r="G476" s="714"/>
      <c r="H476" s="714"/>
      <c r="I476" s="688"/>
      <c r="J476" s="688"/>
      <c r="K476" s="688"/>
    </row>
    <row r="477" spans="2:11">
      <c r="B477" s="709"/>
      <c r="C477" s="709"/>
      <c r="D477" s="714"/>
      <c r="E477" s="714"/>
      <c r="F477" s="714"/>
      <c r="G477" s="714"/>
      <c r="H477" s="714"/>
      <c r="I477" s="688"/>
      <c r="J477" s="688"/>
      <c r="K477" s="688"/>
    </row>
    <row r="478" spans="2:11">
      <c r="B478" s="709"/>
      <c r="C478" s="709"/>
      <c r="D478" s="714"/>
      <c r="E478" s="714"/>
      <c r="F478" s="714"/>
      <c r="G478" s="714"/>
      <c r="H478" s="714"/>
      <c r="I478" s="688"/>
      <c r="J478" s="688"/>
      <c r="K478" s="688"/>
    </row>
    <row r="479" spans="2:11">
      <c r="B479" s="709"/>
      <c r="C479" s="709"/>
      <c r="D479" s="714"/>
      <c r="E479" s="714"/>
      <c r="F479" s="714"/>
      <c r="G479" s="714"/>
      <c r="H479" s="714"/>
      <c r="I479" s="688"/>
      <c r="J479" s="688"/>
      <c r="K479" s="688"/>
    </row>
    <row r="480" spans="2:11">
      <c r="B480" s="709"/>
      <c r="C480" s="709"/>
      <c r="D480" s="714"/>
      <c r="E480" s="714"/>
      <c r="F480" s="714"/>
      <c r="G480" s="714"/>
      <c r="H480" s="714"/>
      <c r="I480" s="688"/>
      <c r="J480" s="688"/>
      <c r="K480" s="688"/>
    </row>
    <row r="481" spans="2:11">
      <c r="B481" s="709"/>
      <c r="C481" s="709"/>
      <c r="D481" s="714"/>
      <c r="E481" s="714"/>
      <c r="F481" s="714"/>
      <c r="G481" s="714"/>
      <c r="H481" s="714"/>
      <c r="I481" s="688"/>
      <c r="J481" s="688"/>
      <c r="K481" s="688"/>
    </row>
    <row r="482" spans="2:11">
      <c r="B482" s="709"/>
      <c r="C482" s="709"/>
      <c r="D482" s="714"/>
      <c r="E482" s="714"/>
      <c r="F482" s="714"/>
      <c r="G482" s="714"/>
      <c r="H482" s="714"/>
      <c r="I482" s="688"/>
      <c r="J482" s="688"/>
      <c r="K482" s="688"/>
    </row>
    <row r="483" spans="2:11">
      <c r="B483" s="709"/>
      <c r="C483" s="709"/>
      <c r="D483" s="714"/>
      <c r="E483" s="714"/>
      <c r="F483" s="714"/>
      <c r="G483" s="714"/>
      <c r="H483" s="714"/>
      <c r="I483" s="688"/>
      <c r="J483" s="688"/>
      <c r="K483" s="688"/>
    </row>
    <row r="484" spans="2:11">
      <c r="B484" s="709"/>
      <c r="C484" s="709"/>
      <c r="D484" s="714"/>
      <c r="E484" s="714"/>
      <c r="F484" s="714"/>
      <c r="G484" s="714"/>
      <c r="H484" s="714"/>
      <c r="I484" s="688"/>
      <c r="J484" s="688"/>
      <c r="K484" s="688"/>
    </row>
    <row r="485" spans="2:11">
      <c r="B485" s="709"/>
      <c r="C485" s="709"/>
      <c r="D485" s="714"/>
      <c r="E485" s="714"/>
      <c r="F485" s="714"/>
      <c r="G485" s="714"/>
      <c r="H485" s="714"/>
      <c r="I485" s="688"/>
      <c r="J485" s="688"/>
      <c r="K485" s="688"/>
    </row>
    <row r="486" spans="2:11">
      <c r="B486" s="709"/>
      <c r="C486" s="709"/>
      <c r="D486" s="714"/>
      <c r="E486" s="714"/>
      <c r="F486" s="714"/>
      <c r="G486" s="714"/>
      <c r="H486" s="714"/>
      <c r="I486" s="688"/>
      <c r="J486" s="688"/>
      <c r="K486" s="688"/>
    </row>
    <row r="487" spans="2:11">
      <c r="B487" s="709"/>
      <c r="C487" s="709"/>
      <c r="D487" s="714"/>
      <c r="E487" s="714"/>
      <c r="F487" s="714"/>
      <c r="G487" s="714"/>
      <c r="H487" s="714"/>
      <c r="I487" s="688"/>
      <c r="J487" s="688"/>
      <c r="K487" s="688"/>
    </row>
    <row r="488" spans="2:11">
      <c r="B488" s="709"/>
      <c r="C488" s="709"/>
      <c r="D488" s="714"/>
      <c r="E488" s="714"/>
      <c r="F488" s="714"/>
      <c r="G488" s="714"/>
      <c r="H488" s="714"/>
      <c r="I488" s="688"/>
      <c r="J488" s="688"/>
      <c r="K488" s="688"/>
    </row>
    <row r="489" spans="2:11">
      <c r="B489" s="709"/>
      <c r="C489" s="709"/>
      <c r="D489" s="714"/>
      <c r="E489" s="714"/>
      <c r="F489" s="714"/>
      <c r="G489" s="714"/>
      <c r="H489" s="714"/>
      <c r="I489" s="688"/>
      <c r="J489" s="688"/>
      <c r="K489" s="688"/>
    </row>
    <row r="490" spans="2:11">
      <c r="B490" s="709"/>
      <c r="C490" s="709"/>
      <c r="D490" s="714"/>
      <c r="E490" s="714"/>
      <c r="F490" s="714"/>
      <c r="G490" s="714"/>
      <c r="H490" s="714"/>
      <c r="I490" s="688"/>
      <c r="J490" s="688"/>
      <c r="K490" s="688"/>
    </row>
    <row r="491" spans="2:11">
      <c r="B491" s="709"/>
      <c r="C491" s="709"/>
      <c r="D491" s="714"/>
      <c r="E491" s="714"/>
      <c r="F491" s="714"/>
      <c r="G491" s="714"/>
      <c r="H491" s="714"/>
      <c r="I491" s="688"/>
      <c r="J491" s="688"/>
      <c r="K491" s="688"/>
    </row>
    <row r="492" spans="2:11">
      <c r="B492" s="709"/>
      <c r="C492" s="709"/>
      <c r="D492" s="714"/>
      <c r="E492" s="714"/>
      <c r="F492" s="714"/>
      <c r="G492" s="714"/>
      <c r="H492" s="714"/>
      <c r="I492" s="688"/>
      <c r="J492" s="688"/>
      <c r="K492" s="688"/>
    </row>
    <row r="493" spans="2:11">
      <c r="B493" s="709"/>
      <c r="C493" s="709"/>
      <c r="D493" s="714"/>
      <c r="E493" s="714"/>
      <c r="F493" s="714"/>
      <c r="G493" s="714"/>
      <c r="H493" s="714"/>
      <c r="I493" s="688"/>
      <c r="J493" s="688"/>
      <c r="K493" s="688"/>
    </row>
    <row r="494" spans="2:11">
      <c r="B494" s="709"/>
      <c r="C494" s="709"/>
      <c r="D494" s="714"/>
      <c r="E494" s="714"/>
      <c r="F494" s="714"/>
      <c r="G494" s="714"/>
      <c r="H494" s="714"/>
      <c r="I494" s="688"/>
      <c r="J494" s="688"/>
      <c r="K494" s="688"/>
    </row>
    <row r="495" spans="2:11">
      <c r="B495" s="709"/>
      <c r="C495" s="709"/>
      <c r="D495" s="714"/>
      <c r="E495" s="714"/>
      <c r="F495" s="714"/>
      <c r="G495" s="714"/>
      <c r="H495" s="714"/>
      <c r="I495" s="688"/>
      <c r="J495" s="688"/>
      <c r="K495" s="688"/>
    </row>
    <row r="496" spans="2:11">
      <c r="B496" s="709"/>
      <c r="C496" s="709"/>
      <c r="D496" s="714"/>
      <c r="E496" s="714"/>
      <c r="F496" s="714"/>
      <c r="G496" s="714"/>
      <c r="H496" s="714"/>
      <c r="I496" s="688"/>
      <c r="J496" s="688"/>
      <c r="K496" s="688"/>
    </row>
    <row r="497" spans="2:11">
      <c r="B497" s="709"/>
      <c r="C497" s="709"/>
      <c r="D497" s="714"/>
      <c r="E497" s="714"/>
      <c r="F497" s="714"/>
      <c r="G497" s="714"/>
      <c r="H497" s="714"/>
      <c r="I497" s="688"/>
      <c r="J497" s="688"/>
      <c r="K497" s="688"/>
    </row>
    <row r="498" spans="2:11">
      <c r="B498" s="709"/>
      <c r="C498" s="709"/>
      <c r="D498" s="714"/>
      <c r="E498" s="714"/>
      <c r="F498" s="714"/>
      <c r="G498" s="714"/>
      <c r="H498" s="714"/>
      <c r="I498" s="688"/>
      <c r="J498" s="688"/>
      <c r="K498" s="688"/>
    </row>
    <row r="499" spans="2:11">
      <c r="B499" s="709"/>
      <c r="C499" s="709"/>
      <c r="D499" s="714"/>
      <c r="E499" s="714"/>
      <c r="F499" s="714"/>
      <c r="G499" s="714"/>
      <c r="H499" s="714"/>
      <c r="I499" s="688"/>
      <c r="J499" s="688"/>
      <c r="K499" s="688"/>
    </row>
    <row r="500" spans="2:11">
      <c r="B500" s="709"/>
      <c r="C500" s="709"/>
      <c r="D500" s="714"/>
      <c r="E500" s="714"/>
      <c r="F500" s="714"/>
      <c r="G500" s="714"/>
      <c r="H500" s="714"/>
      <c r="I500" s="688"/>
      <c r="J500" s="688"/>
      <c r="K500" s="688"/>
    </row>
    <row r="501" spans="2:11">
      <c r="B501" s="709"/>
      <c r="C501" s="709"/>
      <c r="D501" s="714"/>
      <c r="E501" s="714"/>
      <c r="F501" s="714"/>
      <c r="G501" s="714"/>
      <c r="H501" s="714"/>
      <c r="I501" s="688"/>
      <c r="J501" s="688"/>
      <c r="K501" s="688"/>
    </row>
    <row r="502" spans="2:11">
      <c r="B502" s="709"/>
      <c r="C502" s="709"/>
      <c r="D502" s="714"/>
      <c r="E502" s="714"/>
      <c r="F502" s="714"/>
      <c r="G502" s="714"/>
      <c r="H502" s="714"/>
      <c r="I502" s="688"/>
      <c r="J502" s="688"/>
      <c r="K502" s="688"/>
    </row>
    <row r="503" spans="2:11">
      <c r="B503" s="709"/>
      <c r="C503" s="709"/>
      <c r="D503" s="714"/>
      <c r="E503" s="714"/>
      <c r="F503" s="714"/>
      <c r="G503" s="714"/>
      <c r="H503" s="714"/>
      <c r="I503" s="688"/>
      <c r="J503" s="688"/>
      <c r="K503" s="688"/>
    </row>
    <row r="504" spans="2:11">
      <c r="B504" s="709"/>
      <c r="C504" s="709"/>
      <c r="D504" s="714"/>
      <c r="E504" s="714"/>
      <c r="F504" s="714"/>
      <c r="G504" s="714"/>
      <c r="H504" s="714"/>
      <c r="I504" s="688"/>
      <c r="J504" s="688"/>
      <c r="K504" s="688"/>
    </row>
    <row r="505" spans="2:11">
      <c r="B505" s="709"/>
      <c r="C505" s="709"/>
      <c r="D505" s="714"/>
      <c r="E505" s="714"/>
      <c r="F505" s="714"/>
      <c r="G505" s="714"/>
      <c r="H505" s="714"/>
      <c r="I505" s="688"/>
      <c r="J505" s="688"/>
      <c r="K505" s="688"/>
    </row>
    <row r="506" spans="2:11">
      <c r="B506" s="709"/>
      <c r="C506" s="709"/>
      <c r="D506" s="714"/>
      <c r="E506" s="714"/>
      <c r="F506" s="714"/>
      <c r="G506" s="714"/>
      <c r="H506" s="714"/>
      <c r="I506" s="688"/>
      <c r="J506" s="688"/>
      <c r="K506" s="688"/>
    </row>
    <row r="507" spans="2:11">
      <c r="B507" s="709"/>
      <c r="C507" s="709"/>
      <c r="D507" s="714"/>
      <c r="E507" s="714"/>
      <c r="F507" s="714"/>
      <c r="G507" s="714"/>
      <c r="H507" s="714"/>
      <c r="I507" s="688"/>
      <c r="J507" s="688"/>
      <c r="K507" s="688"/>
    </row>
    <row r="508" spans="2:11">
      <c r="B508" s="709"/>
      <c r="C508" s="709"/>
      <c r="D508" s="714"/>
      <c r="E508" s="714"/>
      <c r="F508" s="714"/>
      <c r="G508" s="714"/>
      <c r="H508" s="714"/>
      <c r="I508" s="688"/>
      <c r="J508" s="688"/>
      <c r="K508" s="688"/>
    </row>
    <row r="509" spans="2:11">
      <c r="B509" s="709"/>
      <c r="C509" s="709"/>
      <c r="D509" s="714"/>
      <c r="E509" s="714"/>
      <c r="F509" s="714"/>
      <c r="G509" s="714"/>
      <c r="H509" s="714"/>
      <c r="I509" s="688"/>
      <c r="J509" s="688"/>
      <c r="K509" s="688"/>
    </row>
    <row r="510" spans="2:11">
      <c r="B510" s="709"/>
      <c r="C510" s="709"/>
      <c r="D510" s="714"/>
      <c r="E510" s="714"/>
      <c r="F510" s="714"/>
      <c r="G510" s="714"/>
      <c r="H510" s="714"/>
      <c r="I510" s="688"/>
      <c r="J510" s="688"/>
      <c r="K510" s="688"/>
    </row>
    <row r="511" spans="2:11">
      <c r="B511" s="709"/>
      <c r="C511" s="709"/>
      <c r="D511" s="714"/>
      <c r="E511" s="714"/>
      <c r="F511" s="714"/>
      <c r="G511" s="714"/>
      <c r="H511" s="714"/>
      <c r="I511" s="688"/>
      <c r="J511" s="688"/>
      <c r="K511" s="688"/>
    </row>
    <row r="512" spans="2:11">
      <c r="B512" s="709"/>
      <c r="C512" s="709"/>
      <c r="D512" s="714"/>
      <c r="E512" s="714"/>
      <c r="F512" s="714"/>
      <c r="G512" s="714"/>
      <c r="H512" s="714"/>
      <c r="I512" s="688"/>
      <c r="J512" s="688"/>
      <c r="K512" s="688"/>
    </row>
    <row r="513" spans="2:11">
      <c r="B513" s="709"/>
      <c r="C513" s="709"/>
      <c r="D513" s="714"/>
      <c r="E513" s="714"/>
      <c r="F513" s="714"/>
      <c r="G513" s="714"/>
      <c r="H513" s="714"/>
      <c r="I513" s="688"/>
      <c r="J513" s="688"/>
      <c r="K513" s="688"/>
    </row>
    <row r="514" spans="2:11">
      <c r="B514" s="709"/>
      <c r="C514" s="709"/>
      <c r="D514" s="714"/>
      <c r="E514" s="714"/>
      <c r="F514" s="714"/>
      <c r="G514" s="714"/>
      <c r="H514" s="714"/>
      <c r="I514" s="688"/>
      <c r="J514" s="688"/>
      <c r="K514" s="688"/>
    </row>
    <row r="515" spans="2:11">
      <c r="B515" s="709"/>
      <c r="C515" s="709"/>
      <c r="D515" s="714"/>
      <c r="E515" s="714"/>
      <c r="F515" s="714"/>
      <c r="G515" s="714"/>
      <c r="H515" s="714"/>
      <c r="I515" s="688"/>
      <c r="J515" s="688"/>
      <c r="K515" s="688"/>
    </row>
    <row r="516" spans="2:11">
      <c r="B516" s="709"/>
      <c r="C516" s="709"/>
      <c r="D516" s="714"/>
      <c r="E516" s="714"/>
      <c r="F516" s="714"/>
      <c r="G516" s="714"/>
      <c r="H516" s="714"/>
      <c r="I516" s="688"/>
      <c r="J516" s="688"/>
      <c r="K516" s="688"/>
    </row>
    <row r="517" spans="2:11">
      <c r="B517" s="709"/>
      <c r="C517" s="709"/>
      <c r="D517" s="714"/>
      <c r="E517" s="714"/>
      <c r="F517" s="714"/>
      <c r="G517" s="714"/>
      <c r="H517" s="714"/>
      <c r="I517" s="688"/>
      <c r="J517" s="688"/>
      <c r="K517" s="688"/>
    </row>
    <row r="518" spans="2:11">
      <c r="B518" s="709"/>
      <c r="C518" s="709"/>
      <c r="D518" s="714"/>
      <c r="E518" s="714"/>
      <c r="F518" s="714"/>
      <c r="G518" s="714"/>
      <c r="H518" s="714"/>
      <c r="I518" s="688"/>
      <c r="J518" s="688"/>
      <c r="K518" s="688"/>
    </row>
    <row r="519" spans="2:11">
      <c r="B519" s="709"/>
      <c r="C519" s="709"/>
      <c r="D519" s="714"/>
      <c r="E519" s="714"/>
      <c r="F519" s="714"/>
      <c r="G519" s="714"/>
      <c r="H519" s="714"/>
      <c r="I519" s="688"/>
      <c r="J519" s="688"/>
      <c r="K519" s="688"/>
    </row>
    <row r="520" spans="2:11">
      <c r="B520" s="709"/>
      <c r="C520" s="709"/>
      <c r="D520" s="714"/>
      <c r="E520" s="714"/>
      <c r="F520" s="714"/>
      <c r="G520" s="714"/>
      <c r="H520" s="714"/>
      <c r="I520" s="688"/>
      <c r="J520" s="688"/>
      <c r="K520" s="688"/>
    </row>
    <row r="521" spans="2:11">
      <c r="B521" s="709"/>
      <c r="C521" s="709"/>
      <c r="D521" s="714"/>
      <c r="E521" s="714"/>
      <c r="F521" s="714"/>
      <c r="G521" s="714"/>
      <c r="H521" s="714"/>
      <c r="I521" s="688"/>
      <c r="J521" s="688"/>
      <c r="K521" s="688"/>
    </row>
    <row r="522" spans="2:11">
      <c r="B522" s="709"/>
      <c r="C522" s="709"/>
      <c r="D522" s="714"/>
      <c r="E522" s="714"/>
      <c r="F522" s="714"/>
      <c r="G522" s="714"/>
      <c r="H522" s="714"/>
      <c r="I522" s="688"/>
      <c r="J522" s="688"/>
      <c r="K522" s="688"/>
    </row>
    <row r="523" spans="2:11">
      <c r="B523" s="709"/>
      <c r="C523" s="709"/>
      <c r="D523" s="714"/>
      <c r="E523" s="714"/>
      <c r="F523" s="714"/>
      <c r="G523" s="714"/>
      <c r="H523" s="714"/>
      <c r="I523" s="688"/>
      <c r="J523" s="688"/>
      <c r="K523" s="688"/>
    </row>
    <row r="524" spans="2:11">
      <c r="B524" s="709"/>
      <c r="C524" s="709"/>
      <c r="D524" s="714"/>
      <c r="E524" s="714"/>
      <c r="F524" s="714"/>
      <c r="G524" s="714"/>
      <c r="H524" s="714"/>
      <c r="I524" s="688"/>
      <c r="J524" s="688"/>
      <c r="K524" s="688"/>
    </row>
    <row r="525" spans="2:11">
      <c r="B525" s="709"/>
      <c r="C525" s="709"/>
      <c r="D525" s="714"/>
      <c r="E525" s="714"/>
      <c r="F525" s="714"/>
      <c r="G525" s="714"/>
      <c r="H525" s="714"/>
      <c r="I525" s="688"/>
      <c r="J525" s="688"/>
      <c r="K525" s="688"/>
    </row>
    <row r="526" spans="2:11">
      <c r="B526" s="709"/>
      <c r="C526" s="709"/>
      <c r="D526" s="714"/>
      <c r="E526" s="714"/>
      <c r="F526" s="714"/>
      <c r="G526" s="714"/>
      <c r="H526" s="714"/>
      <c r="I526" s="688"/>
      <c r="J526" s="688"/>
      <c r="K526" s="688"/>
    </row>
    <row r="527" spans="2:11">
      <c r="B527" s="709"/>
      <c r="C527" s="709"/>
      <c r="D527" s="714"/>
      <c r="E527" s="714"/>
      <c r="F527" s="714"/>
      <c r="G527" s="714"/>
      <c r="H527" s="714"/>
      <c r="I527" s="688"/>
      <c r="J527" s="688"/>
      <c r="K527" s="688"/>
    </row>
    <row r="528" spans="2:11">
      <c r="B528" s="709"/>
      <c r="C528" s="709"/>
      <c r="D528" s="714"/>
      <c r="E528" s="714"/>
      <c r="F528" s="714"/>
      <c r="G528" s="714"/>
      <c r="H528" s="714"/>
      <c r="I528" s="688"/>
      <c r="J528" s="688"/>
      <c r="K528" s="688"/>
    </row>
    <row r="529" spans="2:11">
      <c r="B529" s="709"/>
      <c r="C529" s="709"/>
      <c r="D529" s="714"/>
      <c r="E529" s="714"/>
      <c r="F529" s="714"/>
      <c r="G529" s="714"/>
      <c r="H529" s="714"/>
      <c r="I529" s="688"/>
      <c r="J529" s="688"/>
      <c r="K529" s="688"/>
    </row>
    <row r="530" spans="2:11">
      <c r="B530" s="709"/>
      <c r="C530" s="709"/>
      <c r="D530" s="714"/>
      <c r="E530" s="714"/>
      <c r="F530" s="714"/>
      <c r="G530" s="714"/>
      <c r="H530" s="714"/>
      <c r="I530" s="688"/>
      <c r="J530" s="688"/>
      <c r="K530" s="688"/>
    </row>
    <row r="531" spans="2:11">
      <c r="B531" s="709"/>
      <c r="C531" s="709"/>
      <c r="D531" s="714"/>
      <c r="E531" s="714"/>
      <c r="F531" s="714"/>
      <c r="G531" s="714"/>
      <c r="H531" s="714"/>
      <c r="I531" s="688"/>
      <c r="J531" s="688"/>
      <c r="K531" s="688"/>
    </row>
    <row r="532" spans="2:11">
      <c r="B532" s="709"/>
      <c r="C532" s="709"/>
      <c r="D532" s="714"/>
      <c r="E532" s="714"/>
      <c r="F532" s="714"/>
      <c r="G532" s="714"/>
      <c r="H532" s="714"/>
      <c r="I532" s="688"/>
      <c r="J532" s="688"/>
      <c r="K532" s="688"/>
    </row>
    <row r="533" spans="2:11">
      <c r="B533" s="709"/>
      <c r="C533" s="709"/>
      <c r="D533" s="714"/>
      <c r="E533" s="714"/>
      <c r="F533" s="714"/>
      <c r="G533" s="714"/>
      <c r="H533" s="714"/>
      <c r="I533" s="688"/>
      <c r="J533" s="688"/>
      <c r="K533" s="688"/>
    </row>
    <row r="534" spans="2:11">
      <c r="B534" s="709"/>
      <c r="C534" s="709"/>
      <c r="D534" s="714"/>
      <c r="E534" s="714"/>
      <c r="F534" s="714"/>
      <c r="G534" s="714"/>
      <c r="H534" s="714"/>
      <c r="I534" s="688"/>
      <c r="J534" s="688"/>
      <c r="K534" s="688"/>
    </row>
    <row r="535" spans="2:11">
      <c r="B535" s="709"/>
      <c r="C535" s="709"/>
      <c r="D535" s="714"/>
      <c r="E535" s="714"/>
      <c r="F535" s="714"/>
      <c r="G535" s="714"/>
      <c r="H535" s="714"/>
      <c r="I535" s="688"/>
      <c r="J535" s="688"/>
      <c r="K535" s="688"/>
    </row>
    <row r="536" spans="2:11">
      <c r="B536" s="709"/>
      <c r="C536" s="709"/>
      <c r="D536" s="714"/>
      <c r="E536" s="714"/>
      <c r="F536" s="714"/>
      <c r="G536" s="714"/>
      <c r="H536" s="714"/>
      <c r="I536" s="688"/>
      <c r="J536" s="688"/>
      <c r="K536" s="688"/>
    </row>
    <row r="537" spans="2:11">
      <c r="B537" s="709"/>
      <c r="C537" s="709"/>
      <c r="D537" s="714"/>
      <c r="E537" s="714"/>
      <c r="F537" s="714"/>
      <c r="G537" s="714"/>
      <c r="H537" s="714"/>
      <c r="I537" s="688"/>
      <c r="J537" s="688"/>
      <c r="K537" s="688"/>
    </row>
    <row r="538" spans="2:11">
      <c r="B538" s="709"/>
      <c r="C538" s="709"/>
      <c r="D538" s="714"/>
      <c r="E538" s="714"/>
      <c r="F538" s="714"/>
      <c r="G538" s="714"/>
      <c r="H538" s="714"/>
      <c r="I538" s="688"/>
      <c r="J538" s="688"/>
      <c r="K538" s="688"/>
    </row>
    <row r="539" spans="2:11">
      <c r="B539" s="709"/>
      <c r="C539" s="709"/>
      <c r="D539" s="714"/>
      <c r="E539" s="714"/>
      <c r="F539" s="714"/>
      <c r="G539" s="714"/>
      <c r="H539" s="714"/>
      <c r="I539" s="688"/>
      <c r="J539" s="688"/>
      <c r="K539" s="688"/>
    </row>
    <row r="540" spans="2:11">
      <c r="B540" s="709"/>
      <c r="C540" s="709"/>
      <c r="D540" s="714"/>
      <c r="E540" s="714"/>
      <c r="F540" s="714"/>
      <c r="G540" s="714"/>
      <c r="H540" s="714"/>
      <c r="I540" s="688"/>
      <c r="J540" s="688"/>
      <c r="K540" s="688"/>
    </row>
    <row r="541" spans="2:11">
      <c r="B541" s="709"/>
      <c r="C541" s="709"/>
      <c r="D541" s="714"/>
      <c r="E541" s="714"/>
      <c r="F541" s="714"/>
      <c r="G541" s="714"/>
      <c r="H541" s="714"/>
      <c r="I541" s="688"/>
      <c r="J541" s="688"/>
      <c r="K541" s="688"/>
    </row>
    <row r="542" spans="2:11">
      <c r="B542" s="709"/>
      <c r="C542" s="709"/>
      <c r="D542" s="714"/>
      <c r="E542" s="714"/>
      <c r="F542" s="714"/>
      <c r="G542" s="714"/>
      <c r="H542" s="714"/>
      <c r="I542" s="688"/>
      <c r="J542" s="688"/>
      <c r="K542" s="688"/>
    </row>
    <row r="543" spans="2:11">
      <c r="B543" s="709"/>
      <c r="C543" s="709"/>
      <c r="D543" s="714"/>
      <c r="E543" s="714"/>
      <c r="F543" s="714"/>
      <c r="G543" s="714"/>
      <c r="H543" s="714"/>
      <c r="I543" s="688"/>
      <c r="J543" s="688"/>
      <c r="K543" s="688"/>
    </row>
    <row r="544" spans="2:11">
      <c r="B544" s="709"/>
      <c r="C544" s="709"/>
      <c r="D544" s="714"/>
      <c r="E544" s="714"/>
      <c r="F544" s="714"/>
      <c r="G544" s="714"/>
      <c r="H544" s="714"/>
      <c r="I544" s="688"/>
      <c r="J544" s="688"/>
      <c r="K544" s="688"/>
    </row>
    <row r="545" spans="2:11">
      <c r="B545" s="709"/>
      <c r="C545" s="709"/>
      <c r="D545" s="714"/>
      <c r="E545" s="714"/>
      <c r="F545" s="714"/>
      <c r="G545" s="714"/>
      <c r="H545" s="714"/>
      <c r="I545" s="688"/>
      <c r="J545" s="688"/>
      <c r="K545" s="688"/>
    </row>
    <row r="546" spans="2:11">
      <c r="B546" s="709"/>
      <c r="C546" s="709"/>
      <c r="D546" s="714"/>
      <c r="E546" s="714"/>
      <c r="F546" s="714"/>
      <c r="G546" s="714"/>
      <c r="H546" s="714"/>
      <c r="I546" s="688"/>
      <c r="J546" s="688"/>
      <c r="K546" s="688"/>
    </row>
    <row r="547" spans="2:11">
      <c r="B547" s="709"/>
      <c r="C547" s="709"/>
      <c r="D547" s="714"/>
      <c r="E547" s="714"/>
      <c r="F547" s="714"/>
      <c r="G547" s="714"/>
      <c r="H547" s="714"/>
      <c r="I547" s="688"/>
      <c r="J547" s="688"/>
      <c r="K547" s="688"/>
    </row>
    <row r="548" spans="2:11">
      <c r="B548" s="709"/>
      <c r="C548" s="709"/>
      <c r="D548" s="714"/>
      <c r="E548" s="714"/>
      <c r="F548" s="714"/>
      <c r="G548" s="714"/>
      <c r="H548" s="714"/>
      <c r="I548" s="688"/>
      <c r="J548" s="688"/>
      <c r="K548" s="688"/>
    </row>
    <row r="549" spans="2:11">
      <c r="B549" s="709"/>
      <c r="C549" s="709"/>
      <c r="D549" s="714"/>
      <c r="E549" s="714"/>
      <c r="F549" s="714"/>
      <c r="G549" s="714"/>
      <c r="H549" s="714"/>
      <c r="I549" s="688"/>
      <c r="J549" s="688"/>
      <c r="K549" s="688"/>
    </row>
    <row r="550" spans="2:11">
      <c r="B550" s="709"/>
      <c r="C550" s="709"/>
      <c r="D550" s="714"/>
      <c r="E550" s="714"/>
      <c r="F550" s="714"/>
      <c r="G550" s="714"/>
      <c r="H550" s="714"/>
      <c r="I550" s="688"/>
      <c r="J550" s="688"/>
      <c r="K550" s="688"/>
    </row>
    <row r="551" spans="2:11">
      <c r="B551" s="709"/>
      <c r="C551" s="709"/>
      <c r="D551" s="714"/>
      <c r="E551" s="714"/>
      <c r="F551" s="714"/>
      <c r="G551" s="714"/>
      <c r="H551" s="714"/>
      <c r="I551" s="688"/>
      <c r="J551" s="688"/>
      <c r="K551" s="688"/>
    </row>
    <row r="552" spans="2:11">
      <c r="B552" s="709"/>
      <c r="C552" s="709"/>
      <c r="D552" s="714"/>
      <c r="E552" s="714"/>
      <c r="F552" s="714"/>
      <c r="G552" s="714"/>
      <c r="H552" s="714"/>
      <c r="I552" s="688"/>
      <c r="J552" s="688"/>
      <c r="K552" s="688"/>
    </row>
    <row r="553" spans="2:11">
      <c r="B553" s="709"/>
      <c r="C553" s="709"/>
      <c r="D553" s="714"/>
      <c r="E553" s="714"/>
      <c r="F553" s="714"/>
      <c r="G553" s="714"/>
      <c r="H553" s="714"/>
      <c r="I553" s="688"/>
      <c r="J553" s="688"/>
      <c r="K553" s="688"/>
    </row>
    <row r="554" spans="2:11">
      <c r="B554" s="709"/>
      <c r="C554" s="709"/>
      <c r="D554" s="714"/>
      <c r="E554" s="714"/>
      <c r="F554" s="714"/>
      <c r="G554" s="714"/>
      <c r="H554" s="714"/>
      <c r="I554" s="688"/>
      <c r="J554" s="688"/>
      <c r="K554" s="688"/>
    </row>
    <row r="555" spans="2:11">
      <c r="B555" s="709"/>
      <c r="C555" s="709"/>
      <c r="D555" s="714"/>
      <c r="E555" s="714"/>
      <c r="F555" s="714"/>
      <c r="G555" s="714"/>
      <c r="H555" s="714"/>
      <c r="I555" s="688"/>
      <c r="J555" s="688"/>
      <c r="K555" s="688"/>
    </row>
    <row r="556" spans="2:11">
      <c r="B556" s="709"/>
      <c r="C556" s="709"/>
      <c r="D556" s="714"/>
      <c r="E556" s="714"/>
      <c r="F556" s="714"/>
      <c r="G556" s="714"/>
      <c r="H556" s="714"/>
      <c r="I556" s="688"/>
      <c r="J556" s="688"/>
      <c r="K556" s="688"/>
    </row>
    <row r="557" spans="2:11">
      <c r="B557" s="709"/>
      <c r="C557" s="709"/>
      <c r="D557" s="714"/>
      <c r="E557" s="714"/>
      <c r="F557" s="714"/>
      <c r="G557" s="714"/>
      <c r="H557" s="714"/>
      <c r="I557" s="688"/>
      <c r="J557" s="688"/>
      <c r="K557" s="688"/>
    </row>
    <row r="558" spans="2:11">
      <c r="B558" s="709"/>
      <c r="C558" s="709"/>
      <c r="D558" s="714"/>
      <c r="E558" s="714"/>
      <c r="F558" s="714"/>
      <c r="G558" s="714"/>
      <c r="H558" s="714"/>
      <c r="I558" s="688"/>
      <c r="J558" s="688"/>
      <c r="K558" s="688"/>
    </row>
    <row r="559" spans="2:11">
      <c r="B559" s="709"/>
      <c r="C559" s="709"/>
      <c r="D559" s="714"/>
      <c r="E559" s="714"/>
      <c r="F559" s="714"/>
      <c r="G559" s="714"/>
      <c r="H559" s="714"/>
      <c r="I559" s="688"/>
      <c r="J559" s="688"/>
      <c r="K559" s="688"/>
    </row>
    <row r="560" spans="2:11">
      <c r="B560" s="709"/>
      <c r="C560" s="709"/>
      <c r="D560" s="714"/>
      <c r="E560" s="714"/>
      <c r="F560" s="714"/>
      <c r="G560" s="714"/>
      <c r="H560" s="714"/>
      <c r="I560" s="688"/>
      <c r="J560" s="688"/>
      <c r="K560" s="688"/>
    </row>
    <row r="561" spans="2:11">
      <c r="B561" s="709"/>
      <c r="C561" s="709"/>
      <c r="D561" s="714"/>
      <c r="E561" s="714"/>
      <c r="F561" s="714"/>
      <c r="G561" s="714"/>
      <c r="H561" s="714"/>
      <c r="I561" s="688"/>
      <c r="J561" s="688"/>
      <c r="K561" s="688"/>
    </row>
    <row r="562" spans="2:11">
      <c r="B562" s="709"/>
      <c r="C562" s="709"/>
      <c r="D562" s="714"/>
      <c r="E562" s="714"/>
      <c r="F562" s="714"/>
      <c r="G562" s="714"/>
      <c r="H562" s="714"/>
      <c r="I562" s="688"/>
      <c r="J562" s="688"/>
      <c r="K562" s="688"/>
    </row>
    <row r="563" spans="2:11">
      <c r="B563" s="709"/>
      <c r="C563" s="709"/>
      <c r="D563" s="714"/>
      <c r="E563" s="714"/>
      <c r="F563" s="714"/>
      <c r="G563" s="714"/>
      <c r="H563" s="714"/>
      <c r="I563" s="688"/>
      <c r="J563" s="688"/>
      <c r="K563" s="688"/>
    </row>
    <row r="564" spans="2:11">
      <c r="B564" s="709"/>
      <c r="C564" s="709"/>
      <c r="D564" s="714"/>
      <c r="E564" s="714"/>
      <c r="F564" s="714"/>
      <c r="G564" s="714"/>
      <c r="H564" s="714"/>
      <c r="I564" s="688"/>
      <c r="J564" s="688"/>
      <c r="K564" s="688"/>
    </row>
    <row r="565" spans="2:11">
      <c r="B565" s="709"/>
      <c r="C565" s="709"/>
      <c r="D565" s="714"/>
      <c r="E565" s="714"/>
      <c r="F565" s="714"/>
      <c r="G565" s="714"/>
      <c r="H565" s="714"/>
      <c r="I565" s="688"/>
      <c r="J565" s="688"/>
      <c r="K565" s="688"/>
    </row>
    <row r="566" spans="2:11">
      <c r="B566" s="709"/>
      <c r="C566" s="709"/>
      <c r="D566" s="714"/>
      <c r="E566" s="714"/>
      <c r="F566" s="714"/>
      <c r="G566" s="714"/>
      <c r="H566" s="714"/>
      <c r="I566" s="688"/>
      <c r="J566" s="688"/>
      <c r="K566" s="688"/>
    </row>
    <row r="567" spans="2:11">
      <c r="B567" s="709"/>
      <c r="C567" s="709"/>
      <c r="D567" s="714"/>
      <c r="E567" s="714"/>
      <c r="F567" s="714"/>
      <c r="G567" s="714"/>
      <c r="H567" s="714"/>
      <c r="I567" s="688"/>
      <c r="J567" s="688"/>
      <c r="K567" s="688"/>
    </row>
    <row r="568" spans="2:11">
      <c r="B568" s="709"/>
      <c r="C568" s="709"/>
      <c r="D568" s="714"/>
      <c r="E568" s="714"/>
      <c r="F568" s="714"/>
      <c r="G568" s="714"/>
      <c r="H568" s="714"/>
      <c r="I568" s="688"/>
      <c r="J568" s="688"/>
      <c r="K568" s="688"/>
    </row>
    <row r="569" spans="2:11">
      <c r="B569" s="709"/>
      <c r="C569" s="709"/>
      <c r="D569" s="714"/>
      <c r="E569" s="714"/>
      <c r="F569" s="714"/>
      <c r="G569" s="714"/>
      <c r="H569" s="714"/>
      <c r="I569" s="688"/>
      <c r="J569" s="688"/>
      <c r="K569" s="688"/>
    </row>
    <row r="570" spans="2:11">
      <c r="B570" s="709"/>
      <c r="C570" s="709"/>
      <c r="D570" s="714"/>
      <c r="E570" s="714"/>
      <c r="F570" s="714"/>
      <c r="G570" s="714"/>
      <c r="H570" s="714"/>
      <c r="I570" s="688"/>
      <c r="J570" s="688"/>
      <c r="K570" s="688"/>
    </row>
    <row r="571" spans="2:11">
      <c r="B571" s="709"/>
      <c r="C571" s="709"/>
      <c r="D571" s="714"/>
      <c r="E571" s="714"/>
      <c r="F571" s="714"/>
      <c r="G571" s="714"/>
      <c r="H571" s="714"/>
      <c r="I571" s="688"/>
      <c r="J571" s="688"/>
      <c r="K571" s="688"/>
    </row>
    <row r="572" spans="2:11">
      <c r="B572" s="709"/>
      <c r="C572" s="709"/>
      <c r="D572" s="714"/>
      <c r="E572" s="714"/>
      <c r="F572" s="714"/>
      <c r="G572" s="714"/>
      <c r="H572" s="714"/>
      <c r="I572" s="688"/>
      <c r="J572" s="688"/>
      <c r="K572" s="688"/>
    </row>
    <row r="573" spans="2:11">
      <c r="B573" s="709"/>
      <c r="C573" s="709"/>
      <c r="D573" s="714"/>
      <c r="E573" s="714"/>
      <c r="F573" s="714"/>
      <c r="G573" s="714"/>
      <c r="H573" s="714"/>
      <c r="I573" s="688"/>
      <c r="J573" s="688"/>
      <c r="K573" s="688"/>
    </row>
    <row r="574" spans="2:11">
      <c r="B574" s="709"/>
      <c r="C574" s="709"/>
      <c r="D574" s="714"/>
      <c r="E574" s="714"/>
      <c r="F574" s="714"/>
      <c r="G574" s="714"/>
      <c r="H574" s="714"/>
      <c r="I574" s="688"/>
      <c r="J574" s="688"/>
      <c r="K574" s="688"/>
    </row>
    <row r="575" spans="2:11">
      <c r="B575" s="709"/>
      <c r="C575" s="709"/>
      <c r="D575" s="714"/>
      <c r="E575" s="714"/>
      <c r="F575" s="714"/>
      <c r="G575" s="714"/>
      <c r="H575" s="714"/>
      <c r="I575" s="688"/>
      <c r="J575" s="688"/>
      <c r="K575" s="688"/>
    </row>
    <row r="576" spans="2:11">
      <c r="B576" s="709"/>
      <c r="C576" s="709"/>
      <c r="D576" s="714"/>
      <c r="E576" s="714"/>
      <c r="F576" s="714"/>
      <c r="G576" s="714"/>
      <c r="H576" s="714"/>
      <c r="I576" s="688"/>
      <c r="J576" s="688"/>
      <c r="K576" s="688"/>
    </row>
    <row r="577" spans="2:11">
      <c r="B577" s="709"/>
      <c r="C577" s="709"/>
      <c r="D577" s="714"/>
      <c r="E577" s="714"/>
      <c r="F577" s="714"/>
      <c r="G577" s="714"/>
      <c r="H577" s="714"/>
      <c r="I577" s="688"/>
      <c r="J577" s="688"/>
      <c r="K577" s="688"/>
    </row>
    <row r="578" spans="2:11">
      <c r="B578" s="709"/>
      <c r="C578" s="709"/>
      <c r="D578" s="714"/>
      <c r="E578" s="714"/>
      <c r="F578" s="714"/>
      <c r="G578" s="714"/>
      <c r="H578" s="714"/>
      <c r="I578" s="688"/>
      <c r="J578" s="688"/>
      <c r="K578" s="688"/>
    </row>
    <row r="579" spans="2:11">
      <c r="B579" s="709"/>
      <c r="C579" s="709"/>
      <c r="D579" s="714"/>
      <c r="E579" s="714"/>
      <c r="F579" s="714"/>
      <c r="G579" s="714"/>
      <c r="H579" s="714"/>
      <c r="I579" s="688"/>
      <c r="J579" s="688"/>
      <c r="K579" s="688"/>
    </row>
    <row r="580" spans="2:11">
      <c r="B580" s="709"/>
      <c r="C580" s="709"/>
      <c r="D580" s="714"/>
      <c r="E580" s="714"/>
      <c r="F580" s="714"/>
      <c r="G580" s="714"/>
      <c r="H580" s="714"/>
      <c r="I580" s="688"/>
      <c r="J580" s="688"/>
      <c r="K580" s="688"/>
    </row>
    <row r="581" spans="2:11">
      <c r="B581" s="709"/>
      <c r="C581" s="709"/>
      <c r="D581" s="714"/>
      <c r="E581" s="714"/>
      <c r="F581" s="714"/>
      <c r="G581" s="714"/>
      <c r="H581" s="714"/>
      <c r="I581" s="688"/>
      <c r="J581" s="688"/>
      <c r="K581" s="688"/>
    </row>
    <row r="582" spans="2:11">
      <c r="B582" s="709"/>
      <c r="C582" s="709"/>
      <c r="D582" s="714"/>
      <c r="E582" s="714"/>
      <c r="F582" s="714"/>
      <c r="G582" s="714"/>
      <c r="H582" s="714"/>
      <c r="I582" s="688"/>
      <c r="J582" s="688"/>
      <c r="K582" s="688"/>
    </row>
    <row r="583" spans="2:11">
      <c r="B583" s="709"/>
      <c r="C583" s="709"/>
      <c r="D583" s="714"/>
      <c r="E583" s="714"/>
      <c r="F583" s="714"/>
      <c r="G583" s="714"/>
      <c r="H583" s="714"/>
      <c r="I583" s="688"/>
      <c r="J583" s="688"/>
      <c r="K583" s="688"/>
    </row>
    <row r="584" spans="2:11">
      <c r="B584" s="709"/>
      <c r="C584" s="709"/>
      <c r="D584" s="714"/>
      <c r="E584" s="714"/>
      <c r="F584" s="714"/>
      <c r="G584" s="714"/>
      <c r="H584" s="714"/>
      <c r="I584" s="688"/>
      <c r="J584" s="688"/>
      <c r="K584" s="688"/>
    </row>
    <row r="585" spans="2:11">
      <c r="B585" s="709"/>
      <c r="C585" s="709"/>
      <c r="D585" s="714"/>
      <c r="E585" s="714"/>
      <c r="F585" s="714"/>
      <c r="G585" s="714"/>
      <c r="H585" s="714"/>
      <c r="I585" s="688"/>
      <c r="J585" s="688"/>
      <c r="K585" s="688"/>
    </row>
    <row r="586" spans="2:11">
      <c r="B586" s="709"/>
      <c r="C586" s="709"/>
      <c r="D586" s="714"/>
      <c r="E586" s="714"/>
      <c r="F586" s="714"/>
      <c r="G586" s="714"/>
      <c r="H586" s="714"/>
      <c r="I586" s="688"/>
      <c r="J586" s="688"/>
      <c r="K586" s="688"/>
    </row>
    <row r="587" spans="2:11">
      <c r="B587" s="709"/>
      <c r="C587" s="709"/>
      <c r="D587" s="714"/>
      <c r="E587" s="714"/>
      <c r="F587" s="714"/>
      <c r="G587" s="714"/>
      <c r="H587" s="714"/>
      <c r="I587" s="688"/>
      <c r="J587" s="688"/>
      <c r="K587" s="688"/>
    </row>
    <row r="588" spans="2:11">
      <c r="B588" s="709"/>
      <c r="C588" s="709"/>
      <c r="D588" s="714"/>
      <c r="E588" s="714"/>
      <c r="F588" s="714"/>
      <c r="G588" s="714"/>
      <c r="H588" s="714"/>
      <c r="I588" s="688"/>
      <c r="J588" s="688"/>
      <c r="K588" s="688"/>
    </row>
    <row r="589" spans="2:11">
      <c r="B589" s="709"/>
      <c r="C589" s="709"/>
      <c r="D589" s="714"/>
      <c r="E589" s="714"/>
      <c r="F589" s="714"/>
      <c r="G589" s="714"/>
      <c r="H589" s="714"/>
      <c r="I589" s="688"/>
      <c r="J589" s="688"/>
      <c r="K589" s="688"/>
    </row>
    <row r="590" spans="2:11">
      <c r="B590" s="709"/>
      <c r="C590" s="709"/>
      <c r="D590" s="714"/>
      <c r="E590" s="714"/>
      <c r="F590" s="714"/>
      <c r="G590" s="714"/>
      <c r="H590" s="714"/>
      <c r="I590" s="688"/>
      <c r="J590" s="688"/>
      <c r="K590" s="688"/>
    </row>
    <row r="591" spans="2:11">
      <c r="B591" s="709"/>
      <c r="C591" s="709"/>
      <c r="D591" s="714"/>
      <c r="E591" s="714"/>
      <c r="F591" s="714"/>
      <c r="G591" s="714"/>
      <c r="H591" s="714"/>
      <c r="I591" s="688"/>
      <c r="J591" s="688"/>
      <c r="K591" s="688"/>
    </row>
    <row r="592" spans="2:11">
      <c r="B592" s="709"/>
      <c r="C592" s="709"/>
      <c r="D592" s="714"/>
      <c r="E592" s="714"/>
      <c r="F592" s="714"/>
      <c r="G592" s="714"/>
      <c r="H592" s="714"/>
      <c r="I592" s="688"/>
      <c r="J592" s="688"/>
      <c r="K592" s="688"/>
    </row>
    <row r="593" spans="2:11">
      <c r="B593" s="709"/>
      <c r="C593" s="709"/>
      <c r="D593" s="714"/>
      <c r="E593" s="714"/>
      <c r="F593" s="714"/>
      <c r="G593" s="714"/>
      <c r="H593" s="714"/>
      <c r="I593" s="688"/>
      <c r="J593" s="688"/>
      <c r="K593" s="688"/>
    </row>
    <row r="594" spans="2:11">
      <c r="B594" s="709"/>
      <c r="C594" s="709"/>
      <c r="D594" s="714"/>
      <c r="E594" s="714"/>
      <c r="F594" s="714"/>
      <c r="G594" s="714"/>
      <c r="H594" s="714"/>
      <c r="I594" s="688"/>
      <c r="J594" s="688"/>
      <c r="K594" s="688"/>
    </row>
    <row r="595" spans="2:11">
      <c r="B595" s="709"/>
      <c r="C595" s="709"/>
      <c r="D595" s="714"/>
      <c r="E595" s="714"/>
      <c r="F595" s="714"/>
      <c r="G595" s="714"/>
      <c r="H595" s="714"/>
      <c r="I595" s="688"/>
      <c r="J595" s="688"/>
      <c r="K595" s="688"/>
    </row>
    <row r="596" spans="2:11">
      <c r="B596" s="709"/>
      <c r="C596" s="709"/>
      <c r="D596" s="714"/>
      <c r="E596" s="714"/>
      <c r="F596" s="714"/>
      <c r="G596" s="714"/>
      <c r="H596" s="714"/>
      <c r="I596" s="688"/>
      <c r="J596" s="688"/>
      <c r="K596" s="688"/>
    </row>
    <row r="597" spans="2:11">
      <c r="B597" s="709"/>
      <c r="C597" s="709"/>
      <c r="D597" s="714"/>
      <c r="E597" s="714"/>
      <c r="F597" s="714"/>
      <c r="G597" s="714"/>
      <c r="H597" s="714"/>
      <c r="I597" s="688"/>
      <c r="J597" s="688"/>
      <c r="K597" s="688"/>
    </row>
    <row r="598" spans="2:11">
      <c r="B598" s="709"/>
      <c r="C598" s="709"/>
      <c r="D598" s="714"/>
      <c r="E598" s="714"/>
      <c r="F598" s="714"/>
      <c r="G598" s="714"/>
      <c r="H598" s="714"/>
      <c r="I598" s="688"/>
      <c r="J598" s="688"/>
      <c r="K598" s="688"/>
    </row>
    <row r="599" spans="2:11">
      <c r="B599" s="709"/>
      <c r="C599" s="709"/>
      <c r="D599" s="714"/>
      <c r="E599" s="714"/>
      <c r="F599" s="714"/>
      <c r="G599" s="714"/>
      <c r="H599" s="714"/>
      <c r="I599" s="688"/>
      <c r="J599" s="688"/>
      <c r="K599" s="688"/>
    </row>
    <row r="600" spans="2:11">
      <c r="B600" s="709"/>
      <c r="C600" s="709"/>
      <c r="D600" s="714"/>
      <c r="E600" s="714"/>
      <c r="F600" s="714"/>
      <c r="G600" s="714"/>
      <c r="H600" s="714"/>
      <c r="I600" s="688"/>
      <c r="J600" s="688"/>
      <c r="K600" s="688"/>
    </row>
    <row r="601" spans="2:11">
      <c r="B601" s="709"/>
      <c r="C601" s="709"/>
      <c r="D601" s="714"/>
      <c r="E601" s="714"/>
      <c r="F601" s="714"/>
      <c r="G601" s="714"/>
      <c r="H601" s="714"/>
      <c r="I601" s="688"/>
      <c r="J601" s="688"/>
      <c r="K601" s="688"/>
    </row>
    <row r="602" spans="2:11">
      <c r="B602" s="709"/>
      <c r="C602" s="709"/>
      <c r="D602" s="714"/>
      <c r="E602" s="714"/>
      <c r="F602" s="714"/>
      <c r="G602" s="714"/>
      <c r="H602" s="714"/>
      <c r="I602" s="688"/>
      <c r="J602" s="688"/>
      <c r="K602" s="688"/>
    </row>
    <row r="603" spans="2:11">
      <c r="B603" s="709"/>
      <c r="C603" s="709"/>
      <c r="D603" s="714"/>
      <c r="E603" s="714"/>
      <c r="F603" s="714"/>
      <c r="G603" s="714"/>
      <c r="H603" s="714"/>
      <c r="I603" s="688"/>
      <c r="J603" s="688"/>
      <c r="K603" s="688"/>
    </row>
    <row r="604" spans="2:11">
      <c r="B604" s="709"/>
      <c r="C604" s="709"/>
      <c r="D604" s="714"/>
      <c r="E604" s="714"/>
      <c r="F604" s="714"/>
      <c r="G604" s="714"/>
      <c r="H604" s="714"/>
      <c r="I604" s="688"/>
      <c r="J604" s="688"/>
      <c r="K604" s="688"/>
    </row>
    <row r="605" spans="2:11">
      <c r="B605" s="709"/>
      <c r="C605" s="709"/>
      <c r="D605" s="714"/>
      <c r="E605" s="714"/>
      <c r="F605" s="714"/>
      <c r="G605" s="714"/>
      <c r="H605" s="714"/>
      <c r="I605" s="688"/>
      <c r="J605" s="688"/>
      <c r="K605" s="688"/>
    </row>
    <row r="606" spans="2:11">
      <c r="B606" s="709"/>
      <c r="C606" s="709"/>
      <c r="D606" s="714"/>
      <c r="E606" s="714"/>
      <c r="F606" s="714"/>
      <c r="G606" s="714"/>
      <c r="H606" s="714"/>
      <c r="I606" s="688"/>
      <c r="J606" s="688"/>
      <c r="K606" s="688"/>
    </row>
    <row r="607" spans="2:11">
      <c r="B607" s="709"/>
      <c r="C607" s="709"/>
      <c r="D607" s="714"/>
      <c r="E607" s="714"/>
      <c r="F607" s="714"/>
      <c r="G607" s="714"/>
      <c r="H607" s="714"/>
      <c r="I607" s="688"/>
      <c r="J607" s="688"/>
      <c r="K607" s="688"/>
    </row>
    <row r="608" spans="2:11">
      <c r="B608" s="709"/>
      <c r="C608" s="709"/>
      <c r="D608" s="714"/>
      <c r="E608" s="714"/>
      <c r="F608" s="714"/>
      <c r="G608" s="714"/>
      <c r="H608" s="714"/>
      <c r="I608" s="688"/>
      <c r="J608" s="688"/>
      <c r="K608" s="688"/>
    </row>
    <row r="609" spans="2:11">
      <c r="B609" s="709"/>
      <c r="C609" s="709"/>
      <c r="D609" s="714"/>
      <c r="E609" s="714"/>
      <c r="F609" s="714"/>
      <c r="G609" s="714"/>
      <c r="H609" s="714"/>
      <c r="I609" s="688"/>
      <c r="J609" s="688"/>
      <c r="K609" s="688"/>
    </row>
    <row r="610" spans="2:11">
      <c r="B610" s="709"/>
      <c r="C610" s="709"/>
      <c r="D610" s="714"/>
      <c r="E610" s="714"/>
      <c r="F610" s="714"/>
      <c r="G610" s="714"/>
      <c r="H610" s="714"/>
      <c r="I610" s="688"/>
      <c r="J610" s="688"/>
      <c r="K610" s="688"/>
    </row>
    <row r="611" spans="2:11">
      <c r="B611" s="709"/>
      <c r="C611" s="709"/>
      <c r="D611" s="714"/>
      <c r="E611" s="714"/>
      <c r="F611" s="714"/>
      <c r="G611" s="714"/>
      <c r="H611" s="714"/>
      <c r="I611" s="688"/>
      <c r="J611" s="688"/>
      <c r="K611" s="688"/>
    </row>
    <row r="612" spans="2:11">
      <c r="B612" s="709"/>
      <c r="C612" s="709"/>
      <c r="D612" s="714"/>
      <c r="E612" s="714"/>
      <c r="F612" s="714"/>
      <c r="G612" s="714"/>
      <c r="H612" s="714"/>
      <c r="I612" s="688"/>
      <c r="J612" s="688"/>
      <c r="K612" s="688"/>
    </row>
    <row r="613" spans="2:11">
      <c r="B613" s="709"/>
      <c r="C613" s="709"/>
      <c r="D613" s="714"/>
      <c r="E613" s="714"/>
      <c r="F613" s="714"/>
      <c r="G613" s="714"/>
      <c r="H613" s="714"/>
      <c r="I613" s="688"/>
      <c r="J613" s="688"/>
      <c r="K613" s="688"/>
    </row>
    <row r="614" spans="2:11">
      <c r="B614" s="709"/>
      <c r="C614" s="709"/>
      <c r="D614" s="714"/>
      <c r="E614" s="714"/>
      <c r="F614" s="714"/>
      <c r="G614" s="714"/>
      <c r="H614" s="714"/>
      <c r="I614" s="688"/>
      <c r="J614" s="688"/>
      <c r="K614" s="688"/>
    </row>
    <row r="615" spans="2:11">
      <c r="B615" s="709"/>
      <c r="C615" s="709"/>
      <c r="D615" s="714"/>
      <c r="E615" s="714"/>
      <c r="F615" s="714"/>
      <c r="G615" s="714"/>
      <c r="H615" s="714"/>
      <c r="I615" s="688"/>
      <c r="J615" s="688"/>
      <c r="K615" s="688"/>
    </row>
    <row r="616" spans="2:11">
      <c r="B616" s="709"/>
      <c r="C616" s="709"/>
      <c r="D616" s="714"/>
      <c r="E616" s="714"/>
      <c r="F616" s="714"/>
      <c r="G616" s="714"/>
      <c r="H616" s="714"/>
      <c r="I616" s="688"/>
      <c r="J616" s="688"/>
      <c r="K616" s="688"/>
    </row>
    <row r="617" spans="2:11">
      <c r="B617" s="709"/>
      <c r="C617" s="709"/>
      <c r="D617" s="714"/>
      <c r="E617" s="714"/>
      <c r="F617" s="714"/>
      <c r="G617" s="714"/>
      <c r="H617" s="714"/>
      <c r="I617" s="688"/>
      <c r="J617" s="688"/>
      <c r="K617" s="688"/>
    </row>
    <row r="618" spans="2:11">
      <c r="B618" s="709"/>
      <c r="C618" s="709"/>
      <c r="D618" s="714"/>
      <c r="E618" s="714"/>
      <c r="F618" s="714"/>
      <c r="G618" s="714"/>
      <c r="H618" s="714"/>
      <c r="I618" s="688"/>
      <c r="J618" s="688"/>
      <c r="K618" s="688"/>
    </row>
    <row r="619" spans="2:11">
      <c r="B619" s="709"/>
      <c r="C619" s="709"/>
      <c r="D619" s="714"/>
      <c r="E619" s="714"/>
      <c r="F619" s="714"/>
      <c r="G619" s="714"/>
      <c r="H619" s="714"/>
      <c r="I619" s="688"/>
      <c r="J619" s="688"/>
      <c r="K619" s="688"/>
    </row>
    <row r="620" spans="2:11">
      <c r="B620" s="709"/>
      <c r="C620" s="709"/>
      <c r="D620" s="714"/>
      <c r="E620" s="714"/>
      <c r="F620" s="714"/>
      <c r="G620" s="714"/>
      <c r="H620" s="714"/>
      <c r="I620" s="688"/>
      <c r="J620" s="688"/>
      <c r="K620" s="688"/>
    </row>
    <row r="621" spans="2:11">
      <c r="B621" s="709"/>
      <c r="C621" s="709"/>
      <c r="D621" s="714"/>
      <c r="E621" s="714"/>
      <c r="F621" s="714"/>
      <c r="G621" s="714"/>
      <c r="H621" s="714"/>
      <c r="I621" s="688"/>
      <c r="J621" s="688"/>
      <c r="K621" s="688"/>
    </row>
    <row r="622" spans="2:11">
      <c r="B622" s="709"/>
      <c r="C622" s="709"/>
      <c r="D622" s="714"/>
      <c r="E622" s="714"/>
      <c r="F622" s="714"/>
      <c r="G622" s="714"/>
      <c r="H622" s="714"/>
      <c r="I622" s="688"/>
      <c r="J622" s="688"/>
      <c r="K622" s="688"/>
    </row>
    <row r="623" spans="2:11">
      <c r="B623" s="709"/>
      <c r="C623" s="709"/>
      <c r="D623" s="714"/>
      <c r="E623" s="714"/>
      <c r="F623" s="714"/>
      <c r="G623" s="714"/>
      <c r="H623" s="714"/>
      <c r="I623" s="688"/>
      <c r="J623" s="688"/>
      <c r="K623" s="688"/>
    </row>
    <row r="624" spans="2:11">
      <c r="B624" s="709"/>
      <c r="C624" s="709"/>
      <c r="D624" s="714"/>
      <c r="E624" s="714"/>
      <c r="F624" s="714"/>
      <c r="G624" s="714"/>
      <c r="H624" s="714"/>
      <c r="I624" s="688"/>
      <c r="J624" s="688"/>
      <c r="K624" s="688"/>
    </row>
    <row r="625" spans="2:11">
      <c r="B625" s="709"/>
      <c r="C625" s="709"/>
      <c r="D625" s="714"/>
      <c r="E625" s="714"/>
      <c r="F625" s="714"/>
      <c r="G625" s="714"/>
      <c r="H625" s="714"/>
      <c r="I625" s="688"/>
      <c r="J625" s="688"/>
      <c r="K625" s="688"/>
    </row>
    <row r="626" spans="2:11">
      <c r="B626" s="709"/>
      <c r="C626" s="709"/>
      <c r="D626" s="714"/>
      <c r="E626" s="714"/>
      <c r="F626" s="714"/>
      <c r="G626" s="714"/>
      <c r="H626" s="714"/>
      <c r="I626" s="688"/>
      <c r="J626" s="688"/>
      <c r="K626" s="688"/>
    </row>
    <row r="627" spans="2:11">
      <c r="B627" s="709"/>
      <c r="C627" s="709"/>
      <c r="D627" s="714"/>
      <c r="E627" s="714"/>
      <c r="F627" s="714"/>
      <c r="G627" s="714"/>
      <c r="H627" s="714"/>
      <c r="I627" s="688"/>
      <c r="J627" s="688"/>
      <c r="K627" s="688"/>
    </row>
    <row r="628" spans="2:11">
      <c r="B628" s="709"/>
      <c r="C628" s="709"/>
      <c r="D628" s="714"/>
      <c r="E628" s="714"/>
      <c r="F628" s="714"/>
      <c r="G628" s="714"/>
      <c r="H628" s="714"/>
      <c r="I628" s="688"/>
      <c r="J628" s="688"/>
      <c r="K628" s="688"/>
    </row>
    <row r="629" spans="2:11">
      <c r="B629" s="709"/>
      <c r="C629" s="709"/>
      <c r="D629" s="714"/>
      <c r="E629" s="714"/>
      <c r="F629" s="714"/>
      <c r="G629" s="714"/>
      <c r="H629" s="714"/>
      <c r="I629" s="688"/>
      <c r="J629" s="688"/>
      <c r="K629" s="688"/>
    </row>
    <row r="630" spans="2:11">
      <c r="B630" s="709"/>
      <c r="C630" s="709"/>
      <c r="D630" s="714"/>
      <c r="E630" s="714"/>
      <c r="F630" s="714"/>
      <c r="G630" s="714"/>
      <c r="H630" s="714"/>
      <c r="I630" s="688"/>
      <c r="J630" s="688"/>
      <c r="K630" s="688"/>
    </row>
    <row r="631" spans="2:11">
      <c r="B631" s="709"/>
      <c r="C631" s="709"/>
      <c r="D631" s="714"/>
      <c r="E631" s="714"/>
      <c r="F631" s="714"/>
      <c r="G631" s="714"/>
      <c r="H631" s="714"/>
      <c r="I631" s="688"/>
      <c r="J631" s="688"/>
      <c r="K631" s="688"/>
    </row>
    <row r="632" spans="2:11">
      <c r="B632" s="709"/>
      <c r="C632" s="709"/>
      <c r="D632" s="714"/>
      <c r="E632" s="714"/>
      <c r="F632" s="714"/>
      <c r="G632" s="714"/>
      <c r="H632" s="714"/>
      <c r="I632" s="688"/>
      <c r="J632" s="688"/>
      <c r="K632" s="688"/>
    </row>
    <row r="633" spans="2:11">
      <c r="B633" s="709"/>
      <c r="C633" s="709"/>
      <c r="D633" s="714"/>
      <c r="E633" s="714"/>
      <c r="F633" s="714"/>
      <c r="G633" s="714"/>
      <c r="H633" s="714"/>
      <c r="I633" s="688"/>
      <c r="J633" s="688"/>
      <c r="K633" s="688"/>
    </row>
    <row r="634" spans="2:11">
      <c r="B634" s="709"/>
      <c r="C634" s="709"/>
      <c r="D634" s="714"/>
      <c r="E634" s="714"/>
      <c r="F634" s="714"/>
      <c r="G634" s="714"/>
      <c r="H634" s="714"/>
      <c r="I634" s="688"/>
      <c r="J634" s="688"/>
      <c r="K634" s="688"/>
    </row>
    <row r="635" spans="2:11">
      <c r="B635" s="709"/>
      <c r="C635" s="709"/>
      <c r="D635" s="714"/>
      <c r="E635" s="714"/>
      <c r="F635" s="714"/>
      <c r="G635" s="714"/>
      <c r="H635" s="714"/>
      <c r="I635" s="688"/>
      <c r="J635" s="688"/>
      <c r="K635" s="688"/>
    </row>
    <row r="636" spans="2:11">
      <c r="B636" s="709"/>
      <c r="C636" s="709"/>
      <c r="D636" s="714"/>
      <c r="E636" s="714"/>
      <c r="F636" s="714"/>
      <c r="G636" s="714"/>
      <c r="H636" s="714"/>
      <c r="I636" s="688"/>
      <c r="J636" s="688"/>
      <c r="K636" s="688"/>
    </row>
    <row r="637" spans="2:11">
      <c r="B637" s="709"/>
      <c r="C637" s="709"/>
      <c r="D637" s="714"/>
      <c r="E637" s="714"/>
      <c r="F637" s="714"/>
      <c r="G637" s="714"/>
      <c r="H637" s="714"/>
      <c r="I637" s="688"/>
      <c r="J637" s="688"/>
      <c r="K637" s="688"/>
    </row>
    <row r="638" spans="2:11">
      <c r="B638" s="709"/>
      <c r="C638" s="709"/>
      <c r="D638" s="714"/>
      <c r="E638" s="714"/>
      <c r="F638" s="714"/>
      <c r="G638" s="714"/>
      <c r="H638" s="714"/>
      <c r="I638" s="688"/>
      <c r="J638" s="688"/>
      <c r="K638" s="688"/>
    </row>
    <row r="639" spans="2:11">
      <c r="B639" s="709"/>
      <c r="C639" s="709"/>
      <c r="D639" s="714"/>
      <c r="E639" s="714"/>
      <c r="F639" s="714"/>
      <c r="G639" s="714"/>
      <c r="H639" s="714"/>
      <c r="I639" s="688"/>
      <c r="J639" s="688"/>
      <c r="K639" s="688"/>
    </row>
    <row r="640" spans="2:11">
      <c r="B640" s="709"/>
      <c r="C640" s="709"/>
      <c r="D640" s="714"/>
      <c r="E640" s="714"/>
      <c r="F640" s="714"/>
      <c r="G640" s="714"/>
      <c r="H640" s="714"/>
      <c r="I640" s="688"/>
      <c r="J640" s="688"/>
      <c r="K640" s="688"/>
    </row>
    <row r="641" spans="2:11">
      <c r="B641" s="709"/>
      <c r="C641" s="709"/>
      <c r="D641" s="714"/>
      <c r="E641" s="714"/>
      <c r="F641" s="714"/>
      <c r="G641" s="714"/>
      <c r="H641" s="714"/>
      <c r="I641" s="688"/>
      <c r="J641" s="688"/>
      <c r="K641" s="688"/>
    </row>
    <row r="642" spans="2:11">
      <c r="B642" s="709"/>
      <c r="C642" s="709"/>
      <c r="D642" s="714"/>
      <c r="E642" s="714"/>
      <c r="F642" s="714"/>
      <c r="G642" s="714"/>
      <c r="H642" s="714"/>
      <c r="I642" s="688"/>
      <c r="J642" s="688"/>
      <c r="K642" s="688"/>
    </row>
    <row r="643" spans="2:11">
      <c r="B643" s="709"/>
      <c r="C643" s="709"/>
      <c r="D643" s="714"/>
      <c r="E643" s="714"/>
      <c r="F643" s="714"/>
      <c r="G643" s="714"/>
      <c r="H643" s="714"/>
      <c r="I643" s="688"/>
      <c r="J643" s="688"/>
      <c r="K643" s="688"/>
    </row>
    <row r="644" spans="2:11">
      <c r="B644" s="709"/>
      <c r="C644" s="709"/>
      <c r="D644" s="714"/>
      <c r="E644" s="714"/>
      <c r="F644" s="714"/>
      <c r="G644" s="714"/>
      <c r="H644" s="714"/>
      <c r="I644" s="688"/>
      <c r="J644" s="688"/>
      <c r="K644" s="688"/>
    </row>
    <row r="645" spans="2:11">
      <c r="B645" s="709"/>
      <c r="C645" s="709"/>
      <c r="D645" s="714"/>
      <c r="E645" s="714"/>
      <c r="F645" s="714"/>
      <c r="G645" s="714"/>
      <c r="H645" s="714"/>
      <c r="I645" s="688"/>
      <c r="J645" s="688"/>
      <c r="K645" s="688"/>
    </row>
    <row r="646" spans="2:11">
      <c r="B646" s="709"/>
      <c r="C646" s="709"/>
      <c r="D646" s="714"/>
      <c r="E646" s="714"/>
      <c r="F646" s="714"/>
      <c r="G646" s="714"/>
      <c r="H646" s="714"/>
      <c r="I646" s="688"/>
      <c r="J646" s="688"/>
      <c r="K646" s="688"/>
    </row>
    <row r="647" spans="2:11">
      <c r="B647" s="709"/>
      <c r="C647" s="709"/>
      <c r="D647" s="714"/>
      <c r="E647" s="714"/>
      <c r="F647" s="714"/>
      <c r="G647" s="714"/>
      <c r="H647" s="714"/>
      <c r="I647" s="688"/>
      <c r="J647" s="688"/>
      <c r="K647" s="688"/>
    </row>
    <row r="648" spans="2:11">
      <c r="B648" s="709"/>
      <c r="C648" s="709"/>
      <c r="D648" s="714"/>
      <c r="E648" s="714"/>
      <c r="F648" s="714"/>
      <c r="G648" s="714"/>
      <c r="H648" s="714"/>
      <c r="I648" s="688"/>
      <c r="J648" s="688"/>
      <c r="K648" s="688"/>
    </row>
    <row r="649" spans="2:11">
      <c r="B649" s="709"/>
      <c r="C649" s="709"/>
      <c r="D649" s="714"/>
      <c r="E649" s="714"/>
      <c r="F649" s="714"/>
      <c r="G649" s="714"/>
      <c r="H649" s="714"/>
      <c r="I649" s="688"/>
      <c r="J649" s="688"/>
      <c r="K649" s="688"/>
    </row>
    <row r="650" spans="2:11">
      <c r="B650" s="709"/>
      <c r="C650" s="709"/>
      <c r="D650" s="714"/>
      <c r="E650" s="714"/>
      <c r="F650" s="714"/>
      <c r="G650" s="714"/>
      <c r="H650" s="714"/>
      <c r="I650" s="688"/>
      <c r="J650" s="688"/>
      <c r="K650" s="688"/>
    </row>
    <row r="651" spans="2:11">
      <c r="B651" s="709"/>
      <c r="C651" s="709"/>
      <c r="D651" s="714"/>
      <c r="E651" s="714"/>
      <c r="F651" s="714"/>
      <c r="G651" s="714"/>
      <c r="H651" s="714"/>
      <c r="I651" s="688"/>
      <c r="J651" s="688"/>
      <c r="K651" s="688"/>
    </row>
    <row r="652" spans="2:11">
      <c r="B652" s="709"/>
      <c r="C652" s="709"/>
      <c r="D652" s="714"/>
      <c r="E652" s="714"/>
      <c r="F652" s="714"/>
      <c r="G652" s="714"/>
      <c r="H652" s="714"/>
      <c r="I652" s="688"/>
      <c r="J652" s="688"/>
      <c r="K652" s="688"/>
    </row>
    <row r="653" spans="2:11">
      <c r="B653" s="709"/>
      <c r="C653" s="709"/>
      <c r="D653" s="714"/>
      <c r="E653" s="714"/>
      <c r="F653" s="714"/>
      <c r="G653" s="714"/>
      <c r="H653" s="714"/>
      <c r="I653" s="688"/>
      <c r="J653" s="688"/>
      <c r="K653" s="688"/>
    </row>
    <row r="654" spans="2:11">
      <c r="B654" s="709"/>
      <c r="C654" s="709"/>
      <c r="D654" s="714"/>
      <c r="E654" s="714"/>
      <c r="F654" s="714"/>
      <c r="G654" s="714"/>
      <c r="H654" s="714"/>
      <c r="I654" s="688"/>
      <c r="J654" s="688"/>
      <c r="K654" s="688"/>
    </row>
    <row r="655" spans="2:11">
      <c r="B655" s="709"/>
      <c r="C655" s="709"/>
      <c r="D655" s="714"/>
      <c r="E655" s="714"/>
      <c r="F655" s="714"/>
      <c r="G655" s="714"/>
      <c r="H655" s="714"/>
      <c r="I655" s="688"/>
      <c r="J655" s="688"/>
      <c r="K655" s="688"/>
    </row>
    <row r="656" spans="2:11">
      <c r="B656" s="709"/>
      <c r="C656" s="709"/>
      <c r="D656" s="714"/>
      <c r="E656" s="714"/>
      <c r="F656" s="714"/>
      <c r="G656" s="714"/>
      <c r="H656" s="714"/>
      <c r="I656" s="688"/>
      <c r="J656" s="688"/>
      <c r="K656" s="688"/>
    </row>
    <row r="657" spans="2:11">
      <c r="B657" s="709"/>
      <c r="C657" s="709"/>
      <c r="D657" s="714"/>
      <c r="E657" s="714"/>
      <c r="F657" s="714"/>
      <c r="G657" s="714"/>
      <c r="H657" s="714"/>
      <c r="I657" s="688"/>
      <c r="J657" s="688"/>
      <c r="K657" s="688"/>
    </row>
    <row r="658" spans="2:11">
      <c r="B658" s="709"/>
      <c r="C658" s="709"/>
      <c r="D658" s="714"/>
      <c r="E658" s="714"/>
      <c r="F658" s="714"/>
      <c r="G658" s="714"/>
      <c r="H658" s="714"/>
      <c r="I658" s="688"/>
      <c r="J658" s="688"/>
      <c r="K658" s="688"/>
    </row>
    <row r="659" spans="2:11">
      <c r="B659" s="709"/>
      <c r="C659" s="709"/>
      <c r="D659" s="714"/>
      <c r="E659" s="714"/>
      <c r="F659" s="714"/>
      <c r="G659" s="714"/>
      <c r="H659" s="714"/>
      <c r="I659" s="688"/>
      <c r="J659" s="688"/>
      <c r="K659" s="688"/>
    </row>
    <row r="660" spans="2:11">
      <c r="B660" s="709"/>
      <c r="C660" s="709"/>
      <c r="D660" s="714"/>
      <c r="E660" s="714"/>
      <c r="F660" s="714"/>
      <c r="G660" s="714"/>
      <c r="H660" s="714"/>
      <c r="I660" s="688"/>
      <c r="J660" s="688"/>
      <c r="K660" s="688"/>
    </row>
    <row r="661" spans="2:11">
      <c r="B661" s="709"/>
      <c r="C661" s="709"/>
      <c r="D661" s="714"/>
      <c r="E661" s="714"/>
      <c r="F661" s="714"/>
      <c r="G661" s="714"/>
      <c r="H661" s="714"/>
      <c r="I661" s="688"/>
      <c r="J661" s="688"/>
      <c r="K661" s="688"/>
    </row>
    <row r="662" spans="2:11">
      <c r="B662" s="709"/>
      <c r="C662" s="709"/>
      <c r="D662" s="714"/>
      <c r="E662" s="714"/>
      <c r="F662" s="714"/>
      <c r="G662" s="714"/>
      <c r="H662" s="714"/>
      <c r="I662" s="688"/>
      <c r="J662" s="688"/>
      <c r="K662" s="688"/>
    </row>
    <row r="663" spans="2:11">
      <c r="B663" s="709"/>
      <c r="C663" s="709"/>
      <c r="D663" s="714"/>
      <c r="E663" s="714"/>
      <c r="F663" s="714"/>
      <c r="G663" s="714"/>
      <c r="H663" s="714"/>
      <c r="I663" s="688"/>
      <c r="J663" s="688"/>
      <c r="K663" s="688"/>
    </row>
    <row r="664" spans="2:11">
      <c r="B664" s="709"/>
      <c r="C664" s="709"/>
      <c r="D664" s="714"/>
      <c r="E664" s="714"/>
      <c r="F664" s="714"/>
      <c r="G664" s="714"/>
      <c r="H664" s="714"/>
      <c r="I664" s="688"/>
      <c r="J664" s="688"/>
      <c r="K664" s="688"/>
    </row>
    <row r="665" spans="2:11">
      <c r="B665" s="709"/>
      <c r="C665" s="709"/>
      <c r="D665" s="714"/>
      <c r="E665" s="714"/>
      <c r="F665" s="714"/>
      <c r="G665" s="714"/>
      <c r="H665" s="714"/>
      <c r="I665" s="688"/>
      <c r="J665" s="688"/>
      <c r="K665" s="688"/>
    </row>
    <row r="666" spans="2:11">
      <c r="B666" s="709"/>
      <c r="C666" s="709"/>
      <c r="D666" s="714"/>
      <c r="E666" s="714"/>
      <c r="F666" s="714"/>
      <c r="G666" s="714"/>
      <c r="H666" s="714"/>
      <c r="I666" s="688"/>
      <c r="J666" s="688"/>
      <c r="K666" s="688"/>
    </row>
    <row r="667" spans="2:11">
      <c r="B667" s="709"/>
      <c r="C667" s="709"/>
      <c r="D667" s="714"/>
      <c r="E667" s="714"/>
      <c r="F667" s="714"/>
      <c r="G667" s="714"/>
      <c r="H667" s="714"/>
      <c r="I667" s="688"/>
      <c r="J667" s="688"/>
      <c r="K667" s="688"/>
    </row>
    <row r="668" spans="2:11">
      <c r="B668" s="709"/>
      <c r="C668" s="709"/>
      <c r="D668" s="714"/>
      <c r="E668" s="714"/>
      <c r="F668" s="714"/>
      <c r="G668" s="714"/>
      <c r="H668" s="714"/>
      <c r="I668" s="688"/>
      <c r="J668" s="688"/>
      <c r="K668" s="688"/>
    </row>
    <row r="669" spans="2:11">
      <c r="B669" s="709"/>
      <c r="C669" s="709"/>
      <c r="D669" s="714"/>
      <c r="E669" s="714"/>
      <c r="F669" s="714"/>
      <c r="G669" s="714"/>
      <c r="H669" s="714"/>
      <c r="I669" s="688"/>
      <c r="J669" s="688"/>
      <c r="K669" s="688"/>
    </row>
    <row r="670" spans="2:11">
      <c r="B670" s="709"/>
      <c r="C670" s="709"/>
      <c r="D670" s="714"/>
      <c r="E670" s="714"/>
      <c r="F670" s="714"/>
      <c r="G670" s="714"/>
      <c r="H670" s="714"/>
      <c r="I670" s="688"/>
      <c r="J670" s="688"/>
      <c r="K670" s="688"/>
    </row>
    <row r="671" spans="2:11">
      <c r="B671" s="709"/>
      <c r="C671" s="709"/>
      <c r="D671" s="714"/>
      <c r="E671" s="714"/>
      <c r="F671" s="714"/>
      <c r="G671" s="714"/>
      <c r="H671" s="714"/>
      <c r="I671" s="688"/>
      <c r="J671" s="688"/>
      <c r="K671" s="688"/>
    </row>
    <row r="672" spans="2:11">
      <c r="B672" s="709"/>
      <c r="C672" s="709"/>
      <c r="D672" s="714"/>
      <c r="E672" s="714"/>
      <c r="F672" s="714"/>
      <c r="G672" s="714"/>
      <c r="H672" s="714"/>
      <c r="I672" s="688"/>
      <c r="J672" s="688"/>
      <c r="K672" s="688"/>
    </row>
    <row r="673" spans="2:11">
      <c r="B673" s="709"/>
      <c r="C673" s="709"/>
      <c r="D673" s="714"/>
      <c r="E673" s="714"/>
      <c r="F673" s="714"/>
      <c r="G673" s="714"/>
      <c r="H673" s="714"/>
      <c r="I673" s="688"/>
      <c r="J673" s="688"/>
      <c r="K673" s="688"/>
    </row>
    <row r="674" spans="2:11">
      <c r="B674" s="709"/>
      <c r="C674" s="709"/>
      <c r="D674" s="714"/>
      <c r="E674" s="714"/>
      <c r="F674" s="714"/>
      <c r="G674" s="714"/>
      <c r="H674" s="714"/>
      <c r="I674" s="688"/>
      <c r="J674" s="688"/>
      <c r="K674" s="688"/>
    </row>
    <row r="675" spans="2:11">
      <c r="B675" s="709"/>
      <c r="C675" s="709"/>
      <c r="D675" s="714"/>
      <c r="E675" s="714"/>
      <c r="F675" s="714"/>
      <c r="G675" s="714"/>
      <c r="H675" s="714"/>
      <c r="I675" s="688"/>
      <c r="J675" s="688"/>
      <c r="K675" s="688"/>
    </row>
    <row r="676" spans="2:11">
      <c r="B676" s="709"/>
      <c r="C676" s="709"/>
      <c r="D676" s="714"/>
      <c r="E676" s="714"/>
      <c r="F676" s="714"/>
      <c r="G676" s="714"/>
      <c r="H676" s="714"/>
      <c r="I676" s="688"/>
      <c r="J676" s="688"/>
      <c r="K676" s="688"/>
    </row>
    <row r="677" spans="2:11">
      <c r="B677" s="709"/>
      <c r="C677" s="709"/>
      <c r="D677" s="714"/>
      <c r="E677" s="714"/>
      <c r="F677" s="714"/>
      <c r="G677" s="714"/>
      <c r="H677" s="714"/>
      <c r="I677" s="688"/>
      <c r="J677" s="688"/>
      <c r="K677" s="688"/>
    </row>
    <row r="678" spans="2:11">
      <c r="B678" s="709"/>
      <c r="C678" s="709"/>
      <c r="D678" s="714"/>
      <c r="E678" s="714"/>
      <c r="F678" s="714"/>
      <c r="G678" s="714"/>
      <c r="H678" s="714"/>
      <c r="I678" s="688"/>
      <c r="J678" s="688"/>
      <c r="K678" s="688"/>
    </row>
    <row r="679" spans="2:11">
      <c r="B679" s="709"/>
      <c r="C679" s="709"/>
      <c r="D679" s="714"/>
      <c r="E679" s="714"/>
      <c r="F679" s="714"/>
      <c r="G679" s="714"/>
      <c r="H679" s="714"/>
      <c r="I679" s="688"/>
      <c r="J679" s="688"/>
      <c r="K679" s="688"/>
    </row>
    <row r="680" spans="2:11">
      <c r="B680" s="709"/>
      <c r="C680" s="709"/>
      <c r="D680" s="714"/>
      <c r="E680" s="714"/>
      <c r="F680" s="714"/>
      <c r="G680" s="714"/>
      <c r="H680" s="714"/>
      <c r="I680" s="688"/>
      <c r="J680" s="688"/>
      <c r="K680" s="688"/>
    </row>
    <row r="681" spans="2:11">
      <c r="B681" s="709"/>
      <c r="C681" s="709"/>
      <c r="D681" s="714"/>
      <c r="E681" s="714"/>
      <c r="F681" s="714"/>
      <c r="G681" s="714"/>
      <c r="H681" s="714"/>
      <c r="I681" s="688"/>
      <c r="J681" s="688"/>
      <c r="K681" s="688"/>
    </row>
    <row r="682" spans="2:11">
      <c r="B682" s="709"/>
      <c r="C682" s="709"/>
      <c r="D682" s="714"/>
      <c r="E682" s="714"/>
      <c r="F682" s="714"/>
      <c r="G682" s="714"/>
      <c r="H682" s="714"/>
      <c r="I682" s="688"/>
      <c r="J682" s="688"/>
      <c r="K682" s="688"/>
    </row>
    <row r="683" spans="2:11">
      <c r="B683" s="709"/>
      <c r="C683" s="709"/>
      <c r="D683" s="714"/>
      <c r="E683" s="714"/>
      <c r="F683" s="714"/>
      <c r="G683" s="714"/>
      <c r="H683" s="714"/>
      <c r="I683" s="688"/>
      <c r="J683" s="688"/>
      <c r="K683" s="688"/>
    </row>
    <row r="684" spans="2:11">
      <c r="B684" s="709"/>
      <c r="C684" s="709"/>
      <c r="D684" s="714"/>
      <c r="E684" s="714"/>
      <c r="F684" s="714"/>
      <c r="G684" s="714"/>
      <c r="H684" s="714"/>
      <c r="I684" s="688"/>
      <c r="J684" s="688"/>
      <c r="K684" s="688"/>
    </row>
    <row r="685" spans="2:11">
      <c r="B685" s="709"/>
      <c r="C685" s="709"/>
      <c r="D685" s="714"/>
      <c r="E685" s="714"/>
      <c r="F685" s="714"/>
      <c r="G685" s="714"/>
      <c r="H685" s="714"/>
      <c r="I685" s="688"/>
      <c r="J685" s="688"/>
      <c r="K685" s="688"/>
    </row>
    <row r="686" spans="2:11">
      <c r="B686" s="709"/>
      <c r="C686" s="709"/>
      <c r="D686" s="714"/>
      <c r="E686" s="714"/>
      <c r="F686" s="714"/>
      <c r="G686" s="714"/>
      <c r="H686" s="714"/>
      <c r="I686" s="688"/>
      <c r="J686" s="688"/>
      <c r="K686" s="688"/>
    </row>
    <row r="687" spans="2:11">
      <c r="B687" s="709"/>
      <c r="C687" s="709"/>
      <c r="D687" s="714"/>
      <c r="E687" s="714"/>
      <c r="F687" s="714"/>
      <c r="G687" s="714"/>
      <c r="H687" s="714"/>
      <c r="I687" s="688"/>
      <c r="J687" s="688"/>
      <c r="K687" s="688"/>
    </row>
    <row r="688" spans="2:11">
      <c r="B688" s="709"/>
      <c r="C688" s="709"/>
      <c r="D688" s="714"/>
      <c r="E688" s="714"/>
      <c r="F688" s="714"/>
      <c r="G688" s="714"/>
      <c r="H688" s="714"/>
      <c r="I688" s="688"/>
      <c r="J688" s="688"/>
      <c r="K688" s="688"/>
    </row>
    <row r="689" spans="2:11">
      <c r="B689" s="709"/>
      <c r="C689" s="709"/>
      <c r="D689" s="714"/>
      <c r="E689" s="714"/>
      <c r="F689" s="714"/>
      <c r="G689" s="714"/>
      <c r="H689" s="714"/>
      <c r="I689" s="688"/>
      <c r="J689" s="688"/>
      <c r="K689" s="688"/>
    </row>
    <row r="690" spans="2:11">
      <c r="B690" s="709"/>
      <c r="C690" s="709"/>
      <c r="D690" s="714"/>
      <c r="E690" s="714"/>
      <c r="F690" s="714"/>
      <c r="G690" s="714"/>
      <c r="H690" s="714"/>
      <c r="I690" s="688"/>
      <c r="J690" s="688"/>
      <c r="K690" s="688"/>
    </row>
    <row r="691" spans="2:11">
      <c r="B691" s="709"/>
      <c r="C691" s="709"/>
      <c r="D691" s="714"/>
      <c r="E691" s="714"/>
      <c r="F691" s="714"/>
      <c r="G691" s="714"/>
      <c r="H691" s="714"/>
      <c r="I691" s="688"/>
      <c r="J691" s="688"/>
      <c r="K691" s="688"/>
    </row>
    <row r="692" spans="2:11">
      <c r="B692" s="709"/>
      <c r="C692" s="709"/>
      <c r="D692" s="714"/>
      <c r="E692" s="714"/>
      <c r="F692" s="714"/>
      <c r="G692" s="714"/>
      <c r="H692" s="714"/>
      <c r="I692" s="688"/>
      <c r="J692" s="688"/>
      <c r="K692" s="688"/>
    </row>
    <row r="693" spans="2:11">
      <c r="B693" s="709"/>
      <c r="C693" s="709"/>
      <c r="D693" s="714"/>
      <c r="E693" s="714"/>
      <c r="F693" s="714"/>
      <c r="G693" s="714"/>
      <c r="H693" s="714"/>
      <c r="I693" s="688"/>
      <c r="J693" s="688"/>
      <c r="K693" s="688"/>
    </row>
    <row r="694" spans="2:11">
      <c r="B694" s="709"/>
      <c r="C694" s="709"/>
      <c r="D694" s="714"/>
      <c r="E694" s="714"/>
      <c r="F694" s="714"/>
      <c r="G694" s="714"/>
      <c r="H694" s="714"/>
      <c r="I694" s="688"/>
      <c r="J694" s="688"/>
      <c r="K694" s="688"/>
    </row>
    <row r="695" spans="2:11">
      <c r="B695" s="709"/>
      <c r="C695" s="709"/>
      <c r="D695" s="714"/>
      <c r="E695" s="714"/>
      <c r="F695" s="714"/>
      <c r="G695" s="714"/>
      <c r="H695" s="714"/>
      <c r="I695" s="688"/>
      <c r="J695" s="688"/>
      <c r="K695" s="688"/>
    </row>
    <row r="696" spans="2:11">
      <c r="B696" s="709"/>
      <c r="C696" s="709"/>
      <c r="D696" s="714"/>
      <c r="E696" s="714"/>
      <c r="F696" s="714"/>
      <c r="G696" s="714"/>
      <c r="H696" s="714"/>
      <c r="I696" s="688"/>
      <c r="J696" s="688"/>
      <c r="K696" s="688"/>
    </row>
    <row r="697" spans="2:11">
      <c r="B697" s="709"/>
      <c r="C697" s="709"/>
      <c r="D697" s="714"/>
      <c r="E697" s="714"/>
      <c r="F697" s="714"/>
      <c r="G697" s="714"/>
      <c r="H697" s="714"/>
      <c r="I697" s="688"/>
      <c r="J697" s="688"/>
      <c r="K697" s="688"/>
    </row>
    <row r="698" spans="2:11">
      <c r="B698" s="709"/>
      <c r="C698" s="709"/>
      <c r="D698" s="714"/>
      <c r="E698" s="714"/>
      <c r="F698" s="714"/>
      <c r="G698" s="714"/>
      <c r="H698" s="714"/>
      <c r="I698" s="688"/>
      <c r="J698" s="688"/>
      <c r="K698" s="688"/>
    </row>
    <row r="699" spans="2:11">
      <c r="B699" s="709"/>
      <c r="C699" s="709"/>
      <c r="D699" s="714"/>
      <c r="E699" s="714"/>
      <c r="F699" s="714"/>
      <c r="G699" s="714"/>
      <c r="H699" s="714"/>
      <c r="I699" s="688"/>
      <c r="J699" s="688"/>
      <c r="K699" s="688"/>
    </row>
    <row r="700" spans="2:11">
      <c r="B700" s="709"/>
      <c r="C700" s="709"/>
      <c r="D700" s="714"/>
      <c r="E700" s="714"/>
      <c r="F700" s="714"/>
      <c r="G700" s="714"/>
      <c r="H700" s="714"/>
      <c r="I700" s="688"/>
      <c r="J700" s="688"/>
      <c r="K700" s="688"/>
    </row>
    <row r="701" spans="2:11">
      <c r="B701" s="709"/>
      <c r="C701" s="709"/>
      <c r="D701" s="714"/>
      <c r="E701" s="714"/>
      <c r="F701" s="714"/>
      <c r="G701" s="714"/>
      <c r="H701" s="714"/>
      <c r="I701" s="688"/>
      <c r="J701" s="688"/>
      <c r="K701" s="688"/>
    </row>
    <row r="702" spans="2:11">
      <c r="B702" s="709"/>
      <c r="C702" s="709"/>
      <c r="D702" s="714"/>
      <c r="E702" s="714"/>
      <c r="F702" s="714"/>
      <c r="G702" s="714"/>
      <c r="H702" s="714"/>
      <c r="I702" s="688"/>
      <c r="J702" s="688"/>
      <c r="K702" s="688"/>
    </row>
    <row r="703" spans="2:11">
      <c r="B703" s="709"/>
      <c r="C703" s="709"/>
      <c r="D703" s="714"/>
      <c r="E703" s="714"/>
      <c r="F703" s="714"/>
      <c r="G703" s="714"/>
      <c r="H703" s="714"/>
      <c r="I703" s="688"/>
      <c r="J703" s="688"/>
      <c r="K703" s="688"/>
    </row>
    <row r="704" spans="2:11">
      <c r="B704" s="709"/>
      <c r="C704" s="709"/>
      <c r="D704" s="714"/>
      <c r="E704" s="714"/>
      <c r="F704" s="714"/>
      <c r="G704" s="714"/>
      <c r="H704" s="714"/>
      <c r="I704" s="688"/>
      <c r="J704" s="688"/>
      <c r="K704" s="688"/>
    </row>
    <row r="705" spans="2:11">
      <c r="B705" s="709"/>
      <c r="C705" s="709"/>
      <c r="D705" s="714"/>
      <c r="E705" s="714"/>
      <c r="F705" s="714"/>
      <c r="G705" s="714"/>
      <c r="H705" s="714"/>
      <c r="I705" s="688"/>
      <c r="J705" s="688"/>
      <c r="K705" s="688"/>
    </row>
    <row r="706" spans="2:11">
      <c r="B706" s="709"/>
      <c r="C706" s="709"/>
      <c r="D706" s="714"/>
      <c r="E706" s="714"/>
      <c r="F706" s="714"/>
      <c r="G706" s="714"/>
      <c r="H706" s="714"/>
      <c r="I706" s="688"/>
      <c r="J706" s="688"/>
      <c r="K706" s="688"/>
    </row>
    <row r="707" spans="2:11">
      <c r="B707" s="709"/>
      <c r="C707" s="709"/>
      <c r="D707" s="714"/>
      <c r="E707" s="714"/>
      <c r="F707" s="714"/>
      <c r="G707" s="714"/>
      <c r="H707" s="714"/>
      <c r="I707" s="688"/>
      <c r="J707" s="688"/>
      <c r="K707" s="688"/>
    </row>
    <row r="708" spans="2:11">
      <c r="B708" s="709"/>
      <c r="C708" s="709"/>
      <c r="D708" s="714"/>
      <c r="E708" s="714"/>
      <c r="F708" s="714"/>
      <c r="G708" s="714"/>
      <c r="H708" s="714"/>
      <c r="I708" s="688"/>
      <c r="J708" s="688"/>
      <c r="K708" s="688"/>
    </row>
    <row r="709" spans="2:11">
      <c r="B709" s="709"/>
      <c r="C709" s="709"/>
      <c r="D709" s="714"/>
      <c r="E709" s="714"/>
      <c r="F709" s="714"/>
      <c r="G709" s="714"/>
      <c r="H709" s="714"/>
      <c r="I709" s="688"/>
      <c r="J709" s="688"/>
      <c r="K709" s="688"/>
    </row>
    <row r="710" spans="2:11">
      <c r="B710" s="709"/>
      <c r="C710" s="709"/>
      <c r="D710" s="714"/>
      <c r="E710" s="714"/>
      <c r="F710" s="714"/>
      <c r="G710" s="714"/>
      <c r="H710" s="714"/>
      <c r="I710" s="688"/>
      <c r="J710" s="688"/>
      <c r="K710" s="688"/>
    </row>
    <row r="711" spans="2:11">
      <c r="B711" s="709"/>
      <c r="C711" s="709"/>
      <c r="D711" s="714"/>
      <c r="E711" s="714"/>
      <c r="F711" s="714"/>
      <c r="G711" s="714"/>
      <c r="H711" s="714"/>
      <c r="I711" s="688"/>
      <c r="J711" s="688"/>
      <c r="K711" s="688"/>
    </row>
    <row r="712" spans="2:11">
      <c r="B712" s="709"/>
      <c r="C712" s="709"/>
      <c r="D712" s="714"/>
      <c r="E712" s="714"/>
      <c r="F712" s="714"/>
      <c r="G712" s="714"/>
      <c r="H712" s="714"/>
      <c r="I712" s="688"/>
      <c r="J712" s="688"/>
      <c r="K712" s="688"/>
    </row>
    <row r="713" spans="2:11">
      <c r="B713" s="709"/>
      <c r="C713" s="709"/>
      <c r="D713" s="714"/>
      <c r="E713" s="714"/>
      <c r="F713" s="714"/>
      <c r="G713" s="714"/>
      <c r="H713" s="714"/>
      <c r="I713" s="688"/>
      <c r="J713" s="688"/>
      <c r="K713" s="688"/>
    </row>
    <row r="714" spans="2:11">
      <c r="B714" s="709"/>
      <c r="C714" s="709"/>
      <c r="D714" s="714"/>
      <c r="E714" s="714"/>
      <c r="F714" s="714"/>
      <c r="G714" s="714"/>
      <c r="H714" s="714"/>
      <c r="I714" s="688"/>
      <c r="J714" s="688"/>
      <c r="K714" s="688"/>
    </row>
    <row r="715" spans="2:11">
      <c r="B715" s="709"/>
      <c r="C715" s="709"/>
      <c r="D715" s="714"/>
      <c r="E715" s="714"/>
      <c r="F715" s="714"/>
      <c r="G715" s="714"/>
      <c r="H715" s="714"/>
      <c r="I715" s="688"/>
      <c r="J715" s="688"/>
      <c r="K715" s="688"/>
    </row>
    <row r="716" spans="2:11">
      <c r="B716" s="709"/>
      <c r="C716" s="709"/>
      <c r="D716" s="714"/>
      <c r="E716" s="714"/>
      <c r="F716" s="714"/>
      <c r="G716" s="714"/>
      <c r="H716" s="714"/>
      <c r="I716" s="688"/>
      <c r="J716" s="688"/>
      <c r="K716" s="688"/>
    </row>
    <row r="717" spans="2:11">
      <c r="B717" s="709"/>
      <c r="C717" s="709"/>
      <c r="D717" s="714"/>
      <c r="E717" s="714"/>
      <c r="F717" s="714"/>
      <c r="G717" s="714"/>
      <c r="H717" s="714"/>
      <c r="I717" s="688"/>
      <c r="J717" s="688"/>
      <c r="K717" s="688"/>
    </row>
    <row r="718" spans="2:11">
      <c r="B718" s="709"/>
      <c r="C718" s="709"/>
      <c r="D718" s="714"/>
      <c r="E718" s="714"/>
      <c r="F718" s="714"/>
      <c r="G718" s="714"/>
      <c r="H718" s="714"/>
      <c r="I718" s="688"/>
      <c r="J718" s="688"/>
      <c r="K718" s="688"/>
    </row>
    <row r="719" spans="2:11">
      <c r="B719" s="709"/>
      <c r="C719" s="709"/>
      <c r="D719" s="714"/>
      <c r="E719" s="714"/>
      <c r="F719" s="714"/>
      <c r="G719" s="714"/>
      <c r="H719" s="714"/>
      <c r="I719" s="688"/>
      <c r="J719" s="688"/>
      <c r="K719" s="688"/>
    </row>
    <row r="720" spans="2:11">
      <c r="B720" s="709"/>
      <c r="C720" s="709"/>
      <c r="D720" s="714"/>
      <c r="E720" s="714"/>
      <c r="F720" s="714"/>
      <c r="G720" s="714"/>
      <c r="H720" s="714"/>
      <c r="I720" s="688"/>
      <c r="J720" s="688"/>
      <c r="K720" s="688"/>
    </row>
    <row r="721" spans="2:11">
      <c r="B721" s="709"/>
      <c r="C721" s="709"/>
      <c r="D721" s="714"/>
      <c r="E721" s="714"/>
      <c r="F721" s="714"/>
      <c r="G721" s="714"/>
      <c r="H721" s="714"/>
      <c r="I721" s="688"/>
      <c r="J721" s="688"/>
      <c r="K721" s="688"/>
    </row>
    <row r="722" spans="2:11">
      <c r="B722" s="709"/>
      <c r="C722" s="709"/>
      <c r="D722" s="714"/>
      <c r="E722" s="714"/>
      <c r="F722" s="714"/>
      <c r="G722" s="714"/>
      <c r="H722" s="714"/>
      <c r="I722" s="688"/>
      <c r="J722" s="688"/>
      <c r="K722" s="688"/>
    </row>
    <row r="723" spans="2:11">
      <c r="B723" s="709"/>
      <c r="C723" s="709"/>
      <c r="D723" s="714"/>
      <c r="E723" s="714"/>
      <c r="F723" s="714"/>
      <c r="G723" s="714"/>
      <c r="H723" s="714"/>
      <c r="I723" s="688"/>
      <c r="J723" s="688"/>
      <c r="K723" s="688"/>
    </row>
    <row r="724" spans="2:11">
      <c r="B724" s="709"/>
      <c r="C724" s="709"/>
      <c r="D724" s="714"/>
      <c r="E724" s="714"/>
      <c r="F724" s="714"/>
      <c r="G724" s="714"/>
      <c r="H724" s="714"/>
      <c r="I724" s="688"/>
      <c r="J724" s="688"/>
      <c r="K724" s="688"/>
    </row>
    <row r="725" spans="2:11">
      <c r="B725" s="709"/>
      <c r="C725" s="709"/>
      <c r="D725" s="714"/>
      <c r="E725" s="714"/>
      <c r="F725" s="714"/>
      <c r="G725" s="714"/>
      <c r="H725" s="714"/>
      <c r="I725" s="688"/>
      <c r="J725" s="688"/>
      <c r="K725" s="688"/>
    </row>
    <row r="726" spans="2:11">
      <c r="B726" s="709"/>
      <c r="C726" s="709"/>
      <c r="D726" s="714"/>
      <c r="E726" s="714"/>
      <c r="F726" s="714"/>
      <c r="G726" s="714"/>
      <c r="H726" s="714"/>
      <c r="I726" s="688"/>
      <c r="J726" s="688"/>
      <c r="K726" s="688"/>
    </row>
    <row r="727" spans="2:11">
      <c r="B727" s="709"/>
      <c r="C727" s="709"/>
      <c r="D727" s="714"/>
      <c r="E727" s="714"/>
      <c r="F727" s="714"/>
      <c r="G727" s="714"/>
      <c r="H727" s="714"/>
      <c r="I727" s="688"/>
      <c r="J727" s="688"/>
      <c r="K727" s="688"/>
    </row>
    <row r="728" spans="2:11">
      <c r="B728" s="709"/>
      <c r="C728" s="709"/>
      <c r="D728" s="714"/>
      <c r="E728" s="714"/>
      <c r="F728" s="714"/>
      <c r="G728" s="714"/>
      <c r="H728" s="714"/>
      <c r="I728" s="688"/>
      <c r="J728" s="688"/>
      <c r="K728" s="688"/>
    </row>
    <row r="729" spans="2:11">
      <c r="B729" s="709"/>
      <c r="C729" s="709"/>
      <c r="D729" s="714"/>
      <c r="E729" s="714"/>
      <c r="F729" s="714"/>
      <c r="G729" s="714"/>
      <c r="H729" s="714"/>
      <c r="I729" s="688"/>
      <c r="J729" s="688"/>
      <c r="K729" s="688"/>
    </row>
    <row r="730" spans="2:11">
      <c r="B730" s="709"/>
      <c r="C730" s="709"/>
      <c r="D730" s="714"/>
      <c r="E730" s="714"/>
      <c r="F730" s="714"/>
      <c r="G730" s="714"/>
      <c r="H730" s="714"/>
      <c r="I730" s="688"/>
      <c r="J730" s="688"/>
      <c r="K730" s="688"/>
    </row>
    <row r="731" spans="2:11">
      <c r="B731" s="709"/>
      <c r="C731" s="709"/>
      <c r="D731" s="714"/>
      <c r="E731" s="714"/>
      <c r="F731" s="714"/>
      <c r="G731" s="714"/>
      <c r="H731" s="714"/>
      <c r="I731" s="688"/>
      <c r="J731" s="688"/>
      <c r="K731" s="688"/>
    </row>
    <row r="732" spans="2:11">
      <c r="B732" s="709"/>
      <c r="C732" s="709"/>
      <c r="D732" s="714"/>
      <c r="E732" s="714"/>
      <c r="F732" s="714"/>
      <c r="G732" s="714"/>
      <c r="H732" s="714"/>
      <c r="I732" s="688"/>
      <c r="J732" s="688"/>
      <c r="K732" s="688"/>
    </row>
    <row r="733" spans="2:11">
      <c r="B733" s="709"/>
      <c r="C733" s="709"/>
      <c r="D733" s="714"/>
      <c r="E733" s="714"/>
      <c r="F733" s="714"/>
      <c r="G733" s="714"/>
      <c r="H733" s="714"/>
      <c r="I733" s="688"/>
      <c r="J733" s="688"/>
      <c r="K733" s="688"/>
    </row>
    <row r="734" spans="2:11">
      <c r="B734" s="709"/>
      <c r="C734" s="709"/>
      <c r="D734" s="714"/>
      <c r="E734" s="714"/>
      <c r="F734" s="714"/>
      <c r="G734" s="714"/>
      <c r="H734" s="714"/>
      <c r="I734" s="688"/>
      <c r="J734" s="688"/>
      <c r="K734" s="688"/>
    </row>
    <row r="735" spans="2:11">
      <c r="B735" s="709"/>
      <c r="C735" s="709"/>
      <c r="D735" s="714"/>
      <c r="E735" s="714"/>
      <c r="F735" s="714"/>
      <c r="G735" s="714"/>
      <c r="H735" s="714"/>
      <c r="I735" s="688"/>
      <c r="J735" s="688"/>
      <c r="K735" s="688"/>
    </row>
    <row r="736" spans="2:11">
      <c r="B736" s="709"/>
      <c r="C736" s="709"/>
      <c r="D736" s="714"/>
      <c r="E736" s="714"/>
      <c r="F736" s="714"/>
      <c r="G736" s="714"/>
      <c r="H736" s="714"/>
      <c r="I736" s="688"/>
      <c r="J736" s="688"/>
      <c r="K736" s="688"/>
    </row>
    <row r="737" spans="2:11">
      <c r="B737" s="709"/>
      <c r="C737" s="709"/>
      <c r="D737" s="714"/>
      <c r="E737" s="714"/>
      <c r="F737" s="714"/>
      <c r="G737" s="714"/>
      <c r="H737" s="714"/>
      <c r="I737" s="688"/>
      <c r="J737" s="688"/>
      <c r="K737" s="688"/>
    </row>
    <row r="738" spans="2:11">
      <c r="B738" s="709"/>
      <c r="C738" s="709"/>
      <c r="D738" s="714"/>
      <c r="E738" s="714"/>
      <c r="F738" s="714"/>
      <c r="G738" s="714"/>
      <c r="H738" s="714"/>
      <c r="I738" s="688"/>
      <c r="J738" s="688"/>
      <c r="K738" s="688"/>
    </row>
    <row r="739" spans="2:11">
      <c r="B739" s="709"/>
      <c r="C739" s="709"/>
      <c r="D739" s="714"/>
      <c r="E739" s="714"/>
      <c r="F739" s="714"/>
      <c r="G739" s="714"/>
      <c r="H739" s="714"/>
      <c r="I739" s="688"/>
      <c r="J739" s="688"/>
      <c r="K739" s="688"/>
    </row>
    <row r="740" spans="2:11">
      <c r="B740" s="709"/>
      <c r="C740" s="709"/>
      <c r="D740" s="714"/>
      <c r="E740" s="714"/>
      <c r="F740" s="714"/>
      <c r="G740" s="714"/>
      <c r="H740" s="714"/>
      <c r="I740" s="688"/>
      <c r="J740" s="688"/>
      <c r="K740" s="688"/>
    </row>
    <row r="741" spans="2:11">
      <c r="B741" s="709"/>
      <c r="C741" s="709"/>
      <c r="D741" s="714"/>
      <c r="E741" s="714"/>
      <c r="F741" s="714"/>
      <c r="G741" s="714"/>
      <c r="H741" s="714"/>
      <c r="I741" s="688"/>
      <c r="J741" s="688"/>
      <c r="K741" s="688"/>
    </row>
    <row r="742" spans="2:11">
      <c r="B742" s="709"/>
      <c r="C742" s="709"/>
      <c r="D742" s="714"/>
      <c r="E742" s="714"/>
      <c r="F742" s="714"/>
      <c r="G742" s="714"/>
      <c r="H742" s="714"/>
      <c r="I742" s="688"/>
      <c r="J742" s="688"/>
      <c r="K742" s="688"/>
    </row>
    <row r="743" spans="2:11">
      <c r="B743" s="709"/>
      <c r="C743" s="709"/>
      <c r="D743" s="714"/>
      <c r="E743" s="714"/>
      <c r="F743" s="714"/>
      <c r="G743" s="714"/>
      <c r="H743" s="714"/>
      <c r="I743" s="688"/>
      <c r="J743" s="688"/>
      <c r="K743" s="688"/>
    </row>
    <row r="744" spans="2:11">
      <c r="B744" s="709"/>
      <c r="C744" s="709"/>
      <c r="D744" s="714"/>
      <c r="E744" s="714"/>
      <c r="F744" s="714"/>
      <c r="G744" s="714"/>
      <c r="H744" s="714"/>
      <c r="I744" s="688"/>
      <c r="J744" s="688"/>
      <c r="K744" s="688"/>
    </row>
    <row r="745" spans="2:11">
      <c r="B745" s="709"/>
      <c r="C745" s="709"/>
      <c r="D745" s="714"/>
      <c r="E745" s="714"/>
      <c r="F745" s="714"/>
      <c r="G745" s="714"/>
      <c r="H745" s="714"/>
      <c r="I745" s="688"/>
      <c r="J745" s="688"/>
      <c r="K745" s="688"/>
    </row>
    <row r="746" spans="2:11">
      <c r="B746" s="709"/>
      <c r="C746" s="709"/>
      <c r="D746" s="714"/>
      <c r="E746" s="714"/>
      <c r="F746" s="714"/>
      <c r="G746" s="714"/>
      <c r="H746" s="714"/>
      <c r="I746" s="688"/>
      <c r="J746" s="688"/>
      <c r="K746" s="688"/>
    </row>
    <row r="747" spans="2:11">
      <c r="B747" s="709"/>
      <c r="C747" s="709"/>
      <c r="D747" s="714"/>
      <c r="E747" s="714"/>
      <c r="F747" s="714"/>
      <c r="G747" s="714"/>
      <c r="H747" s="714"/>
      <c r="I747" s="688"/>
      <c r="J747" s="688"/>
      <c r="K747" s="688"/>
    </row>
    <row r="748" spans="2:11">
      <c r="B748" s="709"/>
      <c r="C748" s="709"/>
      <c r="D748" s="714"/>
      <c r="E748" s="714"/>
      <c r="F748" s="714"/>
      <c r="G748" s="714"/>
      <c r="H748" s="714"/>
      <c r="I748" s="688"/>
      <c r="J748" s="688"/>
      <c r="K748" s="688"/>
    </row>
    <row r="749" spans="2:11">
      <c r="B749" s="709"/>
      <c r="C749" s="709"/>
      <c r="D749" s="714"/>
      <c r="E749" s="714"/>
      <c r="F749" s="714"/>
      <c r="G749" s="714"/>
      <c r="H749" s="714"/>
      <c r="I749" s="688"/>
      <c r="J749" s="688"/>
      <c r="K749" s="688"/>
    </row>
    <row r="750" spans="2:11">
      <c r="B750" s="709"/>
      <c r="C750" s="709"/>
      <c r="D750" s="714"/>
      <c r="E750" s="714"/>
      <c r="F750" s="714"/>
      <c r="G750" s="714"/>
      <c r="H750" s="714"/>
      <c r="I750" s="688"/>
      <c r="J750" s="688"/>
      <c r="K750" s="688"/>
    </row>
    <row r="751" spans="2:11">
      <c r="B751" s="709"/>
      <c r="C751" s="709"/>
      <c r="D751" s="714"/>
      <c r="E751" s="714"/>
      <c r="F751" s="714"/>
      <c r="G751" s="714"/>
      <c r="H751" s="714"/>
      <c r="I751" s="688"/>
      <c r="J751" s="688"/>
      <c r="K751" s="688"/>
    </row>
    <row r="752" spans="2:11">
      <c r="B752" s="709"/>
      <c r="C752" s="709"/>
      <c r="D752" s="714"/>
      <c r="E752" s="714"/>
      <c r="F752" s="714"/>
      <c r="G752" s="714"/>
      <c r="H752" s="714"/>
      <c r="I752" s="688"/>
      <c r="J752" s="688"/>
      <c r="K752" s="688"/>
    </row>
    <row r="753" spans="2:11">
      <c r="B753" s="709"/>
      <c r="C753" s="709"/>
      <c r="D753" s="714"/>
      <c r="E753" s="714"/>
      <c r="F753" s="714"/>
      <c r="G753" s="714"/>
      <c r="H753" s="714"/>
      <c r="I753" s="688"/>
      <c r="J753" s="688"/>
      <c r="K753" s="688"/>
    </row>
    <row r="754" spans="2:11">
      <c r="B754" s="709"/>
      <c r="C754" s="709"/>
      <c r="D754" s="714"/>
      <c r="E754" s="714"/>
      <c r="F754" s="714"/>
      <c r="G754" s="714"/>
      <c r="H754" s="714"/>
      <c r="I754" s="688"/>
      <c r="J754" s="688"/>
      <c r="K754" s="688"/>
    </row>
    <row r="755" spans="2:11">
      <c r="B755" s="709"/>
      <c r="C755" s="709"/>
      <c r="D755" s="714"/>
      <c r="E755" s="714"/>
      <c r="F755" s="714"/>
      <c r="G755" s="714"/>
      <c r="H755" s="714"/>
      <c r="I755" s="688"/>
      <c r="J755" s="688"/>
      <c r="K755" s="688"/>
    </row>
    <row r="756" spans="2:11">
      <c r="B756" s="709"/>
      <c r="C756" s="709"/>
      <c r="D756" s="714"/>
      <c r="E756" s="714"/>
      <c r="F756" s="714"/>
      <c r="G756" s="714"/>
      <c r="H756" s="714"/>
      <c r="I756" s="688"/>
      <c r="J756" s="688"/>
      <c r="K756" s="688"/>
    </row>
    <row r="757" spans="2:11">
      <c r="B757" s="709"/>
      <c r="C757" s="709"/>
      <c r="D757" s="714"/>
      <c r="E757" s="714"/>
      <c r="F757" s="714"/>
      <c r="G757" s="714"/>
      <c r="H757" s="714"/>
      <c r="I757" s="688"/>
      <c r="J757" s="688"/>
      <c r="K757" s="688"/>
    </row>
    <row r="758" spans="2:11">
      <c r="B758" s="709"/>
      <c r="C758" s="709"/>
      <c r="D758" s="714"/>
      <c r="E758" s="714"/>
      <c r="F758" s="714"/>
      <c r="G758" s="714"/>
      <c r="H758" s="714"/>
      <c r="I758" s="688"/>
      <c r="J758" s="688"/>
      <c r="K758" s="688"/>
    </row>
    <row r="759" spans="2:11">
      <c r="B759" s="709"/>
      <c r="C759" s="709"/>
      <c r="D759" s="714"/>
      <c r="E759" s="714"/>
      <c r="F759" s="714"/>
      <c r="G759" s="714"/>
      <c r="H759" s="714"/>
      <c r="I759" s="688"/>
      <c r="J759" s="688"/>
      <c r="K759" s="688"/>
    </row>
    <row r="760" spans="2:11">
      <c r="B760" s="709"/>
      <c r="C760" s="709"/>
      <c r="D760" s="714"/>
      <c r="E760" s="714"/>
      <c r="F760" s="714"/>
      <c r="G760" s="714"/>
      <c r="H760" s="714"/>
      <c r="I760" s="688"/>
      <c r="J760" s="688"/>
      <c r="K760" s="688"/>
    </row>
    <row r="761" spans="2:11">
      <c r="B761" s="709"/>
      <c r="C761" s="709"/>
      <c r="D761" s="714"/>
      <c r="E761" s="714"/>
      <c r="F761" s="714"/>
      <c r="G761" s="714"/>
      <c r="H761" s="714"/>
      <c r="I761" s="688"/>
      <c r="J761" s="688"/>
      <c r="K761" s="688"/>
    </row>
    <row r="762" spans="2:11">
      <c r="B762" s="709"/>
      <c r="C762" s="709"/>
      <c r="D762" s="714"/>
      <c r="E762" s="714"/>
      <c r="F762" s="714"/>
      <c r="G762" s="714"/>
      <c r="H762" s="714"/>
      <c r="I762" s="688"/>
      <c r="J762" s="688"/>
      <c r="K762" s="688"/>
    </row>
    <row r="763" spans="2:11">
      <c r="B763" s="709"/>
      <c r="C763" s="709"/>
      <c r="D763" s="714"/>
      <c r="E763" s="714"/>
      <c r="F763" s="714"/>
      <c r="G763" s="714"/>
      <c r="H763" s="714"/>
      <c r="I763" s="688"/>
      <c r="J763" s="688"/>
      <c r="K763" s="688"/>
    </row>
    <row r="764" spans="2:11">
      <c r="B764" s="709"/>
      <c r="C764" s="709"/>
      <c r="D764" s="714"/>
      <c r="E764" s="714"/>
      <c r="F764" s="714"/>
      <c r="G764" s="714"/>
      <c r="H764" s="714"/>
      <c r="I764" s="688"/>
      <c r="J764" s="688"/>
      <c r="K764" s="688"/>
    </row>
    <row r="765" spans="2:11">
      <c r="B765" s="709"/>
      <c r="C765" s="709"/>
      <c r="D765" s="714"/>
      <c r="E765" s="714"/>
      <c r="F765" s="714"/>
      <c r="G765" s="714"/>
      <c r="H765" s="714"/>
      <c r="I765" s="688"/>
      <c r="J765" s="688"/>
      <c r="K765" s="688"/>
    </row>
    <row r="766" spans="2:11">
      <c r="B766" s="709"/>
      <c r="C766" s="709"/>
      <c r="D766" s="714"/>
      <c r="E766" s="714"/>
      <c r="F766" s="714"/>
      <c r="G766" s="714"/>
      <c r="H766" s="714"/>
      <c r="I766" s="688"/>
      <c r="J766" s="688"/>
      <c r="K766" s="688"/>
    </row>
    <row r="767" spans="2:11">
      <c r="B767" s="709"/>
      <c r="C767" s="709"/>
      <c r="D767" s="714"/>
      <c r="E767" s="714"/>
      <c r="F767" s="714"/>
      <c r="G767" s="714"/>
      <c r="H767" s="714"/>
      <c r="I767" s="688"/>
      <c r="J767" s="688"/>
      <c r="K767" s="688"/>
    </row>
    <row r="768" spans="2:11">
      <c r="B768" s="709"/>
      <c r="C768" s="709"/>
      <c r="D768" s="714"/>
      <c r="E768" s="714"/>
      <c r="F768" s="714"/>
      <c r="G768" s="714"/>
      <c r="H768" s="714"/>
      <c r="I768" s="688"/>
      <c r="J768" s="688"/>
      <c r="K768" s="688"/>
    </row>
    <row r="769" spans="2:11">
      <c r="B769" s="709"/>
      <c r="C769" s="709"/>
      <c r="D769" s="714"/>
      <c r="E769" s="714"/>
      <c r="F769" s="714"/>
      <c r="G769" s="714"/>
      <c r="H769" s="714"/>
      <c r="I769" s="688"/>
      <c r="J769" s="688"/>
      <c r="K769" s="688"/>
    </row>
    <row r="770" spans="2:11">
      <c r="B770" s="709"/>
      <c r="C770" s="709"/>
      <c r="D770" s="714"/>
      <c r="E770" s="714"/>
      <c r="F770" s="714"/>
      <c r="G770" s="714"/>
      <c r="H770" s="714"/>
      <c r="I770" s="688"/>
      <c r="J770" s="688"/>
      <c r="K770" s="688"/>
    </row>
    <row r="771" spans="2:11">
      <c r="B771" s="709"/>
      <c r="C771" s="709"/>
      <c r="D771" s="714"/>
      <c r="E771" s="714"/>
      <c r="F771" s="714"/>
      <c r="G771" s="714"/>
      <c r="H771" s="714"/>
      <c r="I771" s="688"/>
      <c r="J771" s="688"/>
      <c r="K771" s="688"/>
    </row>
    <row r="772" spans="2:11">
      <c r="B772" s="709"/>
      <c r="C772" s="709"/>
      <c r="D772" s="714"/>
      <c r="E772" s="714"/>
      <c r="F772" s="714"/>
      <c r="G772" s="714"/>
      <c r="H772" s="714"/>
      <c r="I772" s="688"/>
      <c r="J772" s="688"/>
      <c r="K772" s="688"/>
    </row>
    <row r="773" spans="2:11">
      <c r="B773" s="709"/>
      <c r="C773" s="709"/>
      <c r="D773" s="714"/>
      <c r="E773" s="714"/>
      <c r="F773" s="714"/>
      <c r="G773" s="714"/>
      <c r="H773" s="714"/>
      <c r="I773" s="688"/>
      <c r="J773" s="688"/>
      <c r="K773" s="688"/>
    </row>
    <row r="774" spans="2:11">
      <c r="B774" s="709"/>
      <c r="C774" s="709"/>
      <c r="D774" s="714"/>
      <c r="E774" s="714"/>
      <c r="F774" s="714"/>
      <c r="G774" s="714"/>
      <c r="H774" s="714"/>
      <c r="I774" s="688"/>
      <c r="J774" s="688"/>
      <c r="K774" s="688"/>
    </row>
    <row r="775" spans="2:11">
      <c r="B775" s="709"/>
      <c r="C775" s="709"/>
      <c r="D775" s="714"/>
      <c r="E775" s="714"/>
      <c r="F775" s="714"/>
      <c r="G775" s="714"/>
      <c r="H775" s="714"/>
      <c r="I775" s="688"/>
      <c r="J775" s="688"/>
      <c r="K775" s="688"/>
    </row>
    <row r="776" spans="2:11">
      <c r="B776" s="709"/>
      <c r="C776" s="709"/>
      <c r="D776" s="714"/>
      <c r="E776" s="714"/>
      <c r="F776" s="714"/>
      <c r="G776" s="714"/>
      <c r="H776" s="714"/>
      <c r="I776" s="688"/>
      <c r="J776" s="688"/>
      <c r="K776" s="688"/>
    </row>
    <row r="777" spans="2:11">
      <c r="B777" s="709"/>
      <c r="C777" s="709"/>
      <c r="D777" s="714"/>
      <c r="E777" s="714"/>
      <c r="F777" s="714"/>
      <c r="G777" s="714"/>
      <c r="H777" s="714"/>
      <c r="I777" s="688"/>
      <c r="J777" s="688"/>
      <c r="K777" s="688"/>
    </row>
    <row r="778" spans="2:11">
      <c r="B778" s="709"/>
      <c r="C778" s="709"/>
      <c r="D778" s="714"/>
      <c r="E778" s="714"/>
      <c r="F778" s="714"/>
      <c r="G778" s="714"/>
      <c r="H778" s="714"/>
      <c r="I778" s="688"/>
      <c r="J778" s="688"/>
      <c r="K778" s="688"/>
    </row>
    <row r="779" spans="2:11">
      <c r="B779" s="709"/>
      <c r="C779" s="709"/>
      <c r="D779" s="714"/>
      <c r="E779" s="714"/>
      <c r="F779" s="714"/>
      <c r="G779" s="714"/>
      <c r="H779" s="714"/>
      <c r="I779" s="688"/>
      <c r="J779" s="688"/>
      <c r="K779" s="688"/>
    </row>
    <row r="780" spans="2:11">
      <c r="B780" s="709"/>
      <c r="C780" s="709"/>
      <c r="D780" s="714"/>
      <c r="E780" s="714"/>
      <c r="F780" s="714"/>
      <c r="G780" s="714"/>
      <c r="H780" s="714"/>
      <c r="I780" s="688"/>
      <c r="J780" s="688"/>
      <c r="K780" s="688"/>
    </row>
    <row r="781" spans="2:11">
      <c r="B781" s="709"/>
      <c r="C781" s="709"/>
      <c r="D781" s="714"/>
      <c r="E781" s="714"/>
      <c r="F781" s="714"/>
      <c r="G781" s="714"/>
      <c r="H781" s="714"/>
      <c r="I781" s="688"/>
      <c r="J781" s="688"/>
      <c r="K781" s="688"/>
    </row>
    <row r="782" spans="2:11">
      <c r="B782" s="709"/>
      <c r="C782" s="709"/>
      <c r="D782" s="714"/>
      <c r="E782" s="714"/>
      <c r="F782" s="714"/>
      <c r="G782" s="714"/>
      <c r="H782" s="714"/>
      <c r="I782" s="688"/>
      <c r="J782" s="688"/>
      <c r="K782" s="688"/>
    </row>
    <row r="783" spans="2:11">
      <c r="B783" s="709"/>
      <c r="C783" s="709"/>
      <c r="D783" s="714"/>
      <c r="E783" s="714"/>
      <c r="F783" s="714"/>
      <c r="G783" s="714"/>
      <c r="H783" s="714"/>
      <c r="I783" s="688"/>
      <c r="J783" s="688"/>
      <c r="K783" s="688"/>
    </row>
    <row r="784" spans="2:11">
      <c r="B784" s="709"/>
      <c r="C784" s="709"/>
      <c r="D784" s="714"/>
      <c r="E784" s="714"/>
      <c r="F784" s="714"/>
      <c r="G784" s="714"/>
      <c r="H784" s="714"/>
      <c r="I784" s="688"/>
      <c r="J784" s="688"/>
      <c r="K784" s="688"/>
    </row>
    <row r="785" spans="2:11">
      <c r="B785" s="709"/>
      <c r="C785" s="709"/>
      <c r="D785" s="714"/>
      <c r="E785" s="714"/>
      <c r="F785" s="714"/>
      <c r="G785" s="714"/>
      <c r="H785" s="714"/>
      <c r="I785" s="688"/>
      <c r="J785" s="688"/>
      <c r="K785" s="688"/>
    </row>
    <row r="786" spans="2:11">
      <c r="B786" s="709"/>
      <c r="C786" s="709"/>
      <c r="D786" s="714"/>
      <c r="E786" s="714"/>
      <c r="F786" s="714"/>
      <c r="G786" s="714"/>
      <c r="H786" s="714"/>
      <c r="I786" s="688"/>
      <c r="J786" s="688"/>
      <c r="K786" s="688"/>
    </row>
    <row r="787" spans="2:11">
      <c r="B787" s="709"/>
      <c r="C787" s="709"/>
      <c r="D787" s="714"/>
      <c r="E787" s="714"/>
      <c r="F787" s="714"/>
      <c r="G787" s="714"/>
      <c r="H787" s="714"/>
      <c r="I787" s="688"/>
      <c r="J787" s="688"/>
      <c r="K787" s="688"/>
    </row>
    <row r="788" spans="2:11">
      <c r="B788" s="709"/>
      <c r="C788" s="709"/>
      <c r="D788" s="714"/>
      <c r="E788" s="714"/>
      <c r="F788" s="714"/>
      <c r="G788" s="714"/>
      <c r="H788" s="714"/>
      <c r="I788" s="688"/>
      <c r="J788" s="688"/>
      <c r="K788" s="688"/>
    </row>
    <row r="789" spans="2:11">
      <c r="B789" s="709"/>
      <c r="C789" s="709"/>
      <c r="D789" s="714"/>
      <c r="E789" s="714"/>
      <c r="F789" s="714"/>
      <c r="G789" s="714"/>
      <c r="H789" s="714"/>
      <c r="I789" s="688"/>
      <c r="J789" s="688"/>
      <c r="K789" s="688"/>
    </row>
    <row r="790" spans="2:11">
      <c r="B790" s="709"/>
      <c r="C790" s="709"/>
      <c r="D790" s="714"/>
      <c r="E790" s="714"/>
      <c r="F790" s="714"/>
      <c r="G790" s="714"/>
      <c r="H790" s="714"/>
      <c r="I790" s="688"/>
      <c r="J790" s="688"/>
      <c r="K790" s="688"/>
    </row>
    <row r="791" spans="2:11">
      <c r="B791" s="709"/>
      <c r="C791" s="709"/>
      <c r="D791" s="714"/>
      <c r="E791" s="714"/>
      <c r="F791" s="714"/>
      <c r="G791" s="714"/>
      <c r="H791" s="714"/>
      <c r="I791" s="688"/>
      <c r="J791" s="688"/>
      <c r="K791" s="688"/>
    </row>
    <row r="792" spans="2:11">
      <c r="B792" s="709"/>
      <c r="C792" s="709"/>
      <c r="D792" s="714"/>
      <c r="E792" s="714"/>
      <c r="F792" s="714"/>
      <c r="G792" s="714"/>
      <c r="H792" s="714"/>
      <c r="I792" s="688"/>
      <c r="J792" s="688"/>
      <c r="K792" s="688"/>
    </row>
    <row r="793" spans="2:11">
      <c r="B793" s="709"/>
      <c r="C793" s="709"/>
      <c r="D793" s="714"/>
      <c r="E793" s="714"/>
      <c r="F793" s="714"/>
      <c r="G793" s="714"/>
      <c r="H793" s="714"/>
      <c r="I793" s="688"/>
      <c r="J793" s="688"/>
      <c r="K793" s="688"/>
    </row>
    <row r="794" spans="2:11">
      <c r="B794" s="709"/>
      <c r="C794" s="709"/>
      <c r="D794" s="714"/>
      <c r="E794" s="714"/>
      <c r="F794" s="714"/>
      <c r="G794" s="714"/>
      <c r="H794" s="714"/>
      <c r="I794" s="688"/>
      <c r="J794" s="688"/>
      <c r="K794" s="688"/>
    </row>
    <row r="795" spans="2:11">
      <c r="B795" s="709"/>
      <c r="C795" s="709"/>
      <c r="D795" s="714"/>
      <c r="E795" s="714"/>
      <c r="F795" s="714"/>
      <c r="G795" s="714"/>
      <c r="H795" s="714"/>
      <c r="I795" s="688"/>
      <c r="J795" s="688"/>
      <c r="K795" s="688"/>
    </row>
    <row r="796" spans="2:11">
      <c r="B796" s="709"/>
      <c r="C796" s="709"/>
      <c r="D796" s="714"/>
      <c r="E796" s="714"/>
      <c r="F796" s="714"/>
      <c r="G796" s="714"/>
      <c r="H796" s="714"/>
      <c r="I796" s="688"/>
      <c r="J796" s="688"/>
      <c r="K796" s="688"/>
    </row>
    <row r="797" spans="2:11">
      <c r="B797" s="709"/>
      <c r="C797" s="709"/>
      <c r="D797" s="714"/>
      <c r="E797" s="714"/>
      <c r="F797" s="714"/>
      <c r="G797" s="714"/>
      <c r="H797" s="714"/>
      <c r="I797" s="688"/>
      <c r="J797" s="688"/>
      <c r="K797" s="688"/>
    </row>
    <row r="798" spans="2:11">
      <c r="B798" s="709"/>
      <c r="C798" s="709"/>
      <c r="D798" s="714"/>
      <c r="E798" s="714"/>
      <c r="F798" s="714"/>
      <c r="G798" s="714"/>
      <c r="H798" s="714"/>
      <c r="I798" s="688"/>
      <c r="J798" s="688"/>
      <c r="K798" s="688"/>
    </row>
    <row r="799" spans="2:11">
      <c r="B799" s="709"/>
      <c r="C799" s="709"/>
      <c r="D799" s="714"/>
      <c r="E799" s="714"/>
      <c r="F799" s="714"/>
      <c r="G799" s="714"/>
      <c r="H799" s="714"/>
      <c r="I799" s="688"/>
      <c r="J799" s="688"/>
      <c r="K799" s="688"/>
    </row>
    <row r="800" spans="2:11">
      <c r="B800" s="709"/>
      <c r="C800" s="709"/>
      <c r="D800" s="714"/>
      <c r="E800" s="714"/>
      <c r="F800" s="714"/>
      <c r="G800" s="714"/>
      <c r="H800" s="714"/>
      <c r="I800" s="688"/>
      <c r="J800" s="688"/>
      <c r="K800" s="688"/>
    </row>
    <row r="801" spans="2:11">
      <c r="B801" s="709"/>
      <c r="C801" s="709"/>
      <c r="D801" s="714"/>
      <c r="E801" s="714"/>
      <c r="F801" s="714"/>
      <c r="G801" s="714"/>
      <c r="H801" s="714"/>
      <c r="I801" s="688"/>
      <c r="J801" s="688"/>
      <c r="K801" s="688"/>
    </row>
    <row r="802" spans="2:11">
      <c r="B802" s="709"/>
      <c r="C802" s="709"/>
      <c r="D802" s="714"/>
      <c r="E802" s="714"/>
      <c r="F802" s="714"/>
      <c r="G802" s="714"/>
      <c r="H802" s="714"/>
      <c r="I802" s="688"/>
      <c r="J802" s="688"/>
      <c r="K802" s="688"/>
    </row>
    <row r="803" spans="2:11">
      <c r="B803" s="709"/>
      <c r="C803" s="709"/>
      <c r="D803" s="714"/>
      <c r="E803" s="714"/>
      <c r="F803" s="714"/>
      <c r="G803" s="714"/>
      <c r="H803" s="714"/>
      <c r="I803" s="688"/>
      <c r="J803" s="688"/>
      <c r="K803" s="688"/>
    </row>
    <row r="804" spans="2:11">
      <c r="B804" s="709"/>
      <c r="C804" s="709"/>
      <c r="D804" s="714"/>
      <c r="E804" s="714"/>
      <c r="F804" s="714"/>
      <c r="G804" s="714"/>
      <c r="H804" s="714"/>
      <c r="I804" s="688"/>
      <c r="J804" s="688"/>
      <c r="K804" s="688"/>
    </row>
    <row r="805" spans="2:11">
      <c r="B805" s="709"/>
      <c r="C805" s="709"/>
      <c r="D805" s="714"/>
      <c r="E805" s="714"/>
      <c r="F805" s="714"/>
      <c r="G805" s="714"/>
      <c r="H805" s="714"/>
      <c r="I805" s="688"/>
      <c r="J805" s="688"/>
      <c r="K805" s="688"/>
    </row>
    <row r="806" spans="2:11">
      <c r="B806" s="709"/>
      <c r="C806" s="709"/>
      <c r="D806" s="714"/>
      <c r="E806" s="714"/>
      <c r="F806" s="714"/>
      <c r="G806" s="714"/>
      <c r="H806" s="714"/>
      <c r="I806" s="688"/>
      <c r="J806" s="688"/>
      <c r="K806" s="688"/>
    </row>
    <row r="807" spans="2:11">
      <c r="B807" s="709"/>
      <c r="C807" s="709"/>
      <c r="D807" s="714"/>
      <c r="E807" s="714"/>
      <c r="F807" s="714"/>
      <c r="G807" s="714"/>
      <c r="H807" s="714"/>
      <c r="I807" s="688"/>
      <c r="J807" s="688"/>
      <c r="K807" s="688"/>
    </row>
    <row r="808" spans="2:11">
      <c r="B808" s="709"/>
      <c r="C808" s="709"/>
      <c r="D808" s="714"/>
      <c r="E808" s="714"/>
      <c r="F808" s="714"/>
      <c r="G808" s="714"/>
      <c r="H808" s="714"/>
      <c r="I808" s="688"/>
      <c r="J808" s="688"/>
      <c r="K808" s="688"/>
    </row>
    <row r="809" spans="2:11">
      <c r="B809" s="709"/>
      <c r="C809" s="709"/>
      <c r="D809" s="714"/>
      <c r="E809" s="714"/>
      <c r="F809" s="714"/>
      <c r="G809" s="714"/>
      <c r="H809" s="714"/>
      <c r="I809" s="688"/>
      <c r="J809" s="688"/>
      <c r="K809" s="688"/>
    </row>
    <row r="810" spans="2:11">
      <c r="B810" s="709"/>
      <c r="C810" s="709"/>
      <c r="D810" s="714"/>
      <c r="E810" s="714"/>
      <c r="F810" s="714"/>
      <c r="G810" s="714"/>
      <c r="H810" s="714"/>
      <c r="I810" s="688"/>
      <c r="J810" s="688"/>
      <c r="K810" s="688"/>
    </row>
    <row r="811" spans="2:11">
      <c r="B811" s="709"/>
      <c r="C811" s="709"/>
      <c r="D811" s="714"/>
      <c r="E811" s="714"/>
      <c r="F811" s="714"/>
      <c r="G811" s="714"/>
      <c r="H811" s="714"/>
      <c r="I811" s="688"/>
      <c r="J811" s="688"/>
      <c r="K811" s="688"/>
    </row>
    <row r="812" spans="2:11">
      <c r="B812" s="709"/>
      <c r="C812" s="709"/>
      <c r="D812" s="714"/>
      <c r="E812" s="714"/>
      <c r="F812" s="714"/>
      <c r="G812" s="714"/>
      <c r="H812" s="714"/>
      <c r="I812" s="688"/>
      <c r="J812" s="688"/>
      <c r="K812" s="688"/>
    </row>
    <row r="813" spans="2:11">
      <c r="B813" s="709"/>
      <c r="C813" s="709"/>
      <c r="D813" s="714"/>
      <c r="E813" s="714"/>
      <c r="F813" s="714"/>
      <c r="G813" s="714"/>
      <c r="H813" s="714"/>
      <c r="I813" s="688"/>
      <c r="J813" s="688"/>
      <c r="K813" s="688"/>
    </row>
    <row r="814" spans="2:11">
      <c r="B814" s="709"/>
      <c r="C814" s="709"/>
      <c r="D814" s="714"/>
      <c r="E814" s="714"/>
      <c r="F814" s="714"/>
      <c r="G814" s="714"/>
      <c r="H814" s="714"/>
      <c r="I814" s="688"/>
      <c r="J814" s="688"/>
      <c r="K814" s="688"/>
    </row>
    <row r="815" spans="2:11">
      <c r="B815" s="709"/>
      <c r="C815" s="709"/>
      <c r="D815" s="714"/>
      <c r="E815" s="714"/>
      <c r="F815" s="714"/>
      <c r="G815" s="714"/>
      <c r="H815" s="714"/>
      <c r="I815" s="688"/>
      <c r="J815" s="688"/>
      <c r="K815" s="688"/>
    </row>
    <row r="816" spans="2:11">
      <c r="B816" s="709"/>
      <c r="C816" s="709"/>
      <c r="D816" s="714"/>
      <c r="E816" s="714"/>
      <c r="F816" s="714"/>
      <c r="G816" s="714"/>
      <c r="H816" s="714"/>
      <c r="I816" s="688"/>
      <c r="J816" s="688"/>
      <c r="K816" s="688"/>
    </row>
    <row r="817" spans="2:11">
      <c r="B817" s="709"/>
      <c r="C817" s="709"/>
      <c r="D817" s="714"/>
      <c r="E817" s="714"/>
      <c r="F817" s="714"/>
      <c r="G817" s="714"/>
      <c r="H817" s="714"/>
      <c r="I817" s="688"/>
      <c r="J817" s="688"/>
      <c r="K817" s="688"/>
    </row>
    <row r="818" spans="2:11">
      <c r="B818" s="709"/>
      <c r="C818" s="709"/>
      <c r="D818" s="714"/>
      <c r="E818" s="714"/>
      <c r="F818" s="714"/>
      <c r="G818" s="714"/>
      <c r="H818" s="714"/>
      <c r="I818" s="688"/>
      <c r="J818" s="688"/>
      <c r="K818" s="688"/>
    </row>
    <row r="819" spans="2:11">
      <c r="B819" s="709"/>
      <c r="C819" s="709"/>
      <c r="D819" s="714"/>
      <c r="E819" s="714"/>
      <c r="F819" s="714"/>
      <c r="G819" s="714"/>
      <c r="H819" s="714"/>
      <c r="I819" s="688"/>
      <c r="J819" s="688"/>
      <c r="K819" s="688"/>
    </row>
    <row r="820" spans="2:11">
      <c r="B820" s="709"/>
      <c r="C820" s="709"/>
      <c r="D820" s="714"/>
      <c r="E820" s="714"/>
      <c r="F820" s="714"/>
      <c r="G820" s="714"/>
      <c r="H820" s="714"/>
      <c r="I820" s="688"/>
      <c r="J820" s="688"/>
      <c r="K820" s="688"/>
    </row>
    <row r="821" spans="2:11">
      <c r="B821" s="709"/>
      <c r="C821" s="709"/>
      <c r="D821" s="714"/>
      <c r="E821" s="714"/>
      <c r="F821" s="714"/>
      <c r="G821" s="714"/>
      <c r="H821" s="714"/>
      <c r="I821" s="688"/>
      <c r="J821" s="688"/>
      <c r="K821" s="688"/>
    </row>
    <row r="822" spans="2:11">
      <c r="B822" s="709"/>
      <c r="C822" s="709"/>
      <c r="D822" s="714"/>
      <c r="E822" s="714"/>
      <c r="F822" s="714"/>
      <c r="G822" s="714"/>
      <c r="H822" s="714"/>
      <c r="I822" s="688"/>
      <c r="J822" s="688"/>
      <c r="K822" s="688"/>
    </row>
    <row r="823" spans="2:11">
      <c r="B823" s="709"/>
      <c r="C823" s="709"/>
      <c r="D823" s="714"/>
      <c r="E823" s="714"/>
      <c r="F823" s="714"/>
      <c r="G823" s="714"/>
      <c r="H823" s="714"/>
      <c r="I823" s="688"/>
      <c r="J823" s="688"/>
      <c r="K823" s="688"/>
    </row>
    <row r="824" spans="2:11">
      <c r="B824" s="709"/>
      <c r="C824" s="709"/>
      <c r="D824" s="714"/>
      <c r="E824" s="714"/>
      <c r="F824" s="714"/>
      <c r="G824" s="714"/>
      <c r="H824" s="714"/>
      <c r="I824" s="688"/>
      <c r="J824" s="688"/>
      <c r="K824" s="688"/>
    </row>
    <row r="825" spans="2:11">
      <c r="B825" s="709"/>
      <c r="C825" s="709"/>
      <c r="D825" s="714"/>
      <c r="E825" s="714"/>
      <c r="F825" s="714"/>
      <c r="G825" s="714"/>
      <c r="H825" s="714"/>
      <c r="I825" s="688"/>
      <c r="J825" s="688"/>
      <c r="K825" s="688"/>
    </row>
    <row r="826" spans="2:11">
      <c r="B826" s="709"/>
      <c r="C826" s="709"/>
      <c r="D826" s="714"/>
      <c r="E826" s="714"/>
      <c r="F826" s="714"/>
      <c r="G826" s="714"/>
      <c r="H826" s="714"/>
      <c r="I826" s="688"/>
      <c r="J826" s="688"/>
      <c r="K826" s="688"/>
    </row>
    <row r="827" spans="2:11">
      <c r="B827" s="709"/>
      <c r="C827" s="709"/>
      <c r="D827" s="714"/>
      <c r="E827" s="714"/>
      <c r="F827" s="714"/>
      <c r="G827" s="714"/>
      <c r="H827" s="714"/>
      <c r="I827" s="688"/>
      <c r="J827" s="688"/>
      <c r="K827" s="688"/>
    </row>
    <row r="828" spans="2:11">
      <c r="B828" s="709"/>
      <c r="C828" s="709"/>
      <c r="D828" s="714"/>
      <c r="E828" s="714"/>
      <c r="F828" s="714"/>
      <c r="G828" s="714"/>
      <c r="H828" s="714"/>
      <c r="I828" s="688"/>
      <c r="J828" s="688"/>
      <c r="K828" s="688"/>
    </row>
    <row r="829" spans="2:11">
      <c r="B829" s="709"/>
      <c r="C829" s="709"/>
      <c r="D829" s="714"/>
      <c r="E829" s="714"/>
      <c r="F829" s="714"/>
      <c r="G829" s="714"/>
      <c r="H829" s="714"/>
      <c r="I829" s="688"/>
      <c r="J829" s="688"/>
      <c r="K829" s="688"/>
    </row>
    <row r="830" spans="2:11">
      <c r="B830" s="709"/>
      <c r="C830" s="709"/>
      <c r="D830" s="714"/>
      <c r="E830" s="714"/>
      <c r="F830" s="714"/>
      <c r="G830" s="714"/>
      <c r="H830" s="714"/>
      <c r="I830" s="688"/>
      <c r="J830" s="688"/>
      <c r="K830" s="688"/>
    </row>
    <row r="831" spans="2:11">
      <c r="B831" s="709"/>
      <c r="C831" s="709"/>
      <c r="D831" s="714"/>
      <c r="E831" s="714"/>
      <c r="F831" s="714"/>
      <c r="G831" s="714"/>
      <c r="H831" s="714"/>
      <c r="I831" s="688"/>
      <c r="J831" s="688"/>
      <c r="K831" s="688"/>
    </row>
    <row r="832" spans="2:11">
      <c r="B832" s="709"/>
      <c r="C832" s="709"/>
      <c r="D832" s="714"/>
      <c r="E832" s="714"/>
      <c r="F832" s="714"/>
      <c r="G832" s="714"/>
      <c r="H832" s="714"/>
      <c r="I832" s="688"/>
      <c r="J832" s="688"/>
      <c r="K832" s="688"/>
    </row>
    <row r="833" spans="2:11">
      <c r="B833" s="709"/>
      <c r="C833" s="709"/>
      <c r="D833" s="714"/>
      <c r="E833" s="714"/>
      <c r="F833" s="714"/>
      <c r="G833" s="714"/>
      <c r="H833" s="714"/>
      <c r="I833" s="688"/>
      <c r="J833" s="688"/>
      <c r="K833" s="688"/>
    </row>
    <row r="834" spans="2:11">
      <c r="B834" s="709"/>
      <c r="C834" s="709"/>
      <c r="D834" s="714"/>
      <c r="E834" s="714"/>
      <c r="F834" s="714"/>
      <c r="G834" s="714"/>
      <c r="H834" s="714"/>
      <c r="I834" s="688"/>
      <c r="J834" s="688"/>
      <c r="K834" s="688"/>
    </row>
    <row r="835" spans="2:11">
      <c r="B835" s="709"/>
      <c r="C835" s="709"/>
      <c r="D835" s="714"/>
      <c r="E835" s="714"/>
      <c r="F835" s="714"/>
      <c r="G835" s="714"/>
      <c r="H835" s="714"/>
      <c r="I835" s="688"/>
      <c r="J835" s="688"/>
      <c r="K835" s="688"/>
    </row>
    <row r="836" spans="2:11">
      <c r="B836" s="709"/>
      <c r="C836" s="709"/>
      <c r="D836" s="714"/>
      <c r="E836" s="714"/>
      <c r="F836" s="714"/>
      <c r="G836" s="714"/>
      <c r="H836" s="714"/>
      <c r="I836" s="688"/>
      <c r="J836" s="688"/>
      <c r="K836" s="688"/>
    </row>
    <row r="837" spans="2:11">
      <c r="B837" s="709"/>
      <c r="C837" s="709"/>
      <c r="D837" s="714"/>
      <c r="E837" s="714"/>
      <c r="F837" s="714"/>
      <c r="G837" s="714"/>
      <c r="H837" s="714"/>
      <c r="I837" s="688"/>
      <c r="J837" s="688"/>
      <c r="K837" s="688"/>
    </row>
    <row r="838" spans="2:11">
      <c r="B838" s="709"/>
      <c r="C838" s="709"/>
      <c r="D838" s="714"/>
      <c r="E838" s="714"/>
      <c r="F838" s="714"/>
      <c r="G838" s="714"/>
      <c r="H838" s="714"/>
      <c r="I838" s="688"/>
      <c r="J838" s="688"/>
      <c r="K838" s="688"/>
    </row>
    <row r="839" spans="2:11">
      <c r="B839" s="709"/>
      <c r="C839" s="709"/>
      <c r="D839" s="714"/>
      <c r="E839" s="714"/>
      <c r="F839" s="714"/>
      <c r="G839" s="714"/>
      <c r="H839" s="714"/>
      <c r="I839" s="688"/>
      <c r="J839" s="688"/>
      <c r="K839" s="688"/>
    </row>
    <row r="840" spans="2:11">
      <c r="B840" s="709"/>
      <c r="C840" s="709"/>
      <c r="D840" s="714"/>
      <c r="E840" s="714"/>
      <c r="F840" s="714"/>
      <c r="G840" s="714"/>
      <c r="H840" s="714"/>
      <c r="I840" s="688"/>
      <c r="J840" s="688"/>
      <c r="K840" s="688"/>
    </row>
    <row r="841" spans="2:11">
      <c r="B841" s="709"/>
      <c r="C841" s="709"/>
      <c r="D841" s="714"/>
      <c r="E841" s="714"/>
      <c r="F841" s="714"/>
      <c r="G841" s="714"/>
      <c r="H841" s="714"/>
      <c r="I841" s="688"/>
      <c r="J841" s="688"/>
      <c r="K841" s="688"/>
    </row>
    <row r="842" spans="2:11">
      <c r="B842" s="709"/>
      <c r="C842" s="709"/>
      <c r="D842" s="714"/>
      <c r="E842" s="714"/>
      <c r="F842" s="714"/>
      <c r="G842" s="714"/>
      <c r="H842" s="714"/>
      <c r="I842" s="688"/>
      <c r="J842" s="688"/>
      <c r="K842" s="688"/>
    </row>
    <row r="843" spans="2:11">
      <c r="B843" s="709"/>
      <c r="C843" s="709"/>
      <c r="D843" s="714"/>
      <c r="E843" s="714"/>
      <c r="F843" s="714"/>
      <c r="G843" s="714"/>
      <c r="H843" s="714"/>
      <c r="I843" s="688"/>
      <c r="J843" s="688"/>
      <c r="K843" s="688"/>
    </row>
    <row r="844" spans="2:11">
      <c r="B844" s="709"/>
      <c r="C844" s="709"/>
      <c r="D844" s="714"/>
      <c r="E844" s="714"/>
      <c r="F844" s="714"/>
      <c r="G844" s="714"/>
      <c r="H844" s="714"/>
      <c r="I844" s="688"/>
      <c r="J844" s="688"/>
      <c r="K844" s="688"/>
    </row>
    <row r="845" spans="2:11">
      <c r="B845" s="709"/>
      <c r="C845" s="709"/>
      <c r="D845" s="714"/>
      <c r="E845" s="714"/>
      <c r="F845" s="714"/>
      <c r="G845" s="714"/>
      <c r="H845" s="714"/>
      <c r="I845" s="688"/>
      <c r="J845" s="688"/>
      <c r="K845" s="688"/>
    </row>
    <row r="846" spans="2:11">
      <c r="B846" s="709"/>
      <c r="C846" s="709"/>
      <c r="D846" s="714"/>
      <c r="E846" s="714"/>
      <c r="F846" s="714"/>
      <c r="G846" s="714"/>
      <c r="H846" s="714"/>
      <c r="I846" s="688"/>
      <c r="J846" s="688"/>
      <c r="K846" s="688"/>
    </row>
    <row r="847" spans="2:11">
      <c r="B847" s="709"/>
      <c r="C847" s="709"/>
      <c r="D847" s="714"/>
      <c r="E847" s="714"/>
      <c r="F847" s="714"/>
      <c r="G847" s="714"/>
      <c r="H847" s="714"/>
      <c r="I847" s="688"/>
      <c r="J847" s="688"/>
      <c r="K847" s="688"/>
    </row>
    <row r="848" spans="2:11">
      <c r="B848" s="709"/>
      <c r="C848" s="709"/>
      <c r="D848" s="714"/>
      <c r="E848" s="714"/>
      <c r="F848" s="714"/>
      <c r="G848" s="714"/>
      <c r="H848" s="714"/>
      <c r="I848" s="688"/>
      <c r="J848" s="688"/>
      <c r="K848" s="688"/>
    </row>
    <row r="849" spans="2:11">
      <c r="B849" s="709"/>
      <c r="C849" s="709"/>
      <c r="D849" s="714"/>
      <c r="E849" s="714"/>
      <c r="F849" s="714"/>
      <c r="G849" s="714"/>
      <c r="H849" s="714"/>
      <c r="I849" s="688"/>
      <c r="J849" s="688"/>
      <c r="K849" s="688"/>
    </row>
    <row r="850" spans="2:11">
      <c r="B850" s="709"/>
      <c r="C850" s="709"/>
      <c r="D850" s="714"/>
      <c r="E850" s="714"/>
      <c r="F850" s="714"/>
      <c r="G850" s="714"/>
      <c r="H850" s="714"/>
      <c r="I850" s="688"/>
      <c r="J850" s="688"/>
      <c r="K850" s="688"/>
    </row>
    <row r="851" spans="2:11">
      <c r="B851" s="709"/>
      <c r="C851" s="709"/>
      <c r="D851" s="714"/>
      <c r="E851" s="714"/>
      <c r="F851" s="714"/>
      <c r="G851" s="714"/>
      <c r="H851" s="714"/>
      <c r="I851" s="688"/>
      <c r="J851" s="688"/>
      <c r="K851" s="688"/>
    </row>
    <row r="852" spans="2:11">
      <c r="B852" s="709"/>
      <c r="C852" s="709"/>
      <c r="D852" s="714"/>
      <c r="E852" s="714"/>
      <c r="F852" s="714"/>
      <c r="G852" s="714"/>
      <c r="H852" s="714"/>
      <c r="I852" s="688"/>
      <c r="J852" s="688"/>
      <c r="K852" s="688"/>
    </row>
    <row r="853" spans="2:11">
      <c r="B853" s="709"/>
      <c r="C853" s="709"/>
      <c r="D853" s="714"/>
      <c r="E853" s="714"/>
      <c r="F853" s="714"/>
      <c r="G853" s="714"/>
      <c r="H853" s="714"/>
      <c r="I853" s="688"/>
      <c r="J853" s="688"/>
      <c r="K853" s="688"/>
    </row>
    <row r="854" spans="2:11">
      <c r="B854" s="709"/>
      <c r="C854" s="709"/>
      <c r="D854" s="714"/>
      <c r="E854" s="714"/>
      <c r="F854" s="714"/>
      <c r="G854" s="714"/>
      <c r="H854" s="714"/>
      <c r="I854" s="688"/>
      <c r="J854" s="688"/>
      <c r="K854" s="688"/>
    </row>
    <row r="855" spans="2:11">
      <c r="B855" s="709"/>
      <c r="C855" s="709"/>
      <c r="D855" s="714"/>
      <c r="E855" s="714"/>
      <c r="F855" s="714"/>
      <c r="G855" s="714"/>
      <c r="H855" s="714"/>
      <c r="I855" s="688"/>
      <c r="J855" s="688"/>
      <c r="K855" s="688"/>
    </row>
    <row r="856" spans="2:11">
      <c r="B856" s="709"/>
      <c r="C856" s="709"/>
      <c r="D856" s="714"/>
      <c r="E856" s="714"/>
      <c r="F856" s="714"/>
      <c r="G856" s="714"/>
      <c r="H856" s="714"/>
      <c r="I856" s="688"/>
      <c r="J856" s="688"/>
      <c r="K856" s="688"/>
    </row>
    <row r="857" spans="2:11">
      <c r="B857" s="709"/>
      <c r="C857" s="709"/>
      <c r="D857" s="714"/>
      <c r="E857" s="714"/>
      <c r="F857" s="714"/>
      <c r="G857" s="714"/>
      <c r="H857" s="714"/>
      <c r="I857" s="688"/>
      <c r="J857" s="688"/>
      <c r="K857" s="688"/>
    </row>
    <row r="858" spans="2:11">
      <c r="B858" s="709"/>
      <c r="C858" s="709"/>
      <c r="D858" s="714"/>
      <c r="E858" s="714"/>
      <c r="F858" s="714"/>
      <c r="G858" s="714"/>
      <c r="H858" s="714"/>
      <c r="I858" s="688"/>
      <c r="J858" s="688"/>
      <c r="K858" s="688"/>
    </row>
    <row r="859" spans="2:11">
      <c r="B859" s="709"/>
      <c r="C859" s="709"/>
      <c r="D859" s="714"/>
      <c r="E859" s="714"/>
      <c r="F859" s="714"/>
      <c r="G859" s="714"/>
      <c r="H859" s="714"/>
      <c r="I859" s="688"/>
      <c r="J859" s="688"/>
      <c r="K859" s="688"/>
    </row>
    <row r="860" spans="2:11">
      <c r="B860" s="709"/>
      <c r="C860" s="709"/>
      <c r="D860" s="714"/>
      <c r="E860" s="714"/>
      <c r="F860" s="714"/>
      <c r="G860" s="714"/>
      <c r="H860" s="714"/>
      <c r="I860" s="688"/>
      <c r="J860" s="688"/>
      <c r="K860" s="688"/>
    </row>
    <row r="861" spans="2:11">
      <c r="B861" s="709"/>
      <c r="C861" s="709"/>
      <c r="D861" s="714"/>
      <c r="E861" s="714"/>
      <c r="F861" s="714"/>
      <c r="G861" s="714"/>
      <c r="H861" s="714"/>
      <c r="I861" s="688"/>
      <c r="J861" s="688"/>
      <c r="K861" s="688"/>
    </row>
    <row r="862" spans="2:11">
      <c r="B862" s="709"/>
      <c r="C862" s="709"/>
      <c r="D862" s="714"/>
      <c r="E862" s="714"/>
      <c r="F862" s="714"/>
      <c r="G862" s="714"/>
      <c r="H862" s="714"/>
      <c r="I862" s="688"/>
      <c r="J862" s="688"/>
      <c r="K862" s="688"/>
    </row>
    <row r="863" spans="2:11">
      <c r="B863" s="709"/>
      <c r="C863" s="709"/>
      <c r="D863" s="714"/>
      <c r="E863" s="714"/>
      <c r="F863" s="714"/>
      <c r="G863" s="714"/>
      <c r="H863" s="714"/>
      <c r="I863" s="688"/>
      <c r="J863" s="688"/>
      <c r="K863" s="688"/>
    </row>
    <row r="864" spans="2:11">
      <c r="B864" s="709"/>
      <c r="C864" s="709"/>
      <c r="D864" s="714"/>
      <c r="E864" s="714"/>
      <c r="F864" s="714"/>
      <c r="G864" s="714"/>
      <c r="H864" s="714"/>
      <c r="I864" s="688"/>
      <c r="J864" s="688"/>
      <c r="K864" s="688"/>
    </row>
    <row r="865" spans="2:11">
      <c r="B865" s="709"/>
      <c r="C865" s="709"/>
      <c r="D865" s="714"/>
      <c r="E865" s="714"/>
      <c r="F865" s="714"/>
      <c r="G865" s="714"/>
      <c r="H865" s="714"/>
      <c r="I865" s="688"/>
      <c r="J865" s="688"/>
      <c r="K865" s="688"/>
    </row>
    <row r="866" spans="2:11">
      <c r="B866" s="709"/>
      <c r="C866" s="709"/>
      <c r="D866" s="714"/>
      <c r="E866" s="714"/>
      <c r="F866" s="714"/>
      <c r="G866" s="714"/>
      <c r="H866" s="714"/>
      <c r="I866" s="688"/>
      <c r="J866" s="688"/>
      <c r="K866" s="688"/>
    </row>
    <row r="867" spans="2:11">
      <c r="B867" s="709"/>
      <c r="C867" s="709"/>
      <c r="D867" s="714"/>
      <c r="E867" s="714"/>
      <c r="F867" s="714"/>
      <c r="G867" s="714"/>
      <c r="H867" s="714"/>
      <c r="I867" s="688"/>
      <c r="J867" s="688"/>
      <c r="K867" s="688"/>
    </row>
    <row r="868" spans="2:11">
      <c r="B868" s="709"/>
      <c r="C868" s="709"/>
      <c r="D868" s="714"/>
      <c r="E868" s="714"/>
      <c r="F868" s="714"/>
      <c r="G868" s="714"/>
      <c r="H868" s="714"/>
      <c r="I868" s="688"/>
      <c r="J868" s="688"/>
      <c r="K868" s="688"/>
    </row>
    <row r="869" spans="2:11">
      <c r="B869" s="709"/>
      <c r="C869" s="709"/>
      <c r="D869" s="714"/>
      <c r="E869" s="714"/>
      <c r="F869" s="714"/>
      <c r="G869" s="714"/>
      <c r="H869" s="714"/>
      <c r="I869" s="688"/>
      <c r="J869" s="688"/>
      <c r="K869" s="688"/>
    </row>
    <row r="870" spans="2:11">
      <c r="B870" s="709"/>
      <c r="C870" s="709"/>
      <c r="D870" s="714"/>
      <c r="E870" s="714"/>
      <c r="F870" s="714"/>
      <c r="G870" s="714"/>
      <c r="H870" s="714"/>
      <c r="I870" s="688"/>
      <c r="J870" s="688"/>
      <c r="K870" s="688"/>
    </row>
    <row r="871" spans="2:11">
      <c r="B871" s="709"/>
      <c r="C871" s="709"/>
      <c r="D871" s="714"/>
      <c r="E871" s="714"/>
      <c r="F871" s="714"/>
      <c r="G871" s="714"/>
      <c r="H871" s="714"/>
      <c r="I871" s="688"/>
      <c r="J871" s="688"/>
      <c r="K871" s="688"/>
    </row>
    <row r="872" spans="2:11">
      <c r="B872" s="709"/>
      <c r="C872" s="709"/>
      <c r="D872" s="714"/>
      <c r="E872" s="714"/>
      <c r="F872" s="714"/>
      <c r="G872" s="714"/>
      <c r="H872" s="714"/>
      <c r="I872" s="688"/>
      <c r="J872" s="688"/>
      <c r="K872" s="688"/>
    </row>
    <row r="873" spans="2:11">
      <c r="B873" s="709"/>
      <c r="C873" s="709"/>
      <c r="D873" s="714"/>
      <c r="E873" s="714"/>
      <c r="F873" s="714"/>
      <c r="G873" s="714"/>
      <c r="H873" s="714"/>
      <c r="I873" s="688"/>
      <c r="J873" s="688"/>
      <c r="K873" s="688"/>
    </row>
    <row r="874" spans="2:11">
      <c r="B874" s="709"/>
      <c r="C874" s="709"/>
      <c r="D874" s="714"/>
      <c r="E874" s="714"/>
      <c r="F874" s="714"/>
      <c r="G874" s="714"/>
      <c r="H874" s="714"/>
      <c r="I874" s="688"/>
      <c r="J874" s="688"/>
      <c r="K874" s="688"/>
    </row>
    <row r="875" spans="2:11">
      <c r="B875" s="709"/>
      <c r="C875" s="709"/>
      <c r="D875" s="714"/>
      <c r="E875" s="714"/>
      <c r="F875" s="714"/>
      <c r="G875" s="714"/>
      <c r="H875" s="714"/>
      <c r="I875" s="688"/>
      <c r="J875" s="688"/>
      <c r="K875" s="688"/>
    </row>
    <row r="876" spans="2:11">
      <c r="B876" s="709"/>
      <c r="C876" s="709"/>
      <c r="D876" s="714"/>
      <c r="E876" s="714"/>
      <c r="F876" s="714"/>
      <c r="G876" s="714"/>
      <c r="H876" s="714"/>
      <c r="I876" s="688"/>
      <c r="J876" s="688"/>
      <c r="K876" s="688"/>
    </row>
    <row r="877" spans="2:11">
      <c r="B877" s="709"/>
      <c r="C877" s="709"/>
      <c r="D877" s="714"/>
      <c r="E877" s="714"/>
      <c r="F877" s="714"/>
      <c r="G877" s="714"/>
      <c r="H877" s="714"/>
      <c r="I877" s="688"/>
      <c r="J877" s="688"/>
      <c r="K877" s="688"/>
    </row>
    <row r="878" spans="2:11">
      <c r="B878" s="709"/>
      <c r="C878" s="709"/>
      <c r="D878" s="714"/>
      <c r="E878" s="714"/>
      <c r="F878" s="714"/>
      <c r="G878" s="714"/>
      <c r="H878" s="714"/>
      <c r="I878" s="688"/>
      <c r="J878" s="688"/>
      <c r="K878" s="688"/>
    </row>
    <row r="879" spans="2:11">
      <c r="B879" s="709"/>
      <c r="C879" s="709"/>
      <c r="D879" s="714"/>
      <c r="E879" s="714"/>
      <c r="F879" s="714"/>
      <c r="G879" s="714"/>
      <c r="H879" s="714"/>
      <c r="I879" s="688"/>
      <c r="J879" s="688"/>
      <c r="K879" s="688"/>
    </row>
    <row r="880" spans="2:11">
      <c r="B880" s="709"/>
      <c r="C880" s="709"/>
      <c r="D880" s="714"/>
      <c r="E880" s="714"/>
      <c r="F880" s="714"/>
      <c r="G880" s="714"/>
      <c r="H880" s="714"/>
      <c r="I880" s="688"/>
      <c r="J880" s="688"/>
      <c r="K880" s="688"/>
    </row>
    <row r="881" spans="2:11">
      <c r="B881" s="709"/>
      <c r="C881" s="709"/>
      <c r="D881" s="714"/>
      <c r="E881" s="714"/>
      <c r="F881" s="714"/>
      <c r="G881" s="714"/>
      <c r="H881" s="714"/>
      <c r="I881" s="688"/>
      <c r="J881" s="688"/>
      <c r="K881" s="688"/>
    </row>
    <row r="882" spans="2:11">
      <c r="B882" s="709"/>
      <c r="C882" s="709"/>
      <c r="D882" s="714"/>
      <c r="E882" s="714"/>
      <c r="F882" s="714"/>
      <c r="G882" s="714"/>
      <c r="H882" s="714"/>
      <c r="I882" s="688"/>
      <c r="J882" s="688"/>
      <c r="K882" s="688"/>
    </row>
    <row r="883" spans="2:11">
      <c r="B883" s="709"/>
      <c r="C883" s="709"/>
      <c r="D883" s="714"/>
      <c r="E883" s="714"/>
      <c r="F883" s="714"/>
      <c r="G883" s="714"/>
      <c r="H883" s="714"/>
      <c r="I883" s="688"/>
      <c r="J883" s="688"/>
      <c r="K883" s="688"/>
    </row>
    <row r="884" spans="2:11">
      <c r="B884" s="709"/>
      <c r="C884" s="709"/>
      <c r="D884" s="714"/>
      <c r="E884" s="714"/>
      <c r="F884" s="714"/>
      <c r="G884" s="714"/>
      <c r="H884" s="714"/>
      <c r="I884" s="688"/>
      <c r="J884" s="688"/>
      <c r="K884" s="688"/>
    </row>
    <row r="885" spans="2:11">
      <c r="B885" s="709"/>
      <c r="C885" s="709"/>
      <c r="D885" s="714"/>
      <c r="E885" s="714"/>
      <c r="F885" s="714"/>
      <c r="G885" s="714"/>
      <c r="H885" s="714"/>
      <c r="I885" s="688"/>
      <c r="J885" s="688"/>
      <c r="K885" s="688"/>
    </row>
    <row r="886" spans="2:11">
      <c r="B886" s="709"/>
      <c r="C886" s="709"/>
      <c r="D886" s="714"/>
      <c r="E886" s="714"/>
      <c r="F886" s="714"/>
      <c r="G886" s="714"/>
      <c r="H886" s="714"/>
      <c r="I886" s="688"/>
      <c r="J886" s="688"/>
      <c r="K886" s="688"/>
    </row>
    <row r="887" spans="2:11">
      <c r="B887" s="709"/>
      <c r="C887" s="709"/>
      <c r="D887" s="714"/>
      <c r="E887" s="714"/>
      <c r="F887" s="714"/>
      <c r="G887" s="714"/>
      <c r="H887" s="714"/>
      <c r="I887" s="688"/>
      <c r="J887" s="688"/>
      <c r="K887" s="688"/>
    </row>
    <row r="888" spans="2:11">
      <c r="B888" s="709"/>
      <c r="C888" s="709"/>
      <c r="D888" s="714"/>
      <c r="E888" s="714"/>
      <c r="F888" s="714"/>
      <c r="G888" s="714"/>
      <c r="H888" s="714"/>
      <c r="I888" s="688"/>
      <c r="J888" s="688"/>
      <c r="K888" s="688"/>
    </row>
    <row r="889" spans="2:11">
      <c r="B889" s="709"/>
      <c r="C889" s="709"/>
      <c r="D889" s="714"/>
      <c r="E889" s="714"/>
      <c r="F889" s="714"/>
      <c r="G889" s="714"/>
      <c r="H889" s="714"/>
      <c r="I889" s="688"/>
      <c r="J889" s="688"/>
      <c r="K889" s="688"/>
    </row>
    <row r="890" spans="2:11">
      <c r="B890" s="709"/>
      <c r="C890" s="709"/>
      <c r="D890" s="714"/>
      <c r="E890" s="714"/>
      <c r="F890" s="714"/>
      <c r="G890" s="714"/>
      <c r="H890" s="714"/>
      <c r="I890" s="688"/>
      <c r="J890" s="688"/>
      <c r="K890" s="688"/>
    </row>
    <row r="891" spans="2:11">
      <c r="B891" s="709"/>
      <c r="C891" s="709"/>
      <c r="D891" s="714"/>
      <c r="E891" s="714"/>
      <c r="F891" s="714"/>
      <c r="G891" s="714"/>
      <c r="H891" s="714"/>
      <c r="I891" s="688"/>
      <c r="J891" s="688"/>
      <c r="K891" s="688"/>
    </row>
    <row r="892" spans="2:11">
      <c r="B892" s="709"/>
      <c r="C892" s="709"/>
      <c r="D892" s="714"/>
      <c r="E892" s="714"/>
      <c r="F892" s="714"/>
      <c r="G892" s="714"/>
      <c r="H892" s="714"/>
      <c r="I892" s="688"/>
      <c r="J892" s="688"/>
      <c r="K892" s="688"/>
    </row>
    <row r="893" spans="2:11">
      <c r="B893" s="709"/>
      <c r="C893" s="709"/>
      <c r="D893" s="714"/>
      <c r="E893" s="714"/>
      <c r="F893" s="714"/>
      <c r="G893" s="714"/>
      <c r="H893" s="714"/>
      <c r="I893" s="688"/>
      <c r="J893" s="688"/>
      <c r="K893" s="688"/>
    </row>
    <row r="894" spans="2:11">
      <c r="B894" s="709"/>
      <c r="C894" s="709"/>
      <c r="D894" s="714"/>
      <c r="E894" s="714"/>
      <c r="F894" s="714"/>
      <c r="G894" s="714"/>
      <c r="H894" s="714"/>
      <c r="I894" s="688"/>
      <c r="J894" s="688"/>
      <c r="K894" s="688"/>
    </row>
    <row r="895" spans="2:11">
      <c r="B895" s="709"/>
      <c r="C895" s="709"/>
      <c r="D895" s="714"/>
      <c r="E895" s="714"/>
      <c r="F895" s="714"/>
      <c r="G895" s="714"/>
      <c r="H895" s="714"/>
      <c r="I895" s="688"/>
      <c r="J895" s="688"/>
      <c r="K895" s="688"/>
    </row>
    <row r="896" spans="2:11">
      <c r="B896" s="709"/>
      <c r="C896" s="709"/>
      <c r="D896" s="714"/>
      <c r="E896" s="714"/>
      <c r="F896" s="714"/>
      <c r="G896" s="714"/>
      <c r="H896" s="714"/>
      <c r="I896" s="688"/>
      <c r="J896" s="688"/>
      <c r="K896" s="688"/>
    </row>
    <row r="897" spans="2:11">
      <c r="B897" s="709"/>
      <c r="C897" s="709"/>
      <c r="D897" s="714"/>
      <c r="E897" s="714"/>
      <c r="F897" s="714"/>
      <c r="G897" s="714"/>
      <c r="H897" s="714"/>
      <c r="I897" s="688"/>
      <c r="J897" s="688"/>
      <c r="K897" s="688"/>
    </row>
    <row r="898" spans="2:11">
      <c r="B898" s="709"/>
      <c r="C898" s="709"/>
      <c r="D898" s="714"/>
      <c r="E898" s="714"/>
      <c r="F898" s="714"/>
      <c r="G898" s="714"/>
      <c r="H898" s="714"/>
      <c r="I898" s="688"/>
      <c r="J898" s="688"/>
      <c r="K898" s="688"/>
    </row>
    <row r="899" spans="2:11">
      <c r="B899" s="709"/>
      <c r="C899" s="709"/>
      <c r="D899" s="714"/>
      <c r="E899" s="714"/>
      <c r="F899" s="714"/>
      <c r="G899" s="714"/>
      <c r="H899" s="714"/>
      <c r="I899" s="688"/>
      <c r="J899" s="688"/>
      <c r="K899" s="688"/>
    </row>
    <row r="900" spans="2:11">
      <c r="B900" s="709"/>
      <c r="C900" s="709"/>
      <c r="D900" s="714"/>
      <c r="E900" s="714"/>
      <c r="F900" s="714"/>
      <c r="G900" s="714"/>
      <c r="H900" s="714"/>
      <c r="I900" s="688"/>
      <c r="J900" s="688"/>
      <c r="K900" s="688"/>
    </row>
    <row r="901" spans="2:11">
      <c r="B901" s="709"/>
      <c r="C901" s="709"/>
      <c r="D901" s="714"/>
      <c r="E901" s="714"/>
      <c r="F901" s="714"/>
      <c r="G901" s="714"/>
      <c r="H901" s="714"/>
      <c r="I901" s="688"/>
      <c r="J901" s="688"/>
      <c r="K901" s="688"/>
    </row>
    <row r="902" spans="2:11">
      <c r="B902" s="709"/>
      <c r="C902" s="709"/>
      <c r="D902" s="714"/>
      <c r="E902" s="714"/>
      <c r="F902" s="714"/>
      <c r="G902" s="714"/>
      <c r="H902" s="714"/>
      <c r="I902" s="688"/>
      <c r="J902" s="688"/>
      <c r="K902" s="688"/>
    </row>
    <row r="903" spans="2:11">
      <c r="B903" s="709"/>
      <c r="C903" s="709"/>
      <c r="D903" s="714"/>
      <c r="E903" s="714"/>
      <c r="F903" s="714"/>
      <c r="G903" s="714"/>
      <c r="H903" s="714"/>
      <c r="I903" s="688"/>
      <c r="J903" s="688"/>
      <c r="K903" s="688"/>
    </row>
    <row r="904" spans="2:11">
      <c r="B904" s="709"/>
      <c r="C904" s="709"/>
      <c r="D904" s="714"/>
      <c r="E904" s="714"/>
      <c r="F904" s="714"/>
      <c r="G904" s="714"/>
      <c r="H904" s="714"/>
      <c r="I904" s="688"/>
      <c r="J904" s="688"/>
      <c r="K904" s="688"/>
    </row>
    <row r="905" spans="2:11">
      <c r="B905" s="709"/>
      <c r="C905" s="709"/>
      <c r="D905" s="714"/>
      <c r="E905" s="714"/>
      <c r="F905" s="714"/>
      <c r="G905" s="714"/>
      <c r="H905" s="714"/>
      <c r="I905" s="688"/>
      <c r="J905" s="688"/>
      <c r="K905" s="688"/>
    </row>
    <row r="906" spans="2:11">
      <c r="B906" s="709"/>
      <c r="C906" s="709"/>
      <c r="D906" s="714"/>
      <c r="E906" s="714"/>
      <c r="F906" s="714"/>
      <c r="G906" s="714"/>
      <c r="H906" s="714"/>
      <c r="I906" s="688"/>
      <c r="J906" s="688"/>
      <c r="K906" s="688"/>
    </row>
    <row r="907" spans="2:11">
      <c r="B907" s="709"/>
      <c r="C907" s="709"/>
      <c r="D907" s="714"/>
      <c r="E907" s="714"/>
      <c r="F907" s="714"/>
      <c r="G907" s="714"/>
      <c r="H907" s="714"/>
      <c r="I907" s="688"/>
      <c r="J907" s="688"/>
      <c r="K907" s="688"/>
    </row>
    <row r="908" spans="2:11">
      <c r="B908" s="709"/>
      <c r="C908" s="709"/>
      <c r="D908" s="714"/>
      <c r="E908" s="714"/>
      <c r="F908" s="714"/>
      <c r="G908" s="714"/>
      <c r="H908" s="714"/>
      <c r="I908" s="688"/>
      <c r="J908" s="688"/>
      <c r="K908" s="688"/>
    </row>
    <row r="909" spans="2:11">
      <c r="B909" s="709"/>
      <c r="C909" s="709"/>
      <c r="D909" s="714"/>
      <c r="E909" s="714"/>
      <c r="F909" s="714"/>
      <c r="G909" s="714"/>
      <c r="H909" s="714"/>
      <c r="I909" s="688"/>
      <c r="J909" s="688"/>
      <c r="K909" s="688"/>
    </row>
    <row r="910" spans="2:11">
      <c r="B910" s="709"/>
      <c r="C910" s="709"/>
      <c r="D910" s="714"/>
      <c r="E910" s="714"/>
      <c r="F910" s="714"/>
      <c r="G910" s="714"/>
      <c r="H910" s="714"/>
      <c r="I910" s="688"/>
      <c r="J910" s="688"/>
      <c r="K910" s="688"/>
    </row>
    <row r="911" spans="2:11">
      <c r="B911" s="709"/>
      <c r="C911" s="709"/>
      <c r="D911" s="714"/>
      <c r="E911" s="714"/>
      <c r="F911" s="714"/>
      <c r="G911" s="714"/>
      <c r="H911" s="714"/>
      <c r="I911" s="688"/>
      <c r="J911" s="688"/>
      <c r="K911" s="688"/>
    </row>
    <row r="912" spans="2:11">
      <c r="B912" s="709"/>
      <c r="C912" s="709"/>
      <c r="D912" s="714"/>
      <c r="E912" s="714"/>
      <c r="F912" s="714"/>
      <c r="G912" s="714"/>
      <c r="H912" s="714"/>
      <c r="I912" s="688"/>
      <c r="J912" s="688"/>
      <c r="K912" s="688"/>
    </row>
    <row r="913" spans="2:11">
      <c r="B913" s="709"/>
      <c r="C913" s="709"/>
      <c r="D913" s="714"/>
      <c r="E913" s="714"/>
      <c r="F913" s="714"/>
      <c r="G913" s="714"/>
      <c r="H913" s="714"/>
      <c r="I913" s="688"/>
      <c r="J913" s="688"/>
      <c r="K913" s="688"/>
    </row>
    <row r="914" spans="2:11">
      <c r="B914" s="709"/>
      <c r="C914" s="709"/>
      <c r="D914" s="714"/>
      <c r="E914" s="714"/>
      <c r="F914" s="714"/>
      <c r="G914" s="714"/>
      <c r="H914" s="714"/>
      <c r="I914" s="688"/>
      <c r="J914" s="688"/>
      <c r="K914" s="688"/>
    </row>
    <row r="915" spans="2:11">
      <c r="B915" s="709"/>
      <c r="C915" s="709"/>
      <c r="D915" s="714"/>
      <c r="E915" s="714"/>
      <c r="F915" s="714"/>
      <c r="G915" s="714"/>
      <c r="H915" s="714"/>
      <c r="I915" s="688"/>
      <c r="J915" s="688"/>
      <c r="K915" s="688"/>
    </row>
    <row r="916" spans="2:11">
      <c r="B916" s="709"/>
      <c r="C916" s="709"/>
      <c r="D916" s="714"/>
      <c r="E916" s="714"/>
      <c r="F916" s="714"/>
      <c r="G916" s="714"/>
      <c r="H916" s="714"/>
      <c r="I916" s="688"/>
      <c r="J916" s="688"/>
      <c r="K916" s="688"/>
    </row>
    <row r="917" spans="2:11">
      <c r="B917" s="709"/>
      <c r="C917" s="709"/>
      <c r="D917" s="714"/>
      <c r="E917" s="714"/>
      <c r="F917" s="714"/>
      <c r="G917" s="714"/>
      <c r="H917" s="714"/>
      <c r="I917" s="688"/>
      <c r="J917" s="688"/>
      <c r="K917" s="688"/>
    </row>
    <row r="918" spans="2:11">
      <c r="B918" s="709"/>
      <c r="C918" s="709"/>
      <c r="D918" s="714"/>
      <c r="E918" s="714"/>
      <c r="F918" s="714"/>
      <c r="G918" s="714"/>
      <c r="H918" s="714"/>
      <c r="I918" s="688"/>
      <c r="J918" s="688"/>
      <c r="K918" s="688"/>
    </row>
    <row r="919" spans="2:11">
      <c r="B919" s="709"/>
      <c r="C919" s="709"/>
      <c r="D919" s="714"/>
      <c r="E919" s="714"/>
      <c r="F919" s="714"/>
      <c r="G919" s="714"/>
      <c r="H919" s="714"/>
      <c r="I919" s="688"/>
      <c r="J919" s="688"/>
      <c r="K919" s="688"/>
    </row>
    <row r="920" spans="2:11">
      <c r="B920" s="709"/>
      <c r="C920" s="709"/>
      <c r="D920" s="714"/>
      <c r="E920" s="714"/>
      <c r="F920" s="714"/>
      <c r="G920" s="714"/>
      <c r="H920" s="714"/>
      <c r="I920" s="688"/>
      <c r="J920" s="688"/>
      <c r="K920" s="688"/>
    </row>
    <row r="921" spans="2:11">
      <c r="B921" s="709"/>
      <c r="C921" s="709"/>
      <c r="D921" s="714"/>
      <c r="E921" s="714"/>
      <c r="F921" s="714"/>
      <c r="G921" s="714"/>
      <c r="H921" s="714"/>
      <c r="I921" s="688"/>
      <c r="J921" s="688"/>
      <c r="K921" s="688"/>
    </row>
    <row r="922" spans="2:11">
      <c r="B922" s="709"/>
      <c r="C922" s="709"/>
      <c r="D922" s="714"/>
      <c r="E922" s="714"/>
      <c r="F922" s="714"/>
      <c r="G922" s="714"/>
      <c r="H922" s="714"/>
      <c r="I922" s="688"/>
      <c r="J922" s="688"/>
      <c r="K922" s="688"/>
    </row>
    <row r="923" spans="2:11">
      <c r="B923" s="709"/>
      <c r="C923" s="709"/>
      <c r="D923" s="714"/>
      <c r="E923" s="714"/>
      <c r="F923" s="714"/>
      <c r="G923" s="714"/>
      <c r="H923" s="714"/>
      <c r="I923" s="688"/>
      <c r="J923" s="688"/>
      <c r="K923" s="688"/>
    </row>
    <row r="924" spans="2:11">
      <c r="B924" s="709"/>
      <c r="C924" s="709"/>
      <c r="D924" s="714"/>
      <c r="E924" s="714"/>
      <c r="F924" s="714"/>
      <c r="G924" s="714"/>
      <c r="H924" s="714"/>
      <c r="I924" s="688"/>
      <c r="J924" s="688"/>
      <c r="K924" s="688"/>
    </row>
    <row r="925" spans="2:11">
      <c r="B925" s="709"/>
      <c r="C925" s="709"/>
      <c r="D925" s="714"/>
      <c r="E925" s="714"/>
      <c r="F925" s="714"/>
      <c r="G925" s="714"/>
      <c r="H925" s="714"/>
      <c r="I925" s="688"/>
      <c r="J925" s="688"/>
      <c r="K925" s="688"/>
    </row>
    <row r="926" spans="2:11">
      <c r="B926" s="709"/>
      <c r="C926" s="709"/>
      <c r="D926" s="714"/>
      <c r="E926" s="714"/>
      <c r="F926" s="714"/>
      <c r="G926" s="714"/>
      <c r="H926" s="714"/>
      <c r="I926" s="688"/>
      <c r="J926" s="688"/>
      <c r="K926" s="688"/>
    </row>
    <row r="927" spans="2:11">
      <c r="B927" s="709"/>
      <c r="C927" s="709"/>
      <c r="D927" s="714"/>
      <c r="E927" s="714"/>
      <c r="F927" s="714"/>
      <c r="G927" s="714"/>
      <c r="H927" s="714"/>
      <c r="I927" s="688"/>
      <c r="J927" s="688"/>
      <c r="K927" s="688"/>
    </row>
    <row r="928" spans="2:11">
      <c r="B928" s="709"/>
      <c r="C928" s="709"/>
      <c r="D928" s="714"/>
      <c r="E928" s="714"/>
      <c r="F928" s="714"/>
      <c r="G928" s="714"/>
      <c r="H928" s="714"/>
      <c r="I928" s="688"/>
      <c r="J928" s="688"/>
      <c r="K928" s="688"/>
    </row>
    <row r="929" spans="2:11">
      <c r="B929" s="709"/>
      <c r="C929" s="709"/>
      <c r="D929" s="714"/>
      <c r="E929" s="714"/>
      <c r="F929" s="714"/>
      <c r="G929" s="714"/>
      <c r="H929" s="714"/>
      <c r="I929" s="688"/>
      <c r="J929" s="688"/>
      <c r="K929" s="688"/>
    </row>
    <row r="930" spans="2:11">
      <c r="B930" s="709"/>
      <c r="C930" s="709"/>
      <c r="D930" s="714"/>
      <c r="E930" s="714"/>
      <c r="F930" s="714"/>
      <c r="G930" s="714"/>
      <c r="H930" s="714"/>
      <c r="I930" s="688"/>
      <c r="J930" s="688"/>
      <c r="K930" s="688"/>
    </row>
    <row r="931" spans="2:11">
      <c r="B931" s="709"/>
      <c r="C931" s="709"/>
      <c r="D931" s="714"/>
      <c r="E931" s="714"/>
      <c r="F931" s="714"/>
      <c r="G931" s="714"/>
      <c r="H931" s="714"/>
      <c r="I931" s="688"/>
      <c r="J931" s="688"/>
      <c r="K931" s="688"/>
    </row>
    <row r="932" spans="2:11">
      <c r="B932" s="709"/>
      <c r="C932" s="709"/>
      <c r="D932" s="714"/>
      <c r="E932" s="714"/>
      <c r="F932" s="714"/>
      <c r="G932" s="714"/>
      <c r="H932" s="714"/>
      <c r="I932" s="688"/>
      <c r="J932" s="688"/>
      <c r="K932" s="688"/>
    </row>
    <row r="933" spans="2:11">
      <c r="B933" s="709"/>
      <c r="C933" s="709"/>
      <c r="D933" s="714"/>
      <c r="E933" s="714"/>
      <c r="F933" s="714"/>
      <c r="G933" s="714"/>
      <c r="H933" s="714"/>
      <c r="I933" s="688"/>
      <c r="J933" s="688"/>
      <c r="K933" s="688"/>
    </row>
    <row r="934" spans="2:11">
      <c r="B934" s="709"/>
      <c r="C934" s="709"/>
      <c r="D934" s="714"/>
      <c r="E934" s="714"/>
      <c r="F934" s="714"/>
      <c r="G934" s="714"/>
      <c r="H934" s="714"/>
      <c r="I934" s="688"/>
      <c r="J934" s="688"/>
      <c r="K934" s="688"/>
    </row>
    <row r="935" spans="2:11">
      <c r="B935" s="709"/>
      <c r="C935" s="709"/>
      <c r="D935" s="714"/>
      <c r="E935" s="714"/>
      <c r="F935" s="714"/>
      <c r="G935" s="714"/>
      <c r="H935" s="714"/>
      <c r="I935" s="688"/>
      <c r="J935" s="688"/>
      <c r="K935" s="688"/>
    </row>
    <row r="936" spans="2:11">
      <c r="B936" s="709"/>
      <c r="C936" s="709"/>
      <c r="D936" s="714"/>
      <c r="E936" s="714"/>
      <c r="F936" s="714"/>
      <c r="G936" s="714"/>
      <c r="H936" s="714"/>
      <c r="I936" s="688"/>
      <c r="J936" s="688"/>
      <c r="K936" s="688"/>
    </row>
    <row r="937" spans="2:11">
      <c r="B937" s="709"/>
      <c r="C937" s="709"/>
      <c r="D937" s="714"/>
      <c r="E937" s="714"/>
      <c r="F937" s="714"/>
      <c r="G937" s="714"/>
      <c r="H937" s="714"/>
      <c r="I937" s="688"/>
      <c r="J937" s="688"/>
      <c r="K937" s="688"/>
    </row>
    <row r="938" spans="2:11">
      <c r="B938" s="709"/>
      <c r="C938" s="709"/>
      <c r="D938" s="714"/>
      <c r="E938" s="714"/>
      <c r="F938" s="714"/>
      <c r="G938" s="714"/>
      <c r="H938" s="714"/>
      <c r="I938" s="688"/>
      <c r="J938" s="688"/>
      <c r="K938" s="688"/>
    </row>
    <row r="939" spans="2:11">
      <c r="B939" s="709"/>
      <c r="C939" s="709"/>
      <c r="D939" s="714"/>
      <c r="E939" s="714"/>
      <c r="F939" s="714"/>
      <c r="G939" s="714"/>
      <c r="H939" s="714"/>
      <c r="I939" s="688"/>
      <c r="J939" s="688"/>
      <c r="K939" s="688"/>
    </row>
    <row r="940" spans="2:11">
      <c r="B940" s="709"/>
      <c r="C940" s="709"/>
      <c r="D940" s="714"/>
      <c r="E940" s="714"/>
      <c r="F940" s="714"/>
      <c r="G940" s="714"/>
      <c r="H940" s="714"/>
      <c r="I940" s="688"/>
      <c r="J940" s="688"/>
      <c r="K940" s="688"/>
    </row>
    <row r="941" spans="2:11">
      <c r="B941" s="709"/>
      <c r="C941" s="709"/>
      <c r="D941" s="714"/>
      <c r="E941" s="714"/>
      <c r="F941" s="714"/>
      <c r="G941" s="714"/>
      <c r="H941" s="714"/>
      <c r="I941" s="688"/>
      <c r="J941" s="688"/>
      <c r="K941" s="688"/>
    </row>
    <row r="942" spans="2:11">
      <c r="B942" s="709"/>
      <c r="C942" s="709"/>
      <c r="D942" s="714"/>
      <c r="E942" s="714"/>
      <c r="F942" s="714"/>
      <c r="G942" s="714"/>
      <c r="H942" s="714"/>
      <c r="I942" s="688"/>
      <c r="J942" s="688"/>
      <c r="K942" s="688"/>
    </row>
    <row r="943" spans="2:11">
      <c r="B943" s="709"/>
      <c r="C943" s="709"/>
      <c r="D943" s="714"/>
      <c r="E943" s="714"/>
      <c r="F943" s="714"/>
      <c r="G943" s="714"/>
      <c r="H943" s="714"/>
      <c r="I943" s="688"/>
      <c r="J943" s="688"/>
      <c r="K943" s="688"/>
    </row>
    <row r="944" spans="2:11">
      <c r="B944" s="709"/>
      <c r="C944" s="709"/>
      <c r="D944" s="714"/>
      <c r="E944" s="714"/>
      <c r="F944" s="714"/>
      <c r="G944" s="714"/>
      <c r="H944" s="714"/>
      <c r="I944" s="688"/>
      <c r="J944" s="688"/>
      <c r="K944" s="688"/>
    </row>
    <row r="945" spans="2:11">
      <c r="B945" s="709"/>
      <c r="C945" s="709"/>
      <c r="D945" s="714"/>
      <c r="E945" s="714"/>
      <c r="F945" s="714"/>
      <c r="G945" s="714"/>
      <c r="H945" s="714"/>
      <c r="I945" s="688"/>
      <c r="J945" s="688"/>
      <c r="K945" s="688"/>
    </row>
    <row r="946" spans="2:11">
      <c r="B946" s="709"/>
      <c r="C946" s="709"/>
      <c r="D946" s="714"/>
      <c r="E946" s="714"/>
      <c r="F946" s="714"/>
      <c r="G946" s="714"/>
      <c r="H946" s="714"/>
      <c r="I946" s="688"/>
      <c r="J946" s="688"/>
      <c r="K946" s="688"/>
    </row>
    <row r="947" spans="2:11">
      <c r="B947" s="709"/>
      <c r="C947" s="709"/>
      <c r="D947" s="714"/>
      <c r="E947" s="714"/>
      <c r="F947" s="714"/>
      <c r="G947" s="714"/>
      <c r="H947" s="714"/>
      <c r="I947" s="688"/>
      <c r="J947" s="688"/>
      <c r="K947" s="688"/>
    </row>
    <row r="948" spans="2:11">
      <c r="B948" s="709"/>
      <c r="C948" s="709"/>
      <c r="D948" s="714"/>
      <c r="E948" s="714"/>
      <c r="F948" s="714"/>
      <c r="G948" s="714"/>
      <c r="H948" s="714"/>
      <c r="I948" s="688"/>
      <c r="J948" s="688"/>
      <c r="K948" s="688"/>
    </row>
    <row r="949" spans="2:11">
      <c r="B949" s="709"/>
      <c r="C949" s="709"/>
      <c r="D949" s="714"/>
      <c r="E949" s="714"/>
      <c r="F949" s="714"/>
      <c r="G949" s="714"/>
      <c r="H949" s="714"/>
      <c r="I949" s="688"/>
      <c r="J949" s="688"/>
      <c r="K949" s="688"/>
    </row>
    <row r="950" spans="2:11">
      <c r="B950" s="709"/>
      <c r="C950" s="709"/>
      <c r="D950" s="714"/>
      <c r="E950" s="714"/>
      <c r="F950" s="714"/>
      <c r="G950" s="714"/>
      <c r="H950" s="714"/>
      <c r="I950" s="688"/>
      <c r="J950" s="688"/>
      <c r="K950" s="688"/>
    </row>
    <row r="951" spans="2:11">
      <c r="B951" s="709"/>
      <c r="C951" s="709"/>
      <c r="D951" s="714"/>
      <c r="E951" s="714"/>
      <c r="F951" s="714"/>
      <c r="G951" s="714"/>
      <c r="H951" s="714"/>
      <c r="I951" s="688"/>
      <c r="J951" s="688"/>
      <c r="K951" s="688"/>
    </row>
    <row r="952" spans="2:11">
      <c r="B952" s="709"/>
      <c r="C952" s="709"/>
      <c r="D952" s="714"/>
      <c r="E952" s="714"/>
      <c r="F952" s="714"/>
      <c r="G952" s="714"/>
      <c r="H952" s="714"/>
      <c r="I952" s="688"/>
      <c r="J952" s="688"/>
      <c r="K952" s="688"/>
    </row>
    <row r="953" spans="2:11">
      <c r="B953" s="709"/>
      <c r="C953" s="709"/>
      <c r="D953" s="714"/>
      <c r="E953" s="714"/>
      <c r="F953" s="714"/>
      <c r="G953" s="714"/>
      <c r="H953" s="714"/>
      <c r="I953" s="688"/>
      <c r="J953" s="688"/>
      <c r="K953" s="688"/>
    </row>
    <row r="954" spans="2:11">
      <c r="B954" s="709"/>
      <c r="C954" s="709"/>
      <c r="D954" s="714"/>
      <c r="E954" s="714"/>
      <c r="F954" s="714"/>
      <c r="G954" s="714"/>
      <c r="H954" s="714"/>
      <c r="I954" s="688"/>
      <c r="J954" s="688"/>
      <c r="K954" s="688"/>
    </row>
    <row r="955" spans="2:11">
      <c r="B955" s="709"/>
      <c r="C955" s="709"/>
      <c r="D955" s="714"/>
      <c r="E955" s="714"/>
      <c r="F955" s="714"/>
      <c r="G955" s="714"/>
      <c r="H955" s="714"/>
      <c r="I955" s="688"/>
      <c r="J955" s="688"/>
      <c r="K955" s="688"/>
    </row>
    <row r="956" spans="2:11">
      <c r="B956" s="709"/>
      <c r="C956" s="709"/>
      <c r="D956" s="714"/>
      <c r="E956" s="714"/>
      <c r="F956" s="714"/>
      <c r="G956" s="714"/>
      <c r="H956" s="714"/>
      <c r="I956" s="688"/>
      <c r="J956" s="688"/>
      <c r="K956" s="688"/>
    </row>
    <row r="957" spans="2:11">
      <c r="B957" s="709"/>
      <c r="C957" s="709"/>
      <c r="D957" s="714"/>
      <c r="E957" s="714"/>
      <c r="F957" s="714"/>
      <c r="G957" s="714"/>
      <c r="H957" s="714"/>
      <c r="I957" s="688"/>
      <c r="J957" s="688"/>
      <c r="K957" s="688"/>
    </row>
    <row r="958" spans="2:11">
      <c r="B958" s="709"/>
      <c r="C958" s="709"/>
      <c r="D958" s="714"/>
      <c r="E958" s="714"/>
      <c r="F958" s="714"/>
      <c r="G958" s="714"/>
      <c r="H958" s="714"/>
      <c r="I958" s="688"/>
      <c r="J958" s="688"/>
      <c r="K958" s="688"/>
    </row>
    <row r="959" spans="2:11">
      <c r="B959" s="709"/>
      <c r="C959" s="709"/>
      <c r="D959" s="714"/>
      <c r="E959" s="714"/>
      <c r="F959" s="714"/>
      <c r="G959" s="714"/>
      <c r="H959" s="714"/>
      <c r="I959" s="688"/>
      <c r="J959" s="688"/>
      <c r="K959" s="688"/>
    </row>
    <row r="960" spans="2:11">
      <c r="B960" s="709"/>
      <c r="C960" s="709"/>
      <c r="D960" s="714"/>
      <c r="E960" s="714"/>
      <c r="F960" s="714"/>
      <c r="G960" s="714"/>
      <c r="H960" s="714"/>
      <c r="I960" s="688"/>
      <c r="J960" s="688"/>
      <c r="K960" s="688"/>
    </row>
    <row r="961" spans="2:11">
      <c r="B961" s="709"/>
      <c r="C961" s="709"/>
      <c r="D961" s="714"/>
      <c r="E961" s="714"/>
      <c r="F961" s="714"/>
      <c r="G961" s="714"/>
      <c r="H961" s="714"/>
      <c r="I961" s="688"/>
      <c r="J961" s="688"/>
      <c r="K961" s="688"/>
    </row>
    <row r="962" spans="2:11">
      <c r="B962" s="709"/>
      <c r="C962" s="709"/>
      <c r="D962" s="714"/>
      <c r="E962" s="714"/>
      <c r="F962" s="714"/>
      <c r="G962" s="714"/>
      <c r="H962" s="714"/>
      <c r="I962" s="688"/>
      <c r="J962" s="688"/>
      <c r="K962" s="688"/>
    </row>
    <row r="963" spans="2:11">
      <c r="B963" s="709"/>
      <c r="C963" s="709"/>
      <c r="D963" s="714"/>
      <c r="E963" s="714"/>
      <c r="F963" s="714"/>
      <c r="G963" s="714"/>
      <c r="H963" s="714"/>
      <c r="I963" s="688"/>
      <c r="J963" s="688"/>
      <c r="K963" s="688"/>
    </row>
    <row r="964" spans="2:11">
      <c r="B964" s="709"/>
      <c r="C964" s="709"/>
      <c r="D964" s="714"/>
      <c r="E964" s="714"/>
      <c r="F964" s="714"/>
      <c r="G964" s="714"/>
      <c r="H964" s="714"/>
      <c r="I964" s="688"/>
      <c r="J964" s="688"/>
      <c r="K964" s="688"/>
    </row>
    <row r="965" spans="2:11">
      <c r="B965" s="709"/>
      <c r="C965" s="709"/>
      <c r="D965" s="714"/>
      <c r="E965" s="714"/>
      <c r="F965" s="714"/>
      <c r="G965" s="714"/>
      <c r="H965" s="714"/>
      <c r="I965" s="688"/>
      <c r="J965" s="688"/>
      <c r="K965" s="688"/>
    </row>
    <row r="966" spans="2:11">
      <c r="B966" s="709"/>
      <c r="C966" s="709"/>
      <c r="D966" s="714"/>
      <c r="E966" s="714"/>
      <c r="F966" s="714"/>
      <c r="G966" s="714"/>
      <c r="H966" s="714"/>
      <c r="I966" s="688"/>
      <c r="J966" s="688"/>
      <c r="K966" s="688"/>
    </row>
    <row r="967" spans="2:11">
      <c r="B967" s="709"/>
      <c r="C967" s="709"/>
      <c r="D967" s="714"/>
      <c r="E967" s="714"/>
      <c r="F967" s="714"/>
      <c r="G967" s="714"/>
      <c r="H967" s="714"/>
      <c r="I967" s="688"/>
      <c r="J967" s="688"/>
      <c r="K967" s="688"/>
    </row>
    <row r="968" spans="2:11">
      <c r="B968" s="709"/>
      <c r="C968" s="709"/>
      <c r="D968" s="714"/>
      <c r="E968" s="714"/>
      <c r="F968" s="714"/>
      <c r="G968" s="714"/>
      <c r="H968" s="714"/>
      <c r="I968" s="688"/>
      <c r="J968" s="688"/>
      <c r="K968" s="688"/>
    </row>
    <row r="969" spans="2:11">
      <c r="B969" s="709"/>
      <c r="C969" s="709"/>
      <c r="D969" s="714"/>
      <c r="E969" s="714"/>
      <c r="F969" s="714"/>
      <c r="G969" s="714"/>
      <c r="H969" s="714"/>
      <c r="I969" s="688"/>
      <c r="J969" s="688"/>
      <c r="K969" s="688"/>
    </row>
    <row r="970" spans="2:11">
      <c r="B970" s="709"/>
      <c r="C970" s="709"/>
      <c r="D970" s="714"/>
      <c r="E970" s="714"/>
      <c r="F970" s="714"/>
      <c r="G970" s="714"/>
      <c r="H970" s="714"/>
      <c r="I970" s="688"/>
      <c r="J970" s="688"/>
      <c r="K970" s="688"/>
    </row>
    <row r="971" spans="2:11">
      <c r="B971" s="709"/>
      <c r="C971" s="709"/>
      <c r="D971" s="714"/>
      <c r="E971" s="714"/>
      <c r="F971" s="714"/>
      <c r="G971" s="714"/>
      <c r="H971" s="714"/>
      <c r="I971" s="688"/>
      <c r="J971" s="688"/>
      <c r="K971" s="688"/>
    </row>
    <row r="972" spans="2:11">
      <c r="B972" s="709"/>
      <c r="C972" s="709"/>
      <c r="D972" s="714"/>
      <c r="E972" s="714"/>
      <c r="F972" s="714"/>
      <c r="G972" s="714"/>
      <c r="H972" s="714"/>
      <c r="I972" s="688"/>
      <c r="J972" s="688"/>
      <c r="K972" s="688"/>
    </row>
    <row r="973" spans="2:11">
      <c r="B973" s="709"/>
      <c r="C973" s="709"/>
      <c r="D973" s="714"/>
      <c r="E973" s="714"/>
      <c r="F973" s="714"/>
      <c r="G973" s="714"/>
      <c r="H973" s="714"/>
      <c r="I973" s="688"/>
      <c r="J973" s="688"/>
      <c r="K973" s="688"/>
    </row>
    <row r="974" spans="2:11">
      <c r="B974" s="709"/>
      <c r="C974" s="709"/>
      <c r="D974" s="714"/>
      <c r="E974" s="714"/>
      <c r="F974" s="714"/>
      <c r="G974" s="714"/>
      <c r="H974" s="714"/>
      <c r="I974" s="688"/>
      <c r="J974" s="688"/>
      <c r="K974" s="688"/>
    </row>
    <row r="975" spans="2:11">
      <c r="B975" s="709"/>
      <c r="C975" s="709"/>
      <c r="D975" s="714"/>
      <c r="E975" s="714"/>
      <c r="F975" s="714"/>
      <c r="G975" s="714"/>
      <c r="H975" s="714"/>
      <c r="I975" s="688"/>
      <c r="J975" s="688"/>
      <c r="K975" s="688"/>
    </row>
    <row r="976" spans="2:11">
      <c r="B976" s="709"/>
      <c r="C976" s="709"/>
      <c r="D976" s="714"/>
      <c r="E976" s="714"/>
      <c r="F976" s="714"/>
      <c r="G976" s="714"/>
      <c r="H976" s="714"/>
      <c r="I976" s="688"/>
      <c r="J976" s="688"/>
      <c r="K976" s="688"/>
    </row>
    <row r="977" spans="2:11">
      <c r="B977" s="709"/>
      <c r="C977" s="709"/>
      <c r="D977" s="714"/>
      <c r="E977" s="714"/>
      <c r="F977" s="714"/>
      <c r="G977" s="714"/>
      <c r="H977" s="714"/>
      <c r="I977" s="688"/>
      <c r="J977" s="688"/>
      <c r="K977" s="688"/>
    </row>
    <row r="978" spans="2:11">
      <c r="B978" s="709"/>
      <c r="C978" s="709"/>
      <c r="D978" s="714"/>
      <c r="E978" s="714"/>
      <c r="F978" s="714"/>
      <c r="G978" s="714"/>
      <c r="H978" s="714"/>
      <c r="I978" s="688"/>
      <c r="J978" s="688"/>
      <c r="K978" s="688"/>
    </row>
    <row r="979" spans="2:11">
      <c r="B979" s="709"/>
      <c r="C979" s="709"/>
      <c r="D979" s="714"/>
      <c r="E979" s="714"/>
      <c r="F979" s="714"/>
      <c r="G979" s="714"/>
      <c r="H979" s="714"/>
      <c r="I979" s="688"/>
      <c r="J979" s="688"/>
      <c r="K979" s="688"/>
    </row>
    <row r="980" spans="2:11">
      <c r="B980" s="709"/>
      <c r="C980" s="709"/>
      <c r="D980" s="714"/>
      <c r="E980" s="714"/>
      <c r="F980" s="714"/>
      <c r="G980" s="714"/>
      <c r="H980" s="714"/>
      <c r="I980" s="688"/>
      <c r="J980" s="688"/>
      <c r="K980" s="688"/>
    </row>
    <row r="981" spans="2:11">
      <c r="B981" s="709"/>
      <c r="C981" s="709"/>
      <c r="D981" s="714"/>
      <c r="E981" s="714"/>
      <c r="F981" s="714"/>
      <c r="G981" s="714"/>
      <c r="H981" s="714"/>
      <c r="I981" s="688"/>
      <c r="J981" s="688"/>
      <c r="K981" s="688"/>
    </row>
    <row r="982" spans="2:11">
      <c r="B982" s="709"/>
      <c r="C982" s="709"/>
      <c r="D982" s="714"/>
      <c r="E982" s="714"/>
      <c r="F982" s="714"/>
      <c r="G982" s="714"/>
      <c r="H982" s="714"/>
      <c r="I982" s="688"/>
      <c r="J982" s="688"/>
      <c r="K982" s="688"/>
    </row>
    <row r="983" spans="2:11">
      <c r="B983" s="709"/>
      <c r="C983" s="709"/>
      <c r="D983" s="714"/>
      <c r="E983" s="714"/>
      <c r="F983" s="714"/>
      <c r="G983" s="714"/>
      <c r="H983" s="714"/>
      <c r="I983" s="688"/>
      <c r="J983" s="688"/>
      <c r="K983" s="688"/>
    </row>
    <row r="984" spans="2:11">
      <c r="B984" s="709"/>
      <c r="C984" s="709"/>
      <c r="D984" s="714"/>
      <c r="E984" s="714"/>
      <c r="F984" s="714"/>
      <c r="G984" s="714"/>
      <c r="H984" s="714"/>
      <c r="I984" s="688"/>
      <c r="J984" s="688"/>
      <c r="K984" s="688"/>
    </row>
    <row r="985" spans="2:11">
      <c r="B985" s="709"/>
      <c r="C985" s="709"/>
      <c r="D985" s="714"/>
      <c r="E985" s="714"/>
      <c r="F985" s="714"/>
      <c r="G985" s="714"/>
      <c r="H985" s="714"/>
      <c r="I985" s="688"/>
      <c r="J985" s="688"/>
      <c r="K985" s="688"/>
    </row>
    <row r="986" spans="2:11">
      <c r="B986" s="709"/>
      <c r="C986" s="709"/>
      <c r="D986" s="714"/>
      <c r="E986" s="714"/>
      <c r="F986" s="714"/>
      <c r="G986" s="714"/>
      <c r="H986" s="714"/>
      <c r="I986" s="688"/>
      <c r="J986" s="688"/>
      <c r="K986" s="688"/>
    </row>
    <row r="987" spans="2:11">
      <c r="B987" s="709"/>
      <c r="C987" s="709"/>
      <c r="D987" s="714"/>
      <c r="E987" s="714"/>
      <c r="F987" s="714"/>
      <c r="G987" s="714"/>
      <c r="H987" s="714"/>
      <c r="I987" s="688"/>
      <c r="J987" s="688"/>
      <c r="K987" s="688"/>
    </row>
    <row r="988" spans="2:11">
      <c r="B988" s="709"/>
      <c r="C988" s="709"/>
      <c r="D988" s="714"/>
      <c r="E988" s="714"/>
      <c r="F988" s="714"/>
      <c r="G988" s="714"/>
      <c r="H988" s="714"/>
      <c r="I988" s="688"/>
      <c r="J988" s="688"/>
      <c r="K988" s="688"/>
    </row>
    <row r="989" spans="2:11">
      <c r="B989" s="709"/>
      <c r="C989" s="709"/>
      <c r="D989" s="714"/>
      <c r="E989" s="714"/>
      <c r="F989" s="714"/>
      <c r="G989" s="714"/>
      <c r="H989" s="714"/>
      <c r="I989" s="688"/>
      <c r="J989" s="688"/>
      <c r="K989" s="688"/>
    </row>
    <row r="990" spans="2:11">
      <c r="B990" s="709"/>
      <c r="C990" s="709"/>
      <c r="D990" s="714"/>
      <c r="E990" s="714"/>
      <c r="F990" s="714"/>
      <c r="G990" s="714"/>
      <c r="H990" s="714"/>
      <c r="I990" s="688"/>
      <c r="J990" s="688"/>
      <c r="K990" s="688"/>
    </row>
    <row r="991" spans="2:11">
      <c r="B991" s="709"/>
      <c r="C991" s="709"/>
      <c r="D991" s="714"/>
      <c r="E991" s="714"/>
      <c r="F991" s="714"/>
      <c r="G991" s="714"/>
      <c r="H991" s="714"/>
      <c r="I991" s="688"/>
      <c r="J991" s="688"/>
      <c r="K991" s="688"/>
    </row>
    <row r="992" spans="2:11">
      <c r="B992" s="709"/>
      <c r="C992" s="709"/>
      <c r="D992" s="714"/>
      <c r="E992" s="714"/>
      <c r="F992" s="714"/>
      <c r="G992" s="714"/>
      <c r="H992" s="714"/>
      <c r="I992" s="688"/>
      <c r="J992" s="688"/>
      <c r="K992" s="688"/>
    </row>
    <row r="993" spans="2:11">
      <c r="B993" s="709"/>
      <c r="C993" s="709"/>
      <c r="D993" s="714"/>
      <c r="E993" s="714"/>
      <c r="F993" s="714"/>
      <c r="G993" s="714"/>
      <c r="H993" s="714"/>
      <c r="I993" s="688"/>
      <c r="J993" s="688"/>
      <c r="K993" s="688"/>
    </row>
    <row r="994" spans="2:11">
      <c r="B994" s="709"/>
      <c r="C994" s="709"/>
      <c r="D994" s="714"/>
      <c r="E994" s="714"/>
      <c r="F994" s="714"/>
      <c r="G994" s="714"/>
      <c r="H994" s="714"/>
      <c r="I994" s="688"/>
      <c r="J994" s="688"/>
      <c r="K994" s="688"/>
    </row>
    <row r="995" spans="2:11">
      <c r="B995" s="709"/>
      <c r="C995" s="709"/>
      <c r="D995" s="714"/>
      <c r="E995" s="714"/>
      <c r="F995" s="714"/>
      <c r="G995" s="714"/>
      <c r="H995" s="714"/>
      <c r="I995" s="688"/>
      <c r="J995" s="688"/>
      <c r="K995" s="688"/>
    </row>
    <row r="996" spans="2:11">
      <c r="B996" s="709"/>
      <c r="C996" s="709"/>
      <c r="D996" s="714"/>
      <c r="E996" s="714"/>
      <c r="F996" s="714"/>
      <c r="G996" s="714"/>
      <c r="H996" s="714"/>
      <c r="I996" s="688"/>
      <c r="J996" s="688"/>
      <c r="K996" s="688"/>
    </row>
    <row r="997" spans="2:11">
      <c r="B997" s="709"/>
      <c r="C997" s="709"/>
      <c r="D997" s="714"/>
      <c r="E997" s="714"/>
      <c r="F997" s="714"/>
      <c r="G997" s="714"/>
      <c r="H997" s="714"/>
      <c r="I997" s="688"/>
      <c r="J997" s="688"/>
      <c r="K997" s="688"/>
    </row>
    <row r="998" spans="2:11">
      <c r="B998" s="709"/>
      <c r="C998" s="709"/>
      <c r="D998" s="714"/>
      <c r="E998" s="714"/>
      <c r="F998" s="714"/>
      <c r="G998" s="714"/>
      <c r="H998" s="714"/>
      <c r="I998" s="688"/>
      <c r="J998" s="688"/>
      <c r="K998" s="688"/>
    </row>
    <row r="999" spans="2:11">
      <c r="B999" s="709"/>
      <c r="C999" s="709"/>
      <c r="D999" s="714"/>
      <c r="E999" s="714"/>
      <c r="F999" s="714"/>
      <c r="G999" s="714"/>
      <c r="H999" s="714"/>
      <c r="I999" s="688"/>
      <c r="J999" s="688"/>
      <c r="K999" s="688"/>
    </row>
    <row r="1000" spans="2:11">
      <c r="B1000" s="709"/>
      <c r="C1000" s="709"/>
      <c r="D1000" s="714"/>
      <c r="E1000" s="714"/>
      <c r="F1000" s="714"/>
      <c r="G1000" s="714"/>
      <c r="H1000" s="714"/>
      <c r="I1000" s="688"/>
      <c r="J1000" s="688"/>
      <c r="K1000" s="688"/>
    </row>
    <row r="1001" spans="2:11">
      <c r="B1001" s="709"/>
      <c r="C1001" s="709"/>
      <c r="D1001" s="714"/>
      <c r="E1001" s="714"/>
      <c r="F1001" s="714"/>
      <c r="G1001" s="714"/>
      <c r="H1001" s="714"/>
      <c r="I1001" s="688"/>
      <c r="J1001" s="688"/>
      <c r="K1001" s="688"/>
    </row>
    <row r="1002" spans="2:11">
      <c r="B1002" s="709"/>
      <c r="C1002" s="709"/>
      <c r="D1002" s="714"/>
      <c r="E1002" s="714"/>
      <c r="F1002" s="714"/>
      <c r="G1002" s="714"/>
      <c r="H1002" s="714"/>
      <c r="I1002" s="688"/>
      <c r="J1002" s="688"/>
      <c r="K1002" s="688"/>
    </row>
    <row r="1003" spans="2:11">
      <c r="B1003" s="709"/>
      <c r="C1003" s="709"/>
      <c r="D1003" s="714"/>
      <c r="E1003" s="714"/>
      <c r="F1003" s="714"/>
      <c r="G1003" s="714"/>
      <c r="H1003" s="714"/>
      <c r="I1003" s="688"/>
      <c r="J1003" s="688"/>
      <c r="K1003" s="688"/>
    </row>
    <row r="1004" spans="2:11">
      <c r="B1004" s="709"/>
      <c r="C1004" s="709"/>
      <c r="D1004" s="714"/>
      <c r="E1004" s="714"/>
      <c r="F1004" s="714"/>
      <c r="G1004" s="714"/>
      <c r="H1004" s="714"/>
      <c r="I1004" s="688"/>
      <c r="J1004" s="688"/>
      <c r="K1004" s="688"/>
    </row>
    <row r="1005" spans="2:11">
      <c r="B1005" s="709"/>
      <c r="C1005" s="709"/>
      <c r="D1005" s="714"/>
      <c r="E1005" s="714"/>
      <c r="F1005" s="714"/>
      <c r="G1005" s="714"/>
      <c r="H1005" s="714"/>
      <c r="I1005" s="688"/>
      <c r="J1005" s="688"/>
      <c r="K1005" s="688"/>
    </row>
    <row r="1006" spans="2:11">
      <c r="B1006" s="709"/>
      <c r="C1006" s="709"/>
      <c r="D1006" s="714"/>
      <c r="E1006" s="714"/>
      <c r="F1006" s="714"/>
      <c r="G1006" s="714"/>
      <c r="H1006" s="714"/>
      <c r="I1006" s="688"/>
      <c r="J1006" s="688"/>
      <c r="K1006" s="688"/>
    </row>
    <row r="1007" spans="2:11">
      <c r="B1007" s="709"/>
      <c r="C1007" s="709"/>
      <c r="D1007" s="714"/>
      <c r="E1007" s="714"/>
      <c r="F1007" s="714"/>
      <c r="G1007" s="714"/>
      <c r="H1007" s="714"/>
      <c r="I1007" s="688"/>
      <c r="J1007" s="688"/>
      <c r="K1007" s="688"/>
    </row>
    <row r="1008" spans="2:11">
      <c r="B1008" s="709"/>
      <c r="C1008" s="709"/>
      <c r="D1008" s="714"/>
      <c r="E1008" s="714"/>
      <c r="F1008" s="714"/>
      <c r="G1008" s="714"/>
      <c r="H1008" s="714"/>
      <c r="I1008" s="688"/>
      <c r="J1008" s="688"/>
      <c r="K1008" s="688"/>
    </row>
    <row r="1009" spans="2:11">
      <c r="B1009" s="709"/>
      <c r="C1009" s="709"/>
      <c r="D1009" s="714"/>
      <c r="E1009" s="714"/>
      <c r="F1009" s="714"/>
      <c r="G1009" s="714"/>
      <c r="H1009" s="714"/>
      <c r="I1009" s="688"/>
      <c r="J1009" s="688"/>
      <c r="K1009" s="688"/>
    </row>
    <row r="1010" spans="2:11">
      <c r="B1010" s="709"/>
      <c r="C1010" s="709"/>
      <c r="D1010" s="714"/>
      <c r="E1010" s="714"/>
      <c r="F1010" s="714"/>
      <c r="G1010" s="714"/>
      <c r="H1010" s="714"/>
      <c r="I1010" s="688"/>
      <c r="J1010" s="688"/>
      <c r="K1010" s="688"/>
    </row>
    <row r="1011" spans="2:11">
      <c r="B1011" s="709"/>
      <c r="C1011" s="709"/>
      <c r="D1011" s="714"/>
      <c r="E1011" s="714"/>
      <c r="F1011" s="714"/>
      <c r="G1011" s="714"/>
      <c r="H1011" s="714"/>
      <c r="I1011" s="688"/>
      <c r="J1011" s="688"/>
      <c r="K1011" s="688"/>
    </row>
    <row r="1012" spans="2:11">
      <c r="B1012" s="709"/>
      <c r="C1012" s="709"/>
      <c r="D1012" s="714"/>
      <c r="E1012" s="714"/>
      <c r="F1012" s="714"/>
      <c r="G1012" s="714"/>
      <c r="H1012" s="714"/>
      <c r="I1012" s="688"/>
      <c r="J1012" s="688"/>
      <c r="K1012" s="688"/>
    </row>
    <row r="1013" spans="2:11">
      <c r="B1013" s="709"/>
      <c r="C1013" s="709"/>
      <c r="D1013" s="714"/>
      <c r="E1013" s="714"/>
      <c r="F1013" s="714"/>
      <c r="G1013" s="714"/>
      <c r="H1013" s="714"/>
      <c r="I1013" s="688"/>
      <c r="J1013" s="688"/>
      <c r="K1013" s="688"/>
    </row>
    <row r="1014" spans="2:11">
      <c r="B1014" s="709"/>
      <c r="C1014" s="709"/>
      <c r="D1014" s="714"/>
      <c r="E1014" s="714"/>
      <c r="F1014" s="714"/>
      <c r="G1014" s="714"/>
      <c r="H1014" s="714"/>
      <c r="I1014" s="688"/>
      <c r="J1014" s="688"/>
      <c r="K1014" s="688"/>
    </row>
    <row r="1015" spans="2:11">
      <c r="B1015" s="709"/>
      <c r="C1015" s="709"/>
      <c r="D1015" s="714"/>
      <c r="E1015" s="714"/>
      <c r="F1015" s="714"/>
      <c r="G1015" s="714"/>
      <c r="H1015" s="714"/>
      <c r="I1015" s="688"/>
      <c r="J1015" s="688"/>
      <c r="K1015" s="688"/>
    </row>
    <row r="1016" spans="2:11">
      <c r="B1016" s="709"/>
      <c r="C1016" s="709"/>
      <c r="D1016" s="714"/>
      <c r="E1016" s="714"/>
      <c r="F1016" s="714"/>
      <c r="G1016" s="714"/>
      <c r="H1016" s="714"/>
      <c r="I1016" s="688"/>
      <c r="J1016" s="688"/>
      <c r="K1016" s="688"/>
    </row>
    <row r="1017" spans="2:11">
      <c r="B1017" s="709"/>
      <c r="C1017" s="709"/>
      <c r="D1017" s="714"/>
      <c r="E1017" s="714"/>
      <c r="F1017" s="714"/>
      <c r="G1017" s="714"/>
      <c r="H1017" s="714"/>
      <c r="I1017" s="688"/>
      <c r="J1017" s="688"/>
      <c r="K1017" s="688"/>
    </row>
    <row r="1018" spans="2:11">
      <c r="B1018" s="709"/>
      <c r="C1018" s="709"/>
      <c r="D1018" s="714"/>
      <c r="E1018" s="714"/>
      <c r="F1018" s="714"/>
      <c r="G1018" s="714"/>
      <c r="H1018" s="714"/>
      <c r="I1018" s="688"/>
      <c r="J1018" s="688"/>
      <c r="K1018" s="688"/>
    </row>
    <row r="1019" spans="2:11">
      <c r="B1019" s="709"/>
      <c r="C1019" s="709"/>
      <c r="D1019" s="714"/>
      <c r="E1019" s="714"/>
      <c r="F1019" s="714"/>
      <c r="G1019" s="714"/>
      <c r="H1019" s="714"/>
      <c r="I1019" s="688"/>
      <c r="J1019" s="688"/>
      <c r="K1019" s="688"/>
    </row>
    <row r="1020" spans="2:11">
      <c r="B1020" s="709"/>
      <c r="C1020" s="709"/>
      <c r="D1020" s="714"/>
      <c r="E1020" s="714"/>
      <c r="F1020" s="714"/>
      <c r="G1020" s="714"/>
      <c r="H1020" s="714"/>
      <c r="I1020" s="688"/>
      <c r="J1020" s="688"/>
      <c r="K1020" s="688"/>
    </row>
    <row r="1021" spans="2:11">
      <c r="B1021" s="709"/>
      <c r="C1021" s="709"/>
      <c r="D1021" s="714"/>
      <c r="E1021" s="714"/>
      <c r="F1021" s="714"/>
      <c r="G1021" s="714"/>
      <c r="H1021" s="714"/>
      <c r="I1021" s="688"/>
      <c r="J1021" s="688"/>
      <c r="K1021" s="688"/>
    </row>
    <row r="1022" spans="2:11">
      <c r="B1022" s="709"/>
      <c r="C1022" s="709"/>
      <c r="D1022" s="714"/>
      <c r="E1022" s="714"/>
      <c r="F1022" s="714"/>
      <c r="G1022" s="714"/>
      <c r="H1022" s="714"/>
      <c r="I1022" s="688"/>
      <c r="J1022" s="688"/>
      <c r="K1022" s="688"/>
    </row>
    <row r="1023" spans="2:11">
      <c r="B1023" s="709"/>
      <c r="C1023" s="709"/>
      <c r="D1023" s="714"/>
      <c r="E1023" s="714"/>
      <c r="F1023" s="714"/>
      <c r="G1023" s="714"/>
      <c r="H1023" s="714"/>
      <c r="I1023" s="688"/>
      <c r="J1023" s="688"/>
      <c r="K1023" s="688"/>
    </row>
    <row r="1024" spans="2:11">
      <c r="B1024" s="709"/>
      <c r="C1024" s="709"/>
      <c r="D1024" s="714"/>
      <c r="E1024" s="714"/>
      <c r="F1024" s="714"/>
      <c r="G1024" s="714"/>
      <c r="H1024" s="714"/>
      <c r="I1024" s="688"/>
      <c r="J1024" s="688"/>
      <c r="K1024" s="688"/>
    </row>
    <row r="1025" spans="2:11">
      <c r="B1025" s="709"/>
      <c r="C1025" s="709"/>
      <c r="D1025" s="714"/>
      <c r="E1025" s="714"/>
      <c r="F1025" s="714"/>
      <c r="G1025" s="714"/>
      <c r="H1025" s="714"/>
      <c r="I1025" s="688"/>
      <c r="J1025" s="688"/>
      <c r="K1025" s="688"/>
    </row>
    <row r="1026" spans="2:11">
      <c r="B1026" s="709"/>
      <c r="C1026" s="709"/>
      <c r="D1026" s="714"/>
      <c r="E1026" s="714"/>
      <c r="F1026" s="714"/>
      <c r="G1026" s="714"/>
      <c r="H1026" s="714"/>
      <c r="I1026" s="688"/>
      <c r="J1026" s="688"/>
      <c r="K1026" s="688"/>
    </row>
    <row r="1027" spans="2:11">
      <c r="B1027" s="709"/>
      <c r="C1027" s="709"/>
      <c r="D1027" s="714"/>
      <c r="E1027" s="714"/>
      <c r="F1027" s="714"/>
      <c r="G1027" s="714"/>
      <c r="H1027" s="714"/>
      <c r="I1027" s="688"/>
      <c r="J1027" s="688"/>
      <c r="K1027" s="688"/>
    </row>
    <row r="1028" spans="2:11">
      <c r="B1028" s="709"/>
      <c r="C1028" s="709"/>
      <c r="D1028" s="714"/>
      <c r="E1028" s="714"/>
      <c r="F1028" s="714"/>
      <c r="G1028" s="714"/>
      <c r="H1028" s="714"/>
      <c r="I1028" s="688"/>
      <c r="J1028" s="688"/>
      <c r="K1028" s="688"/>
    </row>
    <row r="1029" spans="2:11">
      <c r="B1029" s="709"/>
      <c r="C1029" s="709"/>
      <c r="D1029" s="714"/>
      <c r="E1029" s="714"/>
      <c r="F1029" s="714"/>
      <c r="G1029" s="714"/>
      <c r="H1029" s="714"/>
      <c r="I1029" s="688"/>
      <c r="J1029" s="688"/>
      <c r="K1029" s="688"/>
    </row>
    <row r="1030" spans="2:11">
      <c r="B1030" s="709"/>
      <c r="C1030" s="709"/>
      <c r="D1030" s="714"/>
      <c r="E1030" s="714"/>
      <c r="F1030" s="714"/>
      <c r="G1030" s="714"/>
      <c r="H1030" s="714"/>
      <c r="I1030" s="688"/>
      <c r="J1030" s="688"/>
      <c r="K1030" s="688"/>
    </row>
    <row r="1031" spans="2:11">
      <c r="B1031" s="709"/>
      <c r="C1031" s="709"/>
      <c r="D1031" s="714"/>
      <c r="E1031" s="714"/>
      <c r="F1031" s="714"/>
      <c r="G1031" s="714"/>
      <c r="H1031" s="714"/>
      <c r="I1031" s="688"/>
      <c r="J1031" s="688"/>
      <c r="K1031" s="688"/>
    </row>
    <row r="1032" spans="2:11">
      <c r="B1032" s="709"/>
      <c r="C1032" s="709"/>
      <c r="D1032" s="714"/>
      <c r="E1032" s="714"/>
      <c r="F1032" s="714"/>
      <c r="G1032" s="714"/>
      <c r="H1032" s="714"/>
      <c r="I1032" s="688"/>
      <c r="J1032" s="688"/>
      <c r="K1032" s="688"/>
    </row>
    <row r="1033" spans="2:11">
      <c r="B1033" s="709"/>
      <c r="C1033" s="709"/>
      <c r="D1033" s="714"/>
      <c r="E1033" s="714"/>
      <c r="F1033" s="714"/>
      <c r="G1033" s="714"/>
      <c r="H1033" s="714"/>
      <c r="I1033" s="688"/>
      <c r="J1033" s="688"/>
      <c r="K1033" s="688"/>
    </row>
    <row r="1034" spans="2:11">
      <c r="B1034" s="709"/>
      <c r="C1034" s="709"/>
      <c r="D1034" s="714"/>
      <c r="E1034" s="714"/>
      <c r="F1034" s="714"/>
      <c r="G1034" s="714"/>
      <c r="H1034" s="714"/>
      <c r="I1034" s="688"/>
      <c r="J1034" s="688"/>
      <c r="K1034" s="688"/>
    </row>
    <row r="1035" spans="2:11">
      <c r="B1035" s="709"/>
      <c r="C1035" s="709"/>
      <c r="D1035" s="714"/>
      <c r="E1035" s="714"/>
      <c r="F1035" s="714"/>
      <c r="G1035" s="714"/>
      <c r="H1035" s="714"/>
      <c r="I1035" s="688"/>
      <c r="J1035" s="688"/>
      <c r="K1035" s="688"/>
    </row>
    <row r="1036" spans="2:11">
      <c r="B1036" s="709"/>
      <c r="C1036" s="709"/>
      <c r="D1036" s="714"/>
      <c r="E1036" s="714"/>
      <c r="F1036" s="714"/>
      <c r="G1036" s="714"/>
      <c r="H1036" s="714"/>
      <c r="I1036" s="688"/>
      <c r="J1036" s="688"/>
      <c r="K1036" s="688"/>
    </row>
    <row r="1037" spans="2:11">
      <c r="B1037" s="709"/>
      <c r="C1037" s="709"/>
      <c r="D1037" s="714"/>
      <c r="E1037" s="714"/>
      <c r="F1037" s="714"/>
      <c r="G1037" s="714"/>
      <c r="H1037" s="714"/>
      <c r="I1037" s="688"/>
      <c r="J1037" s="688"/>
      <c r="K1037" s="688"/>
    </row>
    <row r="1038" spans="2:11">
      <c r="B1038" s="709"/>
      <c r="C1038" s="709"/>
      <c r="D1038" s="714"/>
      <c r="E1038" s="714"/>
      <c r="F1038" s="714"/>
      <c r="G1038" s="714"/>
      <c r="H1038" s="714"/>
      <c r="I1038" s="688"/>
      <c r="J1038" s="688"/>
      <c r="K1038" s="688"/>
    </row>
    <row r="1039" spans="2:11">
      <c r="B1039" s="709"/>
      <c r="C1039" s="709"/>
      <c r="D1039" s="714"/>
      <c r="E1039" s="714"/>
      <c r="F1039" s="714"/>
      <c r="G1039" s="714"/>
      <c r="H1039" s="714"/>
      <c r="I1039" s="688"/>
      <c r="J1039" s="688"/>
      <c r="K1039" s="688"/>
    </row>
    <row r="1040" spans="2:11">
      <c r="B1040" s="709"/>
      <c r="C1040" s="709"/>
      <c r="D1040" s="714"/>
      <c r="E1040" s="714"/>
      <c r="F1040" s="714"/>
      <c r="G1040" s="714"/>
      <c r="H1040" s="714"/>
      <c r="I1040" s="688"/>
      <c r="J1040" s="688"/>
      <c r="K1040" s="688"/>
    </row>
    <row r="1041" spans="2:11">
      <c r="B1041" s="709"/>
      <c r="C1041" s="709"/>
      <c r="D1041" s="714"/>
      <c r="E1041" s="714"/>
      <c r="F1041" s="714"/>
      <c r="G1041" s="714"/>
      <c r="H1041" s="714"/>
      <c r="I1041" s="688"/>
      <c r="J1041" s="688"/>
      <c r="K1041" s="688"/>
    </row>
    <row r="1042" spans="2:11">
      <c r="B1042" s="709"/>
      <c r="C1042" s="709"/>
      <c r="D1042" s="714"/>
      <c r="E1042" s="714"/>
      <c r="F1042" s="714"/>
      <c r="G1042" s="714"/>
      <c r="H1042" s="714"/>
      <c r="I1042" s="688"/>
      <c r="J1042" s="688"/>
      <c r="K1042" s="688"/>
    </row>
    <row r="1043" spans="2:11">
      <c r="B1043" s="709"/>
      <c r="C1043" s="709"/>
      <c r="D1043" s="714"/>
      <c r="E1043" s="714"/>
      <c r="F1043" s="714"/>
      <c r="G1043" s="714"/>
      <c r="H1043" s="714"/>
      <c r="I1043" s="688"/>
      <c r="J1043" s="688"/>
      <c r="K1043" s="688"/>
    </row>
    <row r="1044" spans="2:11">
      <c r="B1044" s="709"/>
      <c r="C1044" s="709"/>
      <c r="D1044" s="714"/>
      <c r="E1044" s="714"/>
      <c r="F1044" s="714"/>
      <c r="G1044" s="714"/>
      <c r="H1044" s="714"/>
      <c r="I1044" s="688"/>
      <c r="J1044" s="688"/>
      <c r="K1044" s="688"/>
    </row>
    <row r="1045" spans="2:11">
      <c r="B1045" s="709"/>
      <c r="C1045" s="709"/>
      <c r="D1045" s="714"/>
      <c r="E1045" s="714"/>
      <c r="F1045" s="714"/>
      <c r="G1045" s="714"/>
      <c r="H1045" s="714"/>
      <c r="I1045" s="688"/>
      <c r="J1045" s="688"/>
      <c r="K1045" s="688"/>
    </row>
    <row r="1046" spans="2:11">
      <c r="B1046" s="709"/>
      <c r="C1046" s="709"/>
      <c r="D1046" s="714"/>
      <c r="E1046" s="714"/>
      <c r="F1046" s="714"/>
      <c r="G1046" s="714"/>
      <c r="H1046" s="714"/>
      <c r="I1046" s="688"/>
      <c r="J1046" s="688"/>
      <c r="K1046" s="688"/>
    </row>
    <row r="1047" spans="2:11">
      <c r="B1047" s="709"/>
      <c r="C1047" s="709"/>
      <c r="D1047" s="714"/>
      <c r="E1047" s="714"/>
      <c r="F1047" s="714"/>
      <c r="G1047" s="714"/>
      <c r="H1047" s="714"/>
      <c r="I1047" s="688"/>
      <c r="J1047" s="688"/>
      <c r="K1047" s="688"/>
    </row>
    <row r="1048" spans="2:11">
      <c r="B1048" s="709"/>
      <c r="C1048" s="709"/>
      <c r="D1048" s="714"/>
      <c r="E1048" s="714"/>
      <c r="F1048" s="714"/>
      <c r="G1048" s="714"/>
      <c r="H1048" s="714"/>
      <c r="I1048" s="688"/>
      <c r="J1048" s="688"/>
      <c r="K1048" s="688"/>
    </row>
    <row r="1049" spans="2:11">
      <c r="B1049" s="709"/>
      <c r="C1049" s="709"/>
      <c r="D1049" s="714"/>
      <c r="E1049" s="714"/>
      <c r="F1049" s="714"/>
      <c r="G1049" s="714"/>
      <c r="H1049" s="714"/>
      <c r="I1049" s="688"/>
      <c r="J1049" s="688"/>
      <c r="K1049" s="688"/>
    </row>
    <row r="1050" spans="2:11">
      <c r="B1050" s="709"/>
      <c r="C1050" s="709"/>
      <c r="D1050" s="714"/>
      <c r="E1050" s="714"/>
      <c r="F1050" s="714"/>
      <c r="G1050" s="714"/>
      <c r="H1050" s="714"/>
      <c r="I1050" s="688"/>
      <c r="J1050" s="688"/>
      <c r="K1050" s="688"/>
    </row>
    <row r="1051" spans="2:11">
      <c r="B1051" s="709"/>
      <c r="C1051" s="709"/>
      <c r="D1051" s="714"/>
      <c r="E1051" s="714"/>
      <c r="F1051" s="714"/>
      <c r="G1051" s="714"/>
      <c r="H1051" s="714"/>
      <c r="I1051" s="688"/>
      <c r="J1051" s="688"/>
      <c r="K1051" s="688"/>
    </row>
    <row r="1052" spans="2:11">
      <c r="B1052" s="709"/>
      <c r="C1052" s="709"/>
      <c r="D1052" s="714"/>
      <c r="E1052" s="714"/>
      <c r="F1052" s="714"/>
      <c r="G1052" s="714"/>
      <c r="H1052" s="714"/>
      <c r="I1052" s="688"/>
      <c r="J1052" s="688"/>
      <c r="K1052" s="688"/>
    </row>
    <row r="1053" spans="2:11">
      <c r="B1053" s="709"/>
      <c r="C1053" s="709"/>
      <c r="D1053" s="714"/>
      <c r="E1053" s="714"/>
      <c r="F1053" s="714"/>
      <c r="G1053" s="714"/>
      <c r="H1053" s="714"/>
      <c r="I1053" s="688"/>
      <c r="J1053" s="688"/>
      <c r="K1053" s="688"/>
    </row>
    <row r="1054" spans="2:11">
      <c r="B1054" s="709"/>
      <c r="C1054" s="709"/>
      <c r="D1054" s="714"/>
      <c r="E1054" s="714"/>
      <c r="F1054" s="714"/>
      <c r="G1054" s="714"/>
      <c r="H1054" s="714"/>
      <c r="I1054" s="688"/>
      <c r="J1054" s="688"/>
      <c r="K1054" s="688"/>
    </row>
    <row r="1055" spans="2:11">
      <c r="B1055" s="709"/>
      <c r="C1055" s="709"/>
      <c r="D1055" s="714"/>
      <c r="E1055" s="714"/>
      <c r="F1055" s="714"/>
      <c r="G1055" s="714"/>
      <c r="H1055" s="714"/>
      <c r="I1055" s="688"/>
      <c r="J1055" s="688"/>
      <c r="K1055" s="688"/>
    </row>
    <row r="1056" spans="2:11">
      <c r="B1056" s="709"/>
      <c r="C1056" s="709"/>
      <c r="D1056" s="714"/>
      <c r="E1056" s="714"/>
      <c r="F1056" s="714"/>
      <c r="G1056" s="714"/>
      <c r="H1056" s="714"/>
      <c r="I1056" s="688"/>
      <c r="J1056" s="688"/>
      <c r="K1056" s="688"/>
    </row>
    <row r="1057" spans="2:11">
      <c r="B1057" s="709"/>
      <c r="C1057" s="709"/>
      <c r="D1057" s="714"/>
      <c r="E1057" s="714"/>
      <c r="F1057" s="714"/>
      <c r="G1057" s="714"/>
      <c r="H1057" s="714"/>
      <c r="I1057" s="688"/>
      <c r="J1057" s="688"/>
      <c r="K1057" s="688"/>
    </row>
    <row r="1058" spans="2:11">
      <c r="B1058" s="709"/>
      <c r="C1058" s="709"/>
      <c r="D1058" s="714"/>
      <c r="E1058" s="714"/>
      <c r="F1058" s="714"/>
      <c r="G1058" s="714"/>
      <c r="H1058" s="714"/>
      <c r="I1058" s="688"/>
      <c r="J1058" s="688"/>
      <c r="K1058" s="688"/>
    </row>
    <row r="1059" spans="2:11">
      <c r="B1059" s="709"/>
      <c r="C1059" s="709"/>
      <c r="D1059" s="714"/>
      <c r="E1059" s="714"/>
      <c r="F1059" s="714"/>
      <c r="G1059" s="714"/>
      <c r="H1059" s="714"/>
      <c r="I1059" s="688"/>
      <c r="J1059" s="688"/>
      <c r="K1059" s="688"/>
    </row>
    <row r="1060" spans="2:11">
      <c r="B1060" s="709"/>
      <c r="C1060" s="709"/>
      <c r="D1060" s="714"/>
      <c r="E1060" s="714"/>
      <c r="F1060" s="714"/>
      <c r="G1060" s="714"/>
      <c r="H1060" s="714"/>
      <c r="I1060" s="688"/>
      <c r="J1060" s="688"/>
      <c r="K1060" s="688"/>
    </row>
    <row r="1061" spans="2:11">
      <c r="B1061" s="709"/>
      <c r="C1061" s="709"/>
      <c r="D1061" s="714"/>
      <c r="E1061" s="714"/>
      <c r="F1061" s="714"/>
      <c r="G1061" s="714"/>
      <c r="H1061" s="714"/>
      <c r="I1061" s="688"/>
      <c r="J1061" s="688"/>
      <c r="K1061" s="688"/>
    </row>
    <row r="1062" spans="2:11">
      <c r="B1062" s="709"/>
      <c r="C1062" s="709"/>
      <c r="D1062" s="714"/>
      <c r="E1062" s="714"/>
      <c r="F1062" s="714"/>
      <c r="G1062" s="714"/>
      <c r="H1062" s="714"/>
      <c r="I1062" s="688"/>
      <c r="J1062" s="688"/>
      <c r="K1062" s="688"/>
    </row>
    <row r="1063" spans="2:11">
      <c r="B1063" s="709"/>
      <c r="C1063" s="709"/>
      <c r="D1063" s="714"/>
      <c r="E1063" s="714"/>
      <c r="F1063" s="714"/>
      <c r="G1063" s="714"/>
      <c r="H1063" s="714"/>
      <c r="I1063" s="688"/>
      <c r="J1063" s="688"/>
      <c r="K1063" s="688"/>
    </row>
    <row r="1064" spans="2:11">
      <c r="B1064" s="709"/>
      <c r="C1064" s="709"/>
      <c r="D1064" s="714"/>
      <c r="E1064" s="714"/>
      <c r="F1064" s="714"/>
      <c r="G1064" s="714"/>
      <c r="H1064" s="714"/>
      <c r="I1064" s="688"/>
      <c r="J1064" s="688"/>
      <c r="K1064" s="688"/>
    </row>
    <row r="1065" spans="2:11">
      <c r="B1065" s="709"/>
      <c r="C1065" s="709"/>
      <c r="D1065" s="714"/>
      <c r="E1065" s="714"/>
      <c r="F1065" s="714"/>
      <c r="G1065" s="714"/>
      <c r="H1065" s="714"/>
      <c r="I1065" s="688"/>
      <c r="J1065" s="688"/>
      <c r="K1065" s="688"/>
    </row>
    <row r="1066" spans="2:11">
      <c r="B1066" s="709"/>
      <c r="C1066" s="709"/>
      <c r="D1066" s="714"/>
      <c r="E1066" s="714"/>
      <c r="F1066" s="714"/>
      <c r="G1066" s="714"/>
      <c r="H1066" s="714"/>
      <c r="I1066" s="688"/>
      <c r="J1066" s="688"/>
      <c r="K1066" s="688"/>
    </row>
    <row r="1067" spans="2:11">
      <c r="B1067" s="709"/>
      <c r="C1067" s="709"/>
      <c r="D1067" s="714"/>
      <c r="E1067" s="714"/>
      <c r="F1067" s="714"/>
      <c r="G1067" s="714"/>
      <c r="H1067" s="714"/>
      <c r="I1067" s="688"/>
      <c r="J1067" s="688"/>
      <c r="K1067" s="688"/>
    </row>
    <row r="1068" spans="2:11">
      <c r="B1068" s="709"/>
      <c r="C1068" s="709"/>
      <c r="D1068" s="714"/>
      <c r="E1068" s="714"/>
      <c r="F1068" s="714"/>
      <c r="G1068" s="714"/>
      <c r="H1068" s="714"/>
      <c r="I1068" s="688"/>
      <c r="J1068" s="688"/>
      <c r="K1068" s="688"/>
    </row>
    <row r="1069" spans="2:11">
      <c r="B1069" s="709"/>
      <c r="C1069" s="709"/>
      <c r="D1069" s="714"/>
      <c r="E1069" s="714"/>
      <c r="F1069" s="714"/>
      <c r="G1069" s="714"/>
      <c r="H1069" s="714"/>
      <c r="I1069" s="688"/>
      <c r="J1069" s="688"/>
      <c r="K1069" s="688"/>
    </row>
    <row r="1070" spans="2:11">
      <c r="B1070" s="709"/>
      <c r="C1070" s="709"/>
      <c r="D1070" s="714"/>
      <c r="E1070" s="714"/>
      <c r="F1070" s="714"/>
      <c r="G1070" s="714"/>
      <c r="H1070" s="714"/>
      <c r="I1070" s="688"/>
      <c r="J1070" s="688"/>
      <c r="K1070" s="688"/>
    </row>
    <row r="1071" spans="2:11">
      <c r="B1071" s="709"/>
      <c r="C1071" s="709"/>
      <c r="D1071" s="714"/>
      <c r="E1071" s="714"/>
      <c r="F1071" s="714"/>
      <c r="G1071" s="714"/>
      <c r="H1071" s="714"/>
      <c r="I1071" s="688"/>
      <c r="J1071" s="688"/>
      <c r="K1071" s="688"/>
    </row>
    <row r="1072" spans="2:11">
      <c r="B1072" s="709"/>
      <c r="C1072" s="709"/>
      <c r="D1072" s="714"/>
      <c r="E1072" s="714"/>
      <c r="F1072" s="714"/>
      <c r="G1072" s="714"/>
      <c r="H1072" s="714"/>
      <c r="I1072" s="688"/>
      <c r="J1072" s="688"/>
      <c r="K1072" s="688"/>
    </row>
    <row r="1073" spans="2:11">
      <c r="B1073" s="709"/>
      <c r="C1073" s="709"/>
      <c r="D1073" s="714"/>
      <c r="E1073" s="714"/>
      <c r="F1073" s="714"/>
      <c r="G1073" s="714"/>
      <c r="H1073" s="714"/>
      <c r="I1073" s="688"/>
      <c r="J1073" s="688"/>
      <c r="K1073" s="688"/>
    </row>
    <row r="1074" spans="2:11">
      <c r="B1074" s="709"/>
      <c r="C1074" s="709"/>
      <c r="D1074" s="714"/>
      <c r="E1074" s="714"/>
      <c r="F1074" s="714"/>
      <c r="G1074" s="714"/>
      <c r="H1074" s="714"/>
      <c r="I1074" s="688"/>
      <c r="J1074" s="688"/>
      <c r="K1074" s="688"/>
    </row>
    <row r="1075" spans="2:11">
      <c r="B1075" s="709"/>
      <c r="C1075" s="709"/>
      <c r="D1075" s="714"/>
      <c r="E1075" s="714"/>
      <c r="F1075" s="714"/>
      <c r="G1075" s="714"/>
      <c r="H1075" s="714"/>
      <c r="I1075" s="688"/>
      <c r="J1075" s="688"/>
      <c r="K1075" s="688"/>
    </row>
    <row r="1076" spans="2:11">
      <c r="B1076" s="709"/>
      <c r="C1076" s="709"/>
      <c r="D1076" s="714"/>
      <c r="E1076" s="714"/>
      <c r="F1076" s="714"/>
      <c r="G1076" s="714"/>
      <c r="H1076" s="714"/>
      <c r="I1076" s="688"/>
      <c r="J1076" s="688"/>
      <c r="K1076" s="688"/>
    </row>
    <row r="1077" spans="2:11">
      <c r="B1077" s="709"/>
      <c r="C1077" s="709"/>
      <c r="D1077" s="714"/>
      <c r="E1077" s="714"/>
      <c r="F1077" s="714"/>
      <c r="G1077" s="714"/>
      <c r="H1077" s="714"/>
      <c r="I1077" s="688"/>
      <c r="J1077" s="688"/>
      <c r="K1077" s="688"/>
    </row>
    <row r="1078" spans="2:11">
      <c r="B1078" s="709"/>
      <c r="C1078" s="709"/>
      <c r="D1078" s="714"/>
      <c r="E1078" s="714"/>
      <c r="F1078" s="714"/>
      <c r="G1078" s="714"/>
      <c r="H1078" s="714"/>
      <c r="I1078" s="688"/>
      <c r="J1078" s="688"/>
      <c r="K1078" s="688"/>
    </row>
    <row r="1079" spans="2:11">
      <c r="B1079" s="709"/>
      <c r="C1079" s="709"/>
      <c r="D1079" s="714"/>
      <c r="E1079" s="714"/>
      <c r="F1079" s="714"/>
      <c r="G1079" s="714"/>
      <c r="H1079" s="714"/>
      <c r="I1079" s="688"/>
      <c r="J1079" s="688"/>
      <c r="K1079" s="688"/>
    </row>
    <row r="1080" spans="2:11">
      <c r="B1080" s="709"/>
      <c r="C1080" s="709"/>
      <c r="D1080" s="714"/>
      <c r="E1080" s="714"/>
      <c r="F1080" s="714"/>
      <c r="G1080" s="714"/>
      <c r="H1080" s="714"/>
      <c r="I1080" s="688"/>
      <c r="J1080" s="688"/>
      <c r="K1080" s="688"/>
    </row>
    <row r="1081" spans="2:11">
      <c r="B1081" s="709"/>
      <c r="C1081" s="709"/>
      <c r="D1081" s="714"/>
      <c r="E1081" s="714"/>
      <c r="F1081" s="714"/>
      <c r="G1081" s="714"/>
      <c r="H1081" s="714"/>
      <c r="I1081" s="688"/>
      <c r="J1081" s="688"/>
      <c r="K1081" s="688"/>
    </row>
    <row r="1082" spans="2:11">
      <c r="B1082" s="709"/>
      <c r="C1082" s="709"/>
      <c r="D1082" s="714"/>
      <c r="E1082" s="714"/>
      <c r="F1082" s="714"/>
      <c r="G1082" s="714"/>
      <c r="H1082" s="714"/>
      <c r="I1082" s="688"/>
      <c r="J1082" s="688"/>
      <c r="K1082" s="688"/>
    </row>
    <row r="1083" spans="2:11">
      <c r="B1083" s="709"/>
      <c r="C1083" s="709"/>
      <c r="D1083" s="714"/>
      <c r="E1083" s="714"/>
      <c r="F1083" s="714"/>
      <c r="G1083" s="714"/>
      <c r="H1083" s="714"/>
      <c r="I1083" s="688"/>
      <c r="J1083" s="688"/>
      <c r="K1083" s="688"/>
    </row>
    <row r="1084" spans="2:11">
      <c r="B1084" s="709"/>
      <c r="C1084" s="709"/>
      <c r="D1084" s="714"/>
      <c r="E1084" s="714"/>
      <c r="F1084" s="714"/>
      <c r="G1084" s="714"/>
      <c r="H1084" s="714"/>
      <c r="I1084" s="688"/>
      <c r="J1084" s="688"/>
      <c r="K1084" s="688"/>
    </row>
    <row r="1085" spans="2:11">
      <c r="B1085" s="709"/>
      <c r="C1085" s="709"/>
      <c r="D1085" s="714"/>
      <c r="E1085" s="714"/>
      <c r="F1085" s="714"/>
      <c r="G1085" s="714"/>
      <c r="H1085" s="714"/>
      <c r="I1085" s="688"/>
      <c r="J1085" s="688"/>
      <c r="K1085" s="688"/>
    </row>
    <row r="1086" spans="2:11">
      <c r="B1086" s="709"/>
      <c r="C1086" s="709"/>
      <c r="D1086" s="714"/>
      <c r="E1086" s="714"/>
      <c r="F1086" s="714"/>
      <c r="G1086" s="714"/>
      <c r="H1086" s="714"/>
      <c r="I1086" s="688"/>
      <c r="J1086" s="688"/>
      <c r="K1086" s="688"/>
    </row>
    <row r="1087" spans="2:11">
      <c r="B1087" s="709"/>
      <c r="C1087" s="709"/>
      <c r="D1087" s="714"/>
      <c r="E1087" s="714"/>
      <c r="F1087" s="714"/>
      <c r="G1087" s="714"/>
      <c r="H1087" s="714"/>
      <c r="I1087" s="688"/>
      <c r="J1087" s="688"/>
      <c r="K1087" s="688"/>
    </row>
    <row r="1088" spans="2:11">
      <c r="B1088" s="709"/>
      <c r="C1088" s="709"/>
      <c r="D1088" s="714"/>
      <c r="E1088" s="714"/>
      <c r="F1088" s="714"/>
      <c r="G1088" s="714"/>
      <c r="H1088" s="714"/>
      <c r="I1088" s="688"/>
      <c r="J1088" s="688"/>
      <c r="K1088" s="688"/>
    </row>
    <row r="1089" spans="2:11">
      <c r="B1089" s="709"/>
      <c r="C1089" s="709"/>
      <c r="D1089" s="714"/>
      <c r="E1089" s="714"/>
      <c r="F1089" s="714"/>
      <c r="G1089" s="714"/>
      <c r="H1089" s="714"/>
      <c r="I1089" s="688"/>
      <c r="J1089" s="688"/>
      <c r="K1089" s="688"/>
    </row>
    <row r="1090" spans="2:11">
      <c r="B1090" s="709"/>
      <c r="C1090" s="709"/>
      <c r="D1090" s="714"/>
      <c r="E1090" s="714"/>
      <c r="F1090" s="714"/>
      <c r="G1090" s="714"/>
      <c r="H1090" s="714"/>
      <c r="I1090" s="688"/>
      <c r="J1090" s="688"/>
      <c r="K1090" s="688"/>
    </row>
    <row r="1091" spans="2:11">
      <c r="B1091" s="709"/>
      <c r="C1091" s="709"/>
      <c r="D1091" s="714"/>
      <c r="E1091" s="714"/>
      <c r="F1091" s="714"/>
      <c r="G1091" s="714"/>
      <c r="H1091" s="714"/>
      <c r="I1091" s="688"/>
      <c r="J1091" s="688"/>
      <c r="K1091" s="688"/>
    </row>
    <row r="1092" spans="2:11">
      <c r="B1092" s="709"/>
      <c r="C1092" s="709"/>
      <c r="D1092" s="714"/>
      <c r="E1092" s="714"/>
      <c r="F1092" s="714"/>
      <c r="G1092" s="714"/>
      <c r="H1092" s="714"/>
      <c r="I1092" s="688"/>
      <c r="J1092" s="688"/>
      <c r="K1092" s="688"/>
    </row>
    <row r="1093" spans="2:11">
      <c r="B1093" s="709"/>
      <c r="C1093" s="709"/>
      <c r="D1093" s="714"/>
      <c r="E1093" s="714"/>
      <c r="F1093" s="714"/>
      <c r="G1093" s="714"/>
      <c r="H1093" s="714"/>
      <c r="I1093" s="688"/>
      <c r="J1093" s="688"/>
      <c r="K1093" s="688"/>
    </row>
    <row r="1094" spans="2:11">
      <c r="B1094" s="709"/>
      <c r="C1094" s="709"/>
      <c r="D1094" s="714"/>
      <c r="E1094" s="714"/>
      <c r="F1094" s="714"/>
      <c r="G1094" s="714"/>
      <c r="H1094" s="714"/>
      <c r="I1094" s="688"/>
      <c r="J1094" s="688"/>
      <c r="K1094" s="688"/>
    </row>
    <row r="1095" spans="2:11">
      <c r="B1095" s="709"/>
      <c r="C1095" s="709"/>
      <c r="D1095" s="714"/>
      <c r="E1095" s="714"/>
      <c r="F1095" s="714"/>
      <c r="G1095" s="714"/>
      <c r="H1095" s="714"/>
      <c r="I1095" s="688"/>
      <c r="J1095" s="688"/>
      <c r="K1095" s="688"/>
    </row>
    <row r="1096" spans="2:11">
      <c r="B1096" s="709"/>
      <c r="C1096" s="709"/>
      <c r="D1096" s="714"/>
      <c r="E1096" s="714"/>
      <c r="F1096" s="714"/>
      <c r="G1096" s="714"/>
      <c r="H1096" s="714"/>
      <c r="I1096" s="688"/>
      <c r="J1096" s="688"/>
      <c r="K1096" s="688"/>
    </row>
    <row r="1097" spans="2:11">
      <c r="B1097" s="709"/>
      <c r="C1097" s="709"/>
      <c r="D1097" s="714"/>
      <c r="E1097" s="714"/>
      <c r="F1097" s="714"/>
      <c r="G1097" s="714"/>
      <c r="H1097" s="714"/>
      <c r="I1097" s="688"/>
      <c r="J1097" s="688"/>
      <c r="K1097" s="688"/>
    </row>
    <row r="1098" spans="2:11">
      <c r="B1098" s="709"/>
      <c r="C1098" s="709"/>
      <c r="D1098" s="714"/>
      <c r="E1098" s="714"/>
      <c r="F1098" s="714"/>
      <c r="G1098" s="714"/>
      <c r="H1098" s="714"/>
      <c r="I1098" s="688"/>
      <c r="J1098" s="688"/>
      <c r="K1098" s="688"/>
    </row>
    <row r="1099" spans="2:11">
      <c r="B1099" s="709"/>
      <c r="C1099" s="709"/>
      <c r="D1099" s="714"/>
      <c r="E1099" s="714"/>
      <c r="F1099" s="714"/>
      <c r="G1099" s="714"/>
      <c r="H1099" s="714"/>
      <c r="I1099" s="688"/>
      <c r="J1099" s="688"/>
      <c r="K1099" s="688"/>
    </row>
    <row r="1100" spans="2:11">
      <c r="B1100" s="709"/>
      <c r="C1100" s="709"/>
      <c r="D1100" s="714"/>
      <c r="E1100" s="714"/>
      <c r="F1100" s="714"/>
      <c r="G1100" s="714"/>
      <c r="H1100" s="714"/>
      <c r="I1100" s="688"/>
      <c r="J1100" s="688"/>
      <c r="K1100" s="688"/>
    </row>
    <row r="1101" spans="2:11">
      <c r="B1101" s="709"/>
      <c r="C1101" s="709"/>
      <c r="D1101" s="714"/>
      <c r="E1101" s="714"/>
      <c r="F1101" s="714"/>
      <c r="G1101" s="714"/>
      <c r="H1101" s="714"/>
      <c r="I1101" s="688"/>
      <c r="J1101" s="688"/>
      <c r="K1101" s="688"/>
    </row>
    <row r="1102" spans="2:11">
      <c r="B1102" s="709"/>
      <c r="C1102" s="709"/>
      <c r="D1102" s="714"/>
      <c r="E1102" s="714"/>
      <c r="F1102" s="714"/>
      <c r="G1102" s="714"/>
      <c r="H1102" s="714"/>
      <c r="I1102" s="688"/>
      <c r="J1102" s="688"/>
      <c r="K1102" s="688"/>
    </row>
    <row r="1103" spans="2:11">
      <c r="B1103" s="709"/>
      <c r="C1103" s="709"/>
      <c r="D1103" s="714"/>
      <c r="E1103" s="714"/>
      <c r="F1103" s="714"/>
      <c r="G1103" s="714"/>
      <c r="H1103" s="714"/>
      <c r="I1103" s="688"/>
      <c r="J1103" s="688"/>
      <c r="K1103" s="688"/>
    </row>
    <row r="1104" spans="2:11">
      <c r="B1104" s="709"/>
      <c r="C1104" s="709"/>
      <c r="D1104" s="714"/>
      <c r="E1104" s="714"/>
      <c r="F1104" s="714"/>
      <c r="G1104" s="714"/>
      <c r="H1104" s="714"/>
      <c r="I1104" s="688"/>
      <c r="J1104" s="688"/>
      <c r="K1104" s="688"/>
    </row>
    <row r="1105" spans="2:11">
      <c r="B1105" s="709"/>
      <c r="C1105" s="709"/>
      <c r="D1105" s="714"/>
      <c r="E1105" s="714"/>
      <c r="F1105" s="714"/>
      <c r="G1105" s="714"/>
      <c r="H1105" s="714"/>
      <c r="I1105" s="688"/>
      <c r="J1105" s="688"/>
      <c r="K1105" s="688"/>
    </row>
    <row r="1106" spans="2:11">
      <c r="B1106" s="709"/>
      <c r="C1106" s="709"/>
      <c r="D1106" s="714"/>
      <c r="E1106" s="714"/>
      <c r="F1106" s="714"/>
      <c r="G1106" s="714"/>
      <c r="H1106" s="714"/>
      <c r="I1106" s="688"/>
      <c r="J1106" s="688"/>
      <c r="K1106" s="688"/>
    </row>
    <row r="1107" spans="2:11">
      <c r="B1107" s="709"/>
      <c r="C1107" s="709"/>
      <c r="D1107" s="714"/>
      <c r="E1107" s="714"/>
      <c r="F1107" s="714"/>
      <c r="G1107" s="714"/>
      <c r="H1107" s="714"/>
      <c r="I1107" s="688"/>
      <c r="J1107" s="688"/>
      <c r="K1107" s="688"/>
    </row>
    <row r="1108" spans="2:11">
      <c r="B1108" s="709"/>
      <c r="C1108" s="709"/>
      <c r="D1108" s="714"/>
      <c r="E1108" s="714"/>
      <c r="F1108" s="714"/>
      <c r="G1108" s="714"/>
      <c r="H1108" s="714"/>
      <c r="I1108" s="688"/>
      <c r="J1108" s="688"/>
      <c r="K1108" s="688"/>
    </row>
    <row r="1109" spans="2:11">
      <c r="B1109" s="709"/>
      <c r="C1109" s="709"/>
      <c r="D1109" s="714"/>
      <c r="E1109" s="714"/>
      <c r="F1109" s="714"/>
      <c r="G1109" s="714"/>
      <c r="H1109" s="714"/>
      <c r="I1109" s="688"/>
      <c r="J1109" s="688"/>
      <c r="K1109" s="688"/>
    </row>
    <row r="1110" spans="2:11">
      <c r="B1110" s="709"/>
      <c r="C1110" s="709"/>
      <c r="D1110" s="714"/>
      <c r="E1110" s="714"/>
      <c r="F1110" s="714"/>
      <c r="G1110" s="714"/>
      <c r="H1110" s="714"/>
      <c r="I1110" s="688"/>
      <c r="J1110" s="688"/>
      <c r="K1110" s="688"/>
    </row>
    <row r="1111" spans="2:11">
      <c r="B1111" s="709"/>
      <c r="C1111" s="709"/>
      <c r="D1111" s="714"/>
      <c r="E1111" s="714"/>
      <c r="F1111" s="714"/>
      <c r="G1111" s="714"/>
      <c r="H1111" s="714"/>
      <c r="I1111" s="688"/>
      <c r="J1111" s="688"/>
      <c r="K1111" s="688"/>
    </row>
    <row r="1112" spans="2:11">
      <c r="B1112" s="709"/>
      <c r="C1112" s="709"/>
      <c r="D1112" s="714"/>
      <c r="E1112" s="714"/>
      <c r="F1112" s="714"/>
      <c r="G1112" s="714"/>
      <c r="H1112" s="714"/>
      <c r="I1112" s="688"/>
      <c r="J1112" s="688"/>
      <c r="K1112" s="688"/>
    </row>
    <row r="1113" spans="2:11">
      <c r="B1113" s="709"/>
      <c r="C1113" s="709"/>
      <c r="D1113" s="714"/>
      <c r="E1113" s="714"/>
      <c r="F1113" s="714"/>
      <c r="G1113" s="714"/>
      <c r="H1113" s="714"/>
      <c r="I1113" s="688"/>
      <c r="J1113" s="688"/>
      <c r="K1113" s="688"/>
    </row>
    <row r="1114" spans="2:11">
      <c r="B1114" s="709"/>
      <c r="C1114" s="709"/>
      <c r="D1114" s="714"/>
      <c r="E1114" s="714"/>
      <c r="F1114" s="714"/>
      <c r="G1114" s="714"/>
      <c r="H1114" s="714"/>
      <c r="I1114" s="688"/>
      <c r="J1114" s="688"/>
      <c r="K1114" s="688"/>
    </row>
    <row r="1115" spans="2:11">
      <c r="B1115" s="709"/>
      <c r="C1115" s="709"/>
      <c r="D1115" s="714"/>
      <c r="E1115" s="714"/>
      <c r="F1115" s="714"/>
      <c r="G1115" s="714"/>
      <c r="H1115" s="714"/>
      <c r="I1115" s="688"/>
      <c r="J1115" s="688"/>
      <c r="K1115" s="688"/>
    </row>
    <row r="1116" spans="2:11">
      <c r="B1116" s="709"/>
      <c r="C1116" s="709"/>
      <c r="D1116" s="714"/>
      <c r="E1116" s="714"/>
      <c r="F1116" s="714"/>
      <c r="G1116" s="714"/>
      <c r="H1116" s="714"/>
      <c r="I1116" s="688"/>
      <c r="J1116" s="688"/>
      <c r="K1116" s="688"/>
    </row>
    <row r="1117" spans="2:11">
      <c r="B1117" s="709"/>
      <c r="C1117" s="709"/>
      <c r="D1117" s="714"/>
      <c r="E1117" s="714"/>
      <c r="F1117" s="714"/>
      <c r="G1117" s="714"/>
      <c r="H1117" s="714"/>
      <c r="I1117" s="688"/>
      <c r="J1117" s="688"/>
      <c r="K1117" s="688"/>
    </row>
    <row r="1118" spans="2:11">
      <c r="B1118" s="709"/>
      <c r="C1118" s="709"/>
      <c r="D1118" s="714"/>
      <c r="E1118" s="714"/>
      <c r="F1118" s="714"/>
      <c r="G1118" s="714"/>
      <c r="H1118" s="714"/>
      <c r="I1118" s="688"/>
      <c r="J1118" s="688"/>
      <c r="K1118" s="688"/>
    </row>
    <row r="1119" spans="2:11">
      <c r="B1119" s="709"/>
      <c r="C1119" s="709"/>
      <c r="D1119" s="714"/>
      <c r="E1119" s="714"/>
      <c r="F1119" s="714"/>
      <c r="G1119" s="714"/>
      <c r="H1119" s="714"/>
      <c r="I1119" s="688"/>
      <c r="J1119" s="688"/>
      <c r="K1119" s="688"/>
    </row>
    <row r="1120" spans="2:11">
      <c r="B1120" s="709"/>
      <c r="C1120" s="709"/>
      <c r="D1120" s="714"/>
      <c r="E1120" s="714"/>
      <c r="F1120" s="714"/>
      <c r="G1120" s="714"/>
      <c r="H1120" s="714"/>
      <c r="I1120" s="688"/>
      <c r="J1120" s="688"/>
      <c r="K1120" s="688"/>
    </row>
    <row r="1121" spans="2:11">
      <c r="B1121" s="709"/>
      <c r="C1121" s="709"/>
      <c r="D1121" s="714"/>
      <c r="E1121" s="714"/>
      <c r="F1121" s="714"/>
      <c r="G1121" s="714"/>
      <c r="H1121" s="714"/>
      <c r="I1121" s="688"/>
      <c r="J1121" s="688"/>
      <c r="K1121" s="688"/>
    </row>
    <row r="1122" spans="2:11">
      <c r="B1122" s="709"/>
      <c r="C1122" s="709"/>
      <c r="D1122" s="714"/>
      <c r="E1122" s="714"/>
      <c r="F1122" s="714"/>
      <c r="G1122" s="714"/>
      <c r="H1122" s="714"/>
      <c r="I1122" s="688"/>
      <c r="J1122" s="688"/>
      <c r="K1122" s="688"/>
    </row>
    <row r="1123" spans="2:11">
      <c r="B1123" s="709"/>
      <c r="C1123" s="709"/>
      <c r="D1123" s="714"/>
      <c r="E1123" s="714"/>
      <c r="F1123" s="714"/>
      <c r="G1123" s="714"/>
      <c r="H1123" s="714"/>
      <c r="I1123" s="688"/>
      <c r="J1123" s="688"/>
      <c r="K1123" s="688"/>
    </row>
    <row r="1124" spans="2:11">
      <c r="B1124" s="709"/>
      <c r="C1124" s="709"/>
      <c r="D1124" s="714"/>
      <c r="E1124" s="714"/>
      <c r="F1124" s="714"/>
      <c r="G1124" s="714"/>
      <c r="H1124" s="714"/>
      <c r="I1124" s="688"/>
      <c r="J1124" s="688"/>
      <c r="K1124" s="688"/>
    </row>
    <row r="1125" spans="2:11">
      <c r="B1125" s="709"/>
      <c r="C1125" s="709"/>
      <c r="D1125" s="714"/>
      <c r="E1125" s="714"/>
      <c r="F1125" s="714"/>
      <c r="G1125" s="714"/>
      <c r="H1125" s="714"/>
      <c r="I1125" s="688"/>
      <c r="J1125" s="688"/>
      <c r="K1125" s="688"/>
    </row>
    <row r="1126" spans="2:11">
      <c r="B1126" s="709"/>
      <c r="C1126" s="709"/>
      <c r="D1126" s="714"/>
      <c r="E1126" s="714"/>
      <c r="F1126" s="714"/>
      <c r="G1126" s="714"/>
      <c r="H1126" s="714"/>
      <c r="I1126" s="688"/>
      <c r="J1126" s="688"/>
      <c r="K1126" s="688"/>
    </row>
    <row r="1127" spans="2:11">
      <c r="B1127" s="709"/>
      <c r="C1127" s="709"/>
      <c r="D1127" s="714"/>
      <c r="E1127" s="714"/>
      <c r="F1127" s="714"/>
      <c r="G1127" s="714"/>
      <c r="H1127" s="714"/>
      <c r="I1127" s="688"/>
      <c r="J1127" s="688"/>
      <c r="K1127" s="688"/>
    </row>
    <row r="1128" spans="2:11">
      <c r="B1128" s="709"/>
      <c r="C1128" s="709"/>
      <c r="D1128" s="714"/>
      <c r="E1128" s="714"/>
      <c r="F1128" s="714"/>
      <c r="G1128" s="714"/>
      <c r="H1128" s="714"/>
      <c r="I1128" s="688"/>
      <c r="J1128" s="688"/>
      <c r="K1128" s="688"/>
    </row>
    <row r="1129" spans="2:11">
      <c r="B1129" s="709"/>
      <c r="C1129" s="709"/>
      <c r="D1129" s="714"/>
      <c r="E1129" s="714"/>
      <c r="F1129" s="714"/>
      <c r="G1129" s="714"/>
      <c r="H1129" s="714"/>
      <c r="I1129" s="688"/>
      <c r="J1129" s="688"/>
      <c r="K1129" s="688"/>
    </row>
    <row r="1130" spans="2:11">
      <c r="B1130" s="709"/>
      <c r="C1130" s="709"/>
      <c r="D1130" s="714"/>
      <c r="E1130" s="714"/>
      <c r="F1130" s="714"/>
      <c r="G1130" s="714"/>
      <c r="H1130" s="714"/>
      <c r="I1130" s="688"/>
      <c r="J1130" s="688"/>
      <c r="K1130" s="688"/>
    </row>
    <row r="1131" spans="2:11">
      <c r="B1131" s="709"/>
      <c r="C1131" s="709"/>
      <c r="D1131" s="714"/>
      <c r="E1131" s="714"/>
      <c r="F1131" s="714"/>
      <c r="G1131" s="714"/>
      <c r="H1131" s="714"/>
      <c r="I1131" s="688"/>
      <c r="J1131" s="688"/>
      <c r="K1131" s="688"/>
    </row>
    <row r="1132" spans="2:11">
      <c r="B1132" s="709"/>
      <c r="C1132" s="709"/>
      <c r="D1132" s="714"/>
      <c r="E1132" s="714"/>
      <c r="F1132" s="714"/>
      <c r="G1132" s="714"/>
      <c r="H1132" s="714"/>
      <c r="I1132" s="688"/>
      <c r="J1132" s="688"/>
      <c r="K1132" s="688"/>
    </row>
    <row r="1133" spans="2:11">
      <c r="B1133" s="709"/>
      <c r="C1133" s="709"/>
      <c r="D1133" s="714"/>
      <c r="E1133" s="714"/>
      <c r="F1133" s="714"/>
      <c r="G1133" s="714"/>
      <c r="H1133" s="714"/>
      <c r="I1133" s="688"/>
      <c r="J1133" s="688"/>
      <c r="K1133" s="688"/>
    </row>
    <row r="1134" spans="2:11">
      <c r="B1134" s="709"/>
      <c r="C1134" s="709"/>
      <c r="D1134" s="714"/>
      <c r="E1134" s="714"/>
      <c r="F1134" s="714"/>
      <c r="G1134" s="714"/>
      <c r="H1134" s="714"/>
      <c r="I1134" s="688"/>
      <c r="J1134" s="688"/>
      <c r="K1134" s="688"/>
    </row>
    <row r="1135" spans="2:11">
      <c r="B1135" s="709"/>
      <c r="C1135" s="709"/>
      <c r="D1135" s="714"/>
      <c r="E1135" s="714"/>
      <c r="F1135" s="714"/>
      <c r="G1135" s="714"/>
      <c r="H1135" s="714"/>
      <c r="I1135" s="688"/>
      <c r="J1135" s="688"/>
      <c r="K1135" s="688"/>
    </row>
    <row r="1136" spans="2:11">
      <c r="B1136" s="709"/>
      <c r="C1136" s="709"/>
      <c r="D1136" s="714"/>
      <c r="E1136" s="714"/>
      <c r="F1136" s="714"/>
      <c r="G1136" s="714"/>
      <c r="H1136" s="714"/>
      <c r="I1136" s="688"/>
      <c r="J1136" s="688"/>
      <c r="K1136" s="688"/>
    </row>
    <row r="1137" spans="2:11">
      <c r="B1137" s="709"/>
      <c r="C1137" s="709"/>
      <c r="D1137" s="714"/>
      <c r="E1137" s="714"/>
      <c r="F1137" s="714"/>
      <c r="G1137" s="714"/>
      <c r="H1137" s="714"/>
      <c r="I1137" s="688"/>
      <c r="J1137" s="688"/>
      <c r="K1137" s="688"/>
    </row>
    <row r="1138" spans="2:11">
      <c r="B1138" s="709"/>
      <c r="C1138" s="709"/>
      <c r="D1138" s="714"/>
      <c r="E1138" s="714"/>
      <c r="F1138" s="714"/>
      <c r="G1138" s="714"/>
      <c r="H1138" s="714"/>
      <c r="I1138" s="688"/>
      <c r="J1138" s="688"/>
      <c r="K1138" s="688"/>
    </row>
    <row r="1139" spans="2:11">
      <c r="B1139" s="709"/>
      <c r="C1139" s="709"/>
      <c r="D1139" s="714"/>
      <c r="E1139" s="714"/>
      <c r="F1139" s="714"/>
      <c r="G1139" s="714"/>
      <c r="H1139" s="714"/>
      <c r="I1139" s="688"/>
      <c r="J1139" s="688"/>
      <c r="K1139" s="688"/>
    </row>
    <row r="1140" spans="2:11">
      <c r="B1140" s="709"/>
      <c r="C1140" s="709"/>
      <c r="D1140" s="714"/>
      <c r="E1140" s="714"/>
      <c r="F1140" s="714"/>
      <c r="G1140" s="714"/>
      <c r="H1140" s="714"/>
      <c r="I1140" s="688"/>
      <c r="J1140" s="688"/>
      <c r="K1140" s="688"/>
    </row>
    <row r="1141" spans="2:11">
      <c r="B1141" s="709"/>
      <c r="C1141" s="709"/>
      <c r="D1141" s="714"/>
      <c r="E1141" s="714"/>
      <c r="F1141" s="714"/>
      <c r="G1141" s="714"/>
      <c r="H1141" s="714"/>
      <c r="I1141" s="688"/>
      <c r="J1141" s="688"/>
      <c r="K1141" s="688"/>
    </row>
    <row r="1142" spans="2:11">
      <c r="B1142" s="709"/>
      <c r="C1142" s="709"/>
      <c r="D1142" s="714"/>
      <c r="E1142" s="714"/>
      <c r="F1142" s="714"/>
      <c r="G1142" s="714"/>
      <c r="H1142" s="714"/>
      <c r="I1142" s="688"/>
      <c r="J1142" s="688"/>
      <c r="K1142" s="688"/>
    </row>
    <row r="1143" spans="2:11">
      <c r="B1143" s="709"/>
      <c r="C1143" s="709"/>
      <c r="D1143" s="714"/>
      <c r="E1143" s="714"/>
      <c r="F1143" s="714"/>
      <c r="G1143" s="714"/>
      <c r="H1143" s="714"/>
      <c r="I1143" s="688"/>
      <c r="J1143" s="688"/>
      <c r="K1143" s="688"/>
    </row>
    <row r="1144" spans="2:11">
      <c r="B1144" s="709"/>
      <c r="C1144" s="709"/>
      <c r="D1144" s="714"/>
      <c r="E1144" s="714"/>
      <c r="F1144" s="714"/>
      <c r="G1144" s="714"/>
      <c r="H1144" s="714"/>
      <c r="I1144" s="688"/>
      <c r="J1144" s="688"/>
      <c r="K1144" s="688"/>
    </row>
    <row r="1145" spans="2:11">
      <c r="B1145" s="709"/>
      <c r="C1145" s="709"/>
      <c r="D1145" s="714"/>
      <c r="E1145" s="714"/>
      <c r="F1145" s="714"/>
      <c r="G1145" s="714"/>
      <c r="H1145" s="714"/>
      <c r="I1145" s="688"/>
      <c r="J1145" s="688"/>
      <c r="K1145" s="688"/>
    </row>
    <row r="1146" spans="2:11">
      <c r="B1146" s="709"/>
      <c r="C1146" s="709"/>
      <c r="D1146" s="714"/>
      <c r="E1146" s="714"/>
      <c r="F1146" s="714"/>
      <c r="G1146" s="714"/>
      <c r="H1146" s="714"/>
      <c r="I1146" s="688"/>
      <c r="J1146" s="688"/>
      <c r="K1146" s="688"/>
    </row>
    <row r="1147" spans="2:11">
      <c r="B1147" s="709"/>
      <c r="C1147" s="709"/>
      <c r="D1147" s="714"/>
      <c r="E1147" s="714"/>
      <c r="F1147" s="714"/>
      <c r="G1147" s="714"/>
      <c r="H1147" s="714"/>
      <c r="I1147" s="688"/>
      <c r="J1147" s="688"/>
      <c r="K1147" s="688"/>
    </row>
    <row r="1148" spans="2:11">
      <c r="B1148" s="709"/>
      <c r="C1148" s="709"/>
      <c r="D1148" s="714"/>
      <c r="E1148" s="714"/>
      <c r="F1148" s="714"/>
      <c r="G1148" s="714"/>
      <c r="H1148" s="714"/>
      <c r="I1148" s="688"/>
      <c r="J1148" s="688"/>
      <c r="K1148" s="688"/>
    </row>
    <row r="1149" spans="2:11">
      <c r="B1149" s="709"/>
      <c r="C1149" s="709"/>
      <c r="D1149" s="714"/>
      <c r="E1149" s="714"/>
      <c r="F1149" s="714"/>
      <c r="G1149" s="714"/>
      <c r="H1149" s="714"/>
      <c r="I1149" s="688"/>
      <c r="J1149" s="688"/>
      <c r="K1149" s="688"/>
    </row>
    <row r="1150" spans="2:11">
      <c r="B1150" s="709"/>
      <c r="C1150" s="709"/>
      <c r="D1150" s="714"/>
      <c r="E1150" s="714"/>
      <c r="F1150" s="714"/>
      <c r="G1150" s="714"/>
      <c r="H1150" s="714"/>
      <c r="I1150" s="688"/>
      <c r="J1150" s="688"/>
      <c r="K1150" s="688"/>
    </row>
    <row r="1151" spans="2:11">
      <c r="B1151" s="709"/>
      <c r="C1151" s="709"/>
      <c r="D1151" s="714"/>
      <c r="E1151" s="714"/>
      <c r="F1151" s="714"/>
      <c r="G1151" s="714"/>
      <c r="H1151" s="714"/>
      <c r="I1151" s="688"/>
      <c r="J1151" s="688"/>
      <c r="K1151" s="688"/>
    </row>
    <row r="1152" spans="2:11">
      <c r="B1152" s="709"/>
      <c r="C1152" s="709"/>
      <c r="D1152" s="714"/>
      <c r="E1152" s="714"/>
      <c r="F1152" s="714"/>
      <c r="G1152" s="714"/>
      <c r="H1152" s="714"/>
      <c r="I1152" s="688"/>
      <c r="J1152" s="688"/>
      <c r="K1152" s="688"/>
    </row>
    <row r="1153" spans="2:11">
      <c r="B1153" s="709"/>
      <c r="C1153" s="709"/>
      <c r="D1153" s="714"/>
      <c r="E1153" s="714"/>
      <c r="F1153" s="714"/>
      <c r="G1153" s="714"/>
      <c r="H1153" s="714"/>
      <c r="I1153" s="688"/>
      <c r="J1153" s="688"/>
      <c r="K1153" s="688"/>
    </row>
    <row r="1154" spans="2:11">
      <c r="B1154" s="709"/>
      <c r="C1154" s="709"/>
      <c r="D1154" s="714"/>
      <c r="E1154" s="714"/>
      <c r="F1154" s="714"/>
      <c r="G1154" s="714"/>
      <c r="H1154" s="714"/>
      <c r="I1154" s="688"/>
      <c r="J1154" s="688"/>
      <c r="K1154" s="688"/>
    </row>
    <row r="1155" spans="2:11">
      <c r="B1155" s="709"/>
      <c r="C1155" s="709"/>
      <c r="D1155" s="714"/>
      <c r="E1155" s="714"/>
      <c r="F1155" s="714"/>
      <c r="G1155" s="714"/>
      <c r="H1155" s="714"/>
      <c r="I1155" s="688"/>
      <c r="J1155" s="688"/>
      <c r="K1155" s="688"/>
    </row>
    <row r="1156" spans="2:11">
      <c r="B1156" s="709"/>
      <c r="C1156" s="709"/>
      <c r="D1156" s="714"/>
      <c r="E1156" s="714"/>
      <c r="F1156" s="714"/>
      <c r="G1156" s="714"/>
      <c r="H1156" s="714"/>
      <c r="I1156" s="688"/>
      <c r="J1156" s="688"/>
      <c r="K1156" s="688"/>
    </row>
    <row r="1157" spans="2:11">
      <c r="B1157" s="709"/>
      <c r="C1157" s="709"/>
      <c r="D1157" s="714"/>
      <c r="E1157" s="714"/>
      <c r="F1157" s="714"/>
      <c r="G1157" s="714"/>
      <c r="H1157" s="714"/>
      <c r="I1157" s="688"/>
      <c r="J1157" s="688"/>
      <c r="K1157" s="688"/>
    </row>
    <row r="1158" spans="2:11">
      <c r="B1158" s="709"/>
      <c r="C1158" s="709"/>
      <c r="D1158" s="714"/>
      <c r="E1158" s="714"/>
      <c r="F1158" s="714"/>
      <c r="G1158" s="714"/>
      <c r="H1158" s="714"/>
      <c r="I1158" s="688"/>
      <c r="J1158" s="688"/>
      <c r="K1158" s="688"/>
    </row>
    <row r="1159" spans="2:11">
      <c r="B1159" s="709"/>
      <c r="C1159" s="709"/>
      <c r="D1159" s="714"/>
      <c r="E1159" s="714"/>
      <c r="F1159" s="714"/>
      <c r="G1159" s="714"/>
      <c r="H1159" s="714"/>
      <c r="I1159" s="688"/>
      <c r="J1159" s="688"/>
      <c r="K1159" s="688"/>
    </row>
    <row r="1160" spans="2:11">
      <c r="B1160" s="709"/>
      <c r="C1160" s="709"/>
      <c r="D1160" s="714"/>
      <c r="E1160" s="714"/>
      <c r="F1160" s="714"/>
      <c r="G1160" s="714"/>
      <c r="H1160" s="714"/>
      <c r="I1160" s="688"/>
      <c r="J1160" s="688"/>
      <c r="K1160" s="688"/>
    </row>
    <row r="1161" spans="2:11">
      <c r="B1161" s="709"/>
      <c r="C1161" s="709"/>
      <c r="D1161" s="714"/>
      <c r="E1161" s="714"/>
      <c r="F1161" s="714"/>
      <c r="G1161" s="714"/>
      <c r="H1161" s="714"/>
      <c r="I1161" s="688"/>
      <c r="J1161" s="688"/>
      <c r="K1161" s="688"/>
    </row>
    <row r="1162" spans="2:11">
      <c r="B1162" s="709"/>
      <c r="C1162" s="709"/>
      <c r="D1162" s="714"/>
      <c r="E1162" s="714"/>
      <c r="F1162" s="714"/>
      <c r="G1162" s="714"/>
      <c r="H1162" s="714"/>
      <c r="I1162" s="688"/>
      <c r="J1162" s="688"/>
      <c r="K1162" s="688"/>
    </row>
    <row r="1163" spans="2:11">
      <c r="B1163" s="709"/>
      <c r="C1163" s="709"/>
      <c r="D1163" s="714"/>
      <c r="E1163" s="714"/>
      <c r="F1163" s="714"/>
      <c r="G1163" s="714"/>
      <c r="H1163" s="714"/>
      <c r="I1163" s="688"/>
      <c r="J1163" s="688"/>
      <c r="K1163" s="688"/>
    </row>
    <row r="1164" spans="2:11">
      <c r="B1164" s="709"/>
      <c r="C1164" s="709"/>
      <c r="D1164" s="714"/>
      <c r="E1164" s="714"/>
      <c r="F1164" s="714"/>
      <c r="G1164" s="714"/>
      <c r="H1164" s="714"/>
      <c r="I1164" s="688"/>
      <c r="J1164" s="688"/>
      <c r="K1164" s="688"/>
    </row>
    <row r="1165" spans="2:11">
      <c r="B1165" s="709"/>
      <c r="C1165" s="709"/>
      <c r="D1165" s="714"/>
      <c r="E1165" s="714"/>
      <c r="F1165" s="714"/>
      <c r="G1165" s="714"/>
      <c r="H1165" s="714"/>
      <c r="I1165" s="688"/>
      <c r="J1165" s="688"/>
      <c r="K1165" s="688"/>
    </row>
    <row r="1166" spans="2:11">
      <c r="B1166" s="709"/>
      <c r="C1166" s="709"/>
      <c r="D1166" s="714"/>
      <c r="E1166" s="714"/>
      <c r="F1166" s="714"/>
      <c r="G1166" s="714"/>
      <c r="H1166" s="714"/>
      <c r="I1166" s="688"/>
      <c r="J1166" s="688"/>
      <c r="K1166" s="688"/>
    </row>
    <row r="1167" spans="2:11">
      <c r="B1167" s="709"/>
      <c r="C1167" s="709"/>
      <c r="D1167" s="714"/>
      <c r="E1167" s="714"/>
      <c r="F1167" s="714"/>
      <c r="G1167" s="714"/>
      <c r="H1167" s="714"/>
      <c r="I1167" s="688"/>
      <c r="J1167" s="688"/>
      <c r="K1167" s="688"/>
    </row>
    <row r="1168" spans="2:11">
      <c r="B1168" s="709"/>
      <c r="C1168" s="709"/>
      <c r="D1168" s="714"/>
      <c r="E1168" s="714"/>
      <c r="F1168" s="714"/>
      <c r="G1168" s="714"/>
      <c r="H1168" s="714"/>
      <c r="I1168" s="688"/>
      <c r="J1168" s="688"/>
      <c r="K1168" s="688"/>
    </row>
    <row r="1169" spans="2:11">
      <c r="B1169" s="709"/>
      <c r="C1169" s="709"/>
      <c r="D1169" s="714"/>
      <c r="E1169" s="714"/>
      <c r="F1169" s="714"/>
      <c r="G1169" s="714"/>
      <c r="H1169" s="714"/>
      <c r="I1169" s="688"/>
      <c r="J1169" s="688"/>
      <c r="K1169" s="688"/>
    </row>
    <row r="1170" spans="2:11">
      <c r="B1170" s="709"/>
      <c r="C1170" s="709"/>
      <c r="D1170" s="714"/>
      <c r="E1170" s="714"/>
      <c r="F1170" s="714"/>
      <c r="G1170" s="714"/>
      <c r="H1170" s="714"/>
      <c r="I1170" s="688"/>
      <c r="J1170" s="688"/>
      <c r="K1170" s="688"/>
    </row>
    <row r="1171" spans="2:11">
      <c r="B1171" s="709"/>
      <c r="C1171" s="709"/>
      <c r="D1171" s="714"/>
      <c r="E1171" s="714"/>
      <c r="F1171" s="714"/>
      <c r="G1171" s="714"/>
      <c r="H1171" s="714"/>
      <c r="I1171" s="688"/>
      <c r="J1171" s="688"/>
      <c r="K1171" s="688"/>
    </row>
    <row r="1172" spans="2:11">
      <c r="B1172" s="709"/>
      <c r="C1172" s="709"/>
      <c r="D1172" s="714"/>
      <c r="E1172" s="714"/>
      <c r="F1172" s="714"/>
      <c r="G1172" s="714"/>
      <c r="H1172" s="714"/>
      <c r="I1172" s="688"/>
      <c r="J1172" s="688"/>
      <c r="K1172" s="688"/>
    </row>
    <row r="1173" spans="2:11">
      <c r="B1173" s="709"/>
      <c r="C1173" s="709"/>
      <c r="D1173" s="714"/>
      <c r="E1173" s="714"/>
      <c r="F1173" s="714"/>
      <c r="G1173" s="714"/>
      <c r="H1173" s="714"/>
      <c r="I1173" s="688"/>
      <c r="J1173" s="688"/>
      <c r="K1173" s="688"/>
    </row>
    <row r="1174" spans="2:11">
      <c r="B1174" s="709"/>
      <c r="C1174" s="709"/>
      <c r="D1174" s="714"/>
      <c r="E1174" s="714"/>
      <c r="F1174" s="714"/>
      <c r="G1174" s="714"/>
      <c r="H1174" s="714"/>
      <c r="I1174" s="688"/>
      <c r="J1174" s="688"/>
      <c r="K1174" s="688"/>
    </row>
    <row r="1175" spans="2:11">
      <c r="B1175" s="709"/>
      <c r="C1175" s="709"/>
      <c r="D1175" s="714"/>
      <c r="E1175" s="714"/>
      <c r="F1175" s="714"/>
      <c r="G1175" s="714"/>
      <c r="H1175" s="714"/>
      <c r="I1175" s="688"/>
      <c r="J1175" s="688"/>
      <c r="K1175" s="688"/>
    </row>
    <row r="1176" spans="2:11">
      <c r="B1176" s="709"/>
      <c r="C1176" s="709"/>
      <c r="D1176" s="714"/>
      <c r="E1176" s="714"/>
      <c r="F1176" s="714"/>
      <c r="G1176" s="714"/>
      <c r="H1176" s="714"/>
      <c r="I1176" s="688"/>
      <c r="J1176" s="688"/>
      <c r="K1176" s="688"/>
    </row>
    <row r="1177" spans="2:11">
      <c r="B1177" s="709"/>
      <c r="C1177" s="709"/>
      <c r="D1177" s="714"/>
      <c r="E1177" s="714"/>
      <c r="F1177" s="714"/>
      <c r="G1177" s="714"/>
      <c r="H1177" s="714"/>
      <c r="I1177" s="688"/>
      <c r="J1177" s="688"/>
      <c r="K1177" s="688"/>
    </row>
    <row r="1178" spans="2:11">
      <c r="B1178" s="709"/>
      <c r="C1178" s="709"/>
      <c r="D1178" s="714"/>
      <c r="E1178" s="714"/>
      <c r="F1178" s="714"/>
      <c r="G1178" s="714"/>
      <c r="H1178" s="714"/>
      <c r="I1178" s="688"/>
      <c r="J1178" s="688"/>
      <c r="K1178" s="688"/>
    </row>
    <row r="1179" spans="2:11">
      <c r="B1179" s="709"/>
      <c r="C1179" s="709"/>
      <c r="D1179" s="714"/>
      <c r="E1179" s="714"/>
      <c r="F1179" s="714"/>
      <c r="G1179" s="714"/>
      <c r="H1179" s="714"/>
      <c r="I1179" s="688"/>
      <c r="J1179" s="688"/>
      <c r="K1179" s="688"/>
    </row>
    <row r="1180" spans="2:11">
      <c r="B1180" s="709"/>
      <c r="C1180" s="709"/>
      <c r="D1180" s="714"/>
      <c r="E1180" s="714"/>
      <c r="F1180" s="714"/>
      <c r="G1180" s="714"/>
      <c r="H1180" s="714"/>
      <c r="I1180" s="688"/>
      <c r="J1180" s="688"/>
      <c r="K1180" s="688"/>
    </row>
    <row r="1181" spans="2:11">
      <c r="B1181" s="709"/>
      <c r="C1181" s="709"/>
      <c r="D1181" s="714"/>
      <c r="E1181" s="714"/>
      <c r="F1181" s="714"/>
      <c r="G1181" s="714"/>
      <c r="H1181" s="714"/>
      <c r="I1181" s="688"/>
      <c r="J1181" s="688"/>
      <c r="K1181" s="688"/>
    </row>
    <row r="1182" spans="2:11">
      <c r="B1182" s="709"/>
      <c r="C1182" s="709"/>
      <c r="D1182" s="714"/>
      <c r="E1182" s="714"/>
      <c r="F1182" s="714"/>
      <c r="G1182" s="714"/>
      <c r="H1182" s="714"/>
      <c r="I1182" s="688"/>
      <c r="J1182" s="688"/>
      <c r="K1182" s="688"/>
    </row>
    <row r="1183" spans="2:11">
      <c r="B1183" s="709"/>
      <c r="C1183" s="709"/>
      <c r="D1183" s="714"/>
      <c r="E1183" s="714"/>
      <c r="F1183" s="714"/>
      <c r="G1183" s="714"/>
      <c r="H1183" s="714"/>
      <c r="I1183" s="688"/>
      <c r="J1183" s="688"/>
      <c r="K1183" s="688"/>
    </row>
    <row r="1184" spans="2:11">
      <c r="B1184" s="709"/>
      <c r="C1184" s="709"/>
      <c r="D1184" s="714"/>
      <c r="E1184" s="714"/>
      <c r="F1184" s="714"/>
      <c r="G1184" s="714"/>
      <c r="H1184" s="714"/>
      <c r="I1184" s="688"/>
      <c r="J1184" s="688"/>
      <c r="K1184" s="688"/>
    </row>
    <row r="1185" spans="2:11">
      <c r="B1185" s="709"/>
      <c r="C1185" s="709"/>
      <c r="D1185" s="714"/>
      <c r="E1185" s="714"/>
      <c r="F1185" s="714"/>
      <c r="G1185" s="714"/>
      <c r="H1185" s="714"/>
      <c r="I1185" s="688"/>
      <c r="J1185" s="688"/>
      <c r="K1185" s="688"/>
    </row>
    <row r="1186" spans="2:11">
      <c r="B1186" s="709"/>
      <c r="C1186" s="709"/>
      <c r="D1186" s="714"/>
      <c r="E1186" s="714"/>
      <c r="F1186" s="714"/>
      <c r="G1186" s="714"/>
      <c r="H1186" s="714"/>
      <c r="I1186" s="688"/>
      <c r="J1186" s="688"/>
      <c r="K1186" s="688"/>
    </row>
    <row r="1187" spans="2:11">
      <c r="B1187" s="709"/>
      <c r="C1187" s="709"/>
      <c r="D1187" s="714"/>
      <c r="E1187" s="714"/>
      <c r="F1187" s="714"/>
      <c r="G1187" s="714"/>
      <c r="H1187" s="714"/>
      <c r="I1187" s="688"/>
      <c r="J1187" s="688"/>
      <c r="K1187" s="688"/>
    </row>
    <row r="1188" spans="2:11">
      <c r="B1188" s="709"/>
      <c r="C1188" s="709"/>
      <c r="D1188" s="714"/>
      <c r="E1188" s="714"/>
      <c r="F1188" s="714"/>
      <c r="G1188" s="714"/>
      <c r="H1188" s="714"/>
      <c r="I1188" s="688"/>
      <c r="J1188" s="688"/>
      <c r="K1188" s="688"/>
    </row>
    <row r="1189" spans="2:11">
      <c r="B1189" s="709"/>
      <c r="C1189" s="709"/>
      <c r="D1189" s="714"/>
      <c r="E1189" s="714"/>
      <c r="F1189" s="714"/>
      <c r="G1189" s="714"/>
      <c r="H1189" s="714"/>
      <c r="I1189" s="688"/>
      <c r="J1189" s="688"/>
      <c r="K1189" s="688"/>
    </row>
    <row r="1190" spans="2:11">
      <c r="B1190" s="709"/>
      <c r="C1190" s="709"/>
      <c r="D1190" s="714"/>
      <c r="E1190" s="714"/>
      <c r="F1190" s="714"/>
      <c r="G1190" s="714"/>
      <c r="H1190" s="714"/>
      <c r="I1190" s="688"/>
      <c r="J1190" s="688"/>
      <c r="K1190" s="688"/>
    </row>
    <row r="1191" spans="2:11">
      <c r="B1191" s="709"/>
      <c r="C1191" s="709"/>
      <c r="D1191" s="714"/>
      <c r="E1191" s="714"/>
      <c r="F1191" s="714"/>
      <c r="G1191" s="714"/>
      <c r="H1191" s="714"/>
      <c r="I1191" s="688"/>
      <c r="J1191" s="688"/>
      <c r="K1191" s="688"/>
    </row>
    <row r="1192" spans="2:11">
      <c r="B1192" s="709"/>
      <c r="C1192" s="709"/>
      <c r="D1192" s="714"/>
      <c r="E1192" s="714"/>
      <c r="F1192" s="714"/>
      <c r="G1192" s="714"/>
      <c r="H1192" s="714"/>
      <c r="I1192" s="688"/>
      <c r="J1192" s="688"/>
      <c r="K1192" s="688"/>
    </row>
    <row r="1193" spans="2:11">
      <c r="B1193" s="709"/>
      <c r="C1193" s="709"/>
      <c r="D1193" s="714"/>
      <c r="E1193" s="714"/>
      <c r="F1193" s="714"/>
      <c r="G1193" s="714"/>
      <c r="H1193" s="714"/>
      <c r="I1193" s="688"/>
      <c r="J1193" s="688"/>
      <c r="K1193" s="688"/>
    </row>
    <row r="1194" spans="2:11">
      <c r="B1194" s="709"/>
      <c r="C1194" s="709"/>
      <c r="D1194" s="714"/>
      <c r="E1194" s="714"/>
      <c r="F1194" s="714"/>
      <c r="G1194" s="714"/>
      <c r="H1194" s="714"/>
      <c r="I1194" s="688"/>
      <c r="J1194" s="688"/>
      <c r="K1194" s="688"/>
    </row>
    <row r="1195" spans="2:11">
      <c r="B1195" s="709"/>
      <c r="C1195" s="709"/>
      <c r="D1195" s="714"/>
      <c r="E1195" s="714"/>
      <c r="F1195" s="714"/>
      <c r="G1195" s="714"/>
      <c r="H1195" s="714"/>
      <c r="I1195" s="688"/>
      <c r="J1195" s="688"/>
      <c r="K1195" s="688"/>
    </row>
    <row r="1196" spans="2:11">
      <c r="B1196" s="709"/>
      <c r="C1196" s="709"/>
      <c r="D1196" s="714"/>
      <c r="E1196" s="714"/>
      <c r="F1196" s="714"/>
      <c r="G1196" s="714"/>
      <c r="H1196" s="714"/>
      <c r="I1196" s="688"/>
      <c r="J1196" s="688"/>
      <c r="K1196" s="688"/>
    </row>
    <row r="1197" spans="2:11">
      <c r="B1197" s="709"/>
      <c r="C1197" s="709"/>
      <c r="D1197" s="714"/>
      <c r="E1197" s="714"/>
      <c r="F1197" s="714"/>
      <c r="G1197" s="714"/>
      <c r="H1197" s="714"/>
      <c r="I1197" s="688"/>
      <c r="J1197" s="688"/>
      <c r="K1197" s="688"/>
    </row>
    <row r="1198" spans="2:11">
      <c r="B1198" s="709"/>
      <c r="C1198" s="709"/>
      <c r="D1198" s="714"/>
      <c r="E1198" s="714"/>
      <c r="F1198" s="714"/>
      <c r="G1198" s="714"/>
      <c r="H1198" s="714"/>
      <c r="I1198" s="688"/>
      <c r="J1198" s="688"/>
      <c r="K1198" s="688"/>
    </row>
    <row r="1199" spans="2:11">
      <c r="B1199" s="709"/>
      <c r="C1199" s="709"/>
      <c r="D1199" s="714"/>
      <c r="E1199" s="714"/>
      <c r="F1199" s="714"/>
      <c r="G1199" s="714"/>
      <c r="H1199" s="714"/>
      <c r="I1199" s="688"/>
      <c r="J1199" s="688"/>
      <c r="K1199" s="688"/>
    </row>
    <row r="1200" spans="2:11">
      <c r="B1200" s="709"/>
      <c r="C1200" s="709"/>
      <c r="D1200" s="714"/>
      <c r="E1200" s="714"/>
      <c r="F1200" s="714"/>
      <c r="G1200" s="714"/>
      <c r="H1200" s="714"/>
      <c r="I1200" s="688"/>
      <c r="J1200" s="688"/>
      <c r="K1200" s="688"/>
    </row>
    <row r="1201" spans="2:11">
      <c r="B1201" s="709"/>
      <c r="C1201" s="709"/>
      <c r="D1201" s="714"/>
      <c r="E1201" s="714"/>
      <c r="F1201" s="714"/>
      <c r="G1201" s="714"/>
      <c r="H1201" s="714"/>
      <c r="I1201" s="688"/>
      <c r="J1201" s="688"/>
      <c r="K1201" s="688"/>
    </row>
    <row r="1202" spans="2:11">
      <c r="B1202" s="709"/>
      <c r="C1202" s="709"/>
      <c r="D1202" s="714"/>
      <c r="E1202" s="714"/>
      <c r="F1202" s="714"/>
      <c r="G1202" s="714"/>
      <c r="H1202" s="714"/>
      <c r="I1202" s="688"/>
      <c r="J1202" s="688"/>
      <c r="K1202" s="688"/>
    </row>
    <row r="1203" spans="2:11">
      <c r="B1203" s="709"/>
      <c r="C1203" s="709"/>
      <c r="D1203" s="714"/>
      <c r="E1203" s="714"/>
      <c r="F1203" s="714"/>
      <c r="G1203" s="714"/>
      <c r="H1203" s="714"/>
      <c r="I1203" s="688"/>
      <c r="J1203" s="688"/>
      <c r="K1203" s="688"/>
    </row>
    <row r="1204" spans="2:11">
      <c r="B1204" s="709"/>
      <c r="C1204" s="709"/>
      <c r="D1204" s="714"/>
      <c r="E1204" s="714"/>
      <c r="F1204" s="714"/>
      <c r="G1204" s="714"/>
      <c r="H1204" s="714"/>
      <c r="I1204" s="688"/>
      <c r="J1204" s="688"/>
      <c r="K1204" s="688"/>
    </row>
    <row r="1205" spans="2:11">
      <c r="B1205" s="709"/>
      <c r="C1205" s="709"/>
      <c r="D1205" s="714"/>
      <c r="E1205" s="714"/>
      <c r="F1205" s="714"/>
      <c r="G1205" s="714"/>
      <c r="H1205" s="714"/>
      <c r="I1205" s="688"/>
      <c r="J1205" s="688"/>
      <c r="K1205" s="688"/>
    </row>
    <row r="1206" spans="2:11">
      <c r="B1206" s="709"/>
      <c r="C1206" s="709"/>
      <c r="D1206" s="714"/>
      <c r="E1206" s="714"/>
      <c r="F1206" s="714"/>
      <c r="G1206" s="714"/>
      <c r="H1206" s="714"/>
      <c r="I1206" s="688"/>
      <c r="J1206" s="688"/>
      <c r="K1206" s="688"/>
    </row>
    <row r="1207" spans="2:11">
      <c r="B1207" s="709"/>
      <c r="C1207" s="709"/>
      <c r="D1207" s="714"/>
      <c r="E1207" s="714"/>
      <c r="F1207" s="714"/>
      <c r="G1207" s="714"/>
      <c r="H1207" s="714"/>
      <c r="I1207" s="688"/>
      <c r="J1207" s="688"/>
      <c r="K1207" s="688"/>
    </row>
    <row r="1208" spans="2:11">
      <c r="B1208" s="709"/>
      <c r="C1208" s="709"/>
      <c r="D1208" s="714"/>
      <c r="E1208" s="714"/>
      <c r="F1208" s="714"/>
      <c r="G1208" s="714"/>
      <c r="H1208" s="714"/>
      <c r="I1208" s="688"/>
      <c r="J1208" s="688"/>
      <c r="K1208" s="688"/>
    </row>
    <row r="1209" spans="2:11">
      <c r="B1209" s="709"/>
      <c r="C1209" s="709"/>
      <c r="D1209" s="714"/>
      <c r="E1209" s="714"/>
      <c r="F1209" s="714"/>
      <c r="G1209" s="714"/>
      <c r="H1209" s="714"/>
      <c r="I1209" s="688"/>
      <c r="J1209" s="688"/>
      <c r="K1209" s="688"/>
    </row>
    <row r="1210" spans="2:11">
      <c r="B1210" s="709"/>
      <c r="C1210" s="709"/>
      <c r="D1210" s="714"/>
      <c r="E1210" s="714"/>
      <c r="F1210" s="714"/>
      <c r="G1210" s="714"/>
      <c r="H1210" s="714"/>
      <c r="I1210" s="688"/>
      <c r="J1210" s="688"/>
      <c r="K1210" s="688"/>
    </row>
    <row r="1211" spans="2:11">
      <c r="B1211" s="709"/>
      <c r="C1211" s="709"/>
      <c r="D1211" s="714"/>
      <c r="E1211" s="714"/>
      <c r="F1211" s="714"/>
      <c r="G1211" s="714"/>
      <c r="H1211" s="714"/>
      <c r="I1211" s="688"/>
      <c r="J1211" s="688"/>
      <c r="K1211" s="688"/>
    </row>
    <row r="1212" spans="2:11">
      <c r="B1212" s="709"/>
      <c r="C1212" s="709"/>
      <c r="D1212" s="714"/>
      <c r="E1212" s="714"/>
      <c r="F1212" s="714"/>
      <c r="G1212" s="714"/>
      <c r="H1212" s="714"/>
      <c r="I1212" s="688"/>
      <c r="J1212" s="688"/>
      <c r="K1212" s="688"/>
    </row>
    <row r="1213" spans="2:11">
      <c r="B1213" s="709"/>
      <c r="C1213" s="709"/>
      <c r="D1213" s="714"/>
      <c r="E1213" s="714"/>
      <c r="F1213" s="714"/>
      <c r="G1213" s="714"/>
      <c r="H1213" s="714"/>
      <c r="I1213" s="688"/>
      <c r="J1213" s="688"/>
      <c r="K1213" s="688"/>
    </row>
    <row r="1214" spans="2:11">
      <c r="B1214" s="709"/>
      <c r="C1214" s="709"/>
      <c r="D1214" s="714"/>
      <c r="E1214" s="714"/>
      <c r="F1214" s="714"/>
      <c r="G1214" s="714"/>
      <c r="H1214" s="714"/>
      <c r="I1214" s="688"/>
      <c r="J1214" s="688"/>
      <c r="K1214" s="688"/>
    </row>
    <row r="1215" spans="2:11">
      <c r="B1215" s="709"/>
      <c r="C1215" s="709"/>
      <c r="D1215" s="714"/>
      <c r="E1215" s="714"/>
      <c r="F1215" s="714"/>
      <c r="G1215" s="714"/>
      <c r="H1215" s="714"/>
      <c r="I1215" s="688"/>
      <c r="J1215" s="688"/>
      <c r="K1215" s="688"/>
    </row>
    <row r="1216" spans="2:11">
      <c r="B1216" s="709"/>
      <c r="C1216" s="709"/>
      <c r="D1216" s="714"/>
      <c r="E1216" s="714"/>
      <c r="F1216" s="714"/>
      <c r="G1216" s="714"/>
      <c r="H1216" s="714"/>
      <c r="I1216" s="688"/>
      <c r="J1216" s="688"/>
      <c r="K1216" s="688"/>
    </row>
    <row r="1217" spans="2:11">
      <c r="B1217" s="709"/>
      <c r="C1217" s="709"/>
      <c r="D1217" s="714"/>
      <c r="E1217" s="714"/>
      <c r="F1217" s="714"/>
      <c r="G1217" s="714"/>
      <c r="H1217" s="714"/>
      <c r="I1217" s="688"/>
      <c r="J1217" s="688"/>
      <c r="K1217" s="688"/>
    </row>
    <row r="1218" spans="2:11">
      <c r="B1218" s="709"/>
      <c r="C1218" s="709"/>
      <c r="D1218" s="714"/>
      <c r="E1218" s="714"/>
      <c r="F1218" s="714"/>
      <c r="G1218" s="714"/>
      <c r="H1218" s="714"/>
      <c r="I1218" s="688"/>
      <c r="J1218" s="688"/>
      <c r="K1218" s="688"/>
    </row>
    <row r="1219" spans="2:11">
      <c r="B1219" s="709"/>
      <c r="C1219" s="709"/>
      <c r="D1219" s="714"/>
      <c r="E1219" s="714"/>
      <c r="F1219" s="714"/>
      <c r="G1219" s="714"/>
      <c r="H1219" s="714"/>
      <c r="I1219" s="688"/>
      <c r="J1219" s="688"/>
      <c r="K1219" s="688"/>
    </row>
    <row r="1220" spans="2:11">
      <c r="B1220" s="709"/>
      <c r="C1220" s="709"/>
      <c r="D1220" s="714"/>
      <c r="E1220" s="714"/>
      <c r="F1220" s="714"/>
      <c r="G1220" s="714"/>
      <c r="H1220" s="714"/>
      <c r="I1220" s="688"/>
      <c r="J1220" s="688"/>
      <c r="K1220" s="688"/>
    </row>
    <row r="1221" spans="2:11">
      <c r="B1221" s="709"/>
      <c r="C1221" s="709"/>
      <c r="D1221" s="714"/>
      <c r="E1221" s="714"/>
      <c r="F1221" s="714"/>
      <c r="G1221" s="714"/>
      <c r="H1221" s="714"/>
      <c r="I1221" s="688"/>
      <c r="J1221" s="688"/>
      <c r="K1221" s="688"/>
    </row>
    <row r="1222" spans="2:11">
      <c r="B1222" s="709"/>
      <c r="C1222" s="709"/>
      <c r="D1222" s="714"/>
      <c r="E1222" s="714"/>
      <c r="F1222" s="714"/>
      <c r="G1222" s="714"/>
      <c r="H1222" s="714"/>
      <c r="I1222" s="688"/>
      <c r="J1222" s="688"/>
      <c r="K1222" s="688"/>
    </row>
    <row r="1223" spans="2:11">
      <c r="B1223" s="709"/>
      <c r="C1223" s="709"/>
      <c r="D1223" s="714"/>
      <c r="E1223" s="714"/>
      <c r="F1223" s="714"/>
      <c r="G1223" s="714"/>
      <c r="H1223" s="714"/>
      <c r="I1223" s="688"/>
      <c r="J1223" s="688"/>
      <c r="K1223" s="688"/>
    </row>
    <row r="1224" spans="2:11">
      <c r="B1224" s="709"/>
      <c r="C1224" s="709"/>
      <c r="D1224" s="714"/>
      <c r="E1224" s="714"/>
      <c r="F1224" s="714"/>
      <c r="G1224" s="714"/>
      <c r="H1224" s="714"/>
      <c r="I1224" s="688"/>
      <c r="J1224" s="688"/>
      <c r="K1224" s="688"/>
    </row>
    <row r="1225" spans="2:11">
      <c r="B1225" s="709"/>
      <c r="C1225" s="709"/>
      <c r="D1225" s="714"/>
      <c r="E1225" s="714"/>
      <c r="F1225" s="714"/>
      <c r="G1225" s="714"/>
      <c r="H1225" s="714"/>
      <c r="I1225" s="688"/>
      <c r="J1225" s="688"/>
      <c r="K1225" s="688"/>
    </row>
    <row r="1226" spans="2:11">
      <c r="B1226" s="709"/>
      <c r="C1226" s="709"/>
      <c r="D1226" s="714"/>
      <c r="E1226" s="714"/>
      <c r="F1226" s="714"/>
      <c r="G1226" s="714"/>
      <c r="H1226" s="714"/>
      <c r="I1226" s="688"/>
      <c r="J1226" s="688"/>
      <c r="K1226" s="688"/>
    </row>
    <row r="1227" spans="2:11">
      <c r="B1227" s="709"/>
      <c r="C1227" s="709"/>
      <c r="D1227" s="714"/>
      <c r="E1227" s="714"/>
      <c r="F1227" s="714"/>
      <c r="G1227" s="714"/>
      <c r="H1227" s="714"/>
      <c r="I1227" s="688"/>
      <c r="J1227" s="688"/>
      <c r="K1227" s="688"/>
    </row>
    <row r="1228" spans="2:11">
      <c r="B1228" s="709"/>
      <c r="C1228" s="709"/>
      <c r="D1228" s="714"/>
      <c r="E1228" s="714"/>
      <c r="F1228" s="714"/>
      <c r="G1228" s="714"/>
      <c r="H1228" s="714"/>
      <c r="I1228" s="688"/>
      <c r="J1228" s="688"/>
      <c r="K1228" s="688"/>
    </row>
    <row r="1229" spans="2:11">
      <c r="B1229" s="709"/>
      <c r="C1229" s="709"/>
      <c r="D1229" s="714"/>
      <c r="E1229" s="714"/>
      <c r="F1229" s="714"/>
      <c r="G1229" s="714"/>
      <c r="H1229" s="714"/>
      <c r="I1229" s="688"/>
      <c r="J1229" s="688"/>
      <c r="K1229" s="688"/>
    </row>
    <row r="1230" spans="2:11">
      <c r="B1230" s="709"/>
      <c r="C1230" s="709"/>
      <c r="D1230" s="714"/>
      <c r="E1230" s="714"/>
      <c r="F1230" s="714"/>
      <c r="G1230" s="714"/>
      <c r="H1230" s="714"/>
      <c r="I1230" s="688"/>
      <c r="J1230" s="688"/>
      <c r="K1230" s="688"/>
    </row>
    <row r="1231" spans="2:11">
      <c r="B1231" s="709"/>
      <c r="C1231" s="709"/>
      <c r="D1231" s="714"/>
      <c r="E1231" s="714"/>
      <c r="F1231" s="714"/>
      <c r="G1231" s="714"/>
      <c r="H1231" s="714"/>
      <c r="I1231" s="688"/>
      <c r="J1231" s="688"/>
      <c r="K1231" s="688"/>
    </row>
    <row r="1232" spans="2:11">
      <c r="B1232" s="709"/>
      <c r="C1232" s="709"/>
      <c r="D1232" s="714"/>
      <c r="E1232" s="714"/>
      <c r="F1232" s="714"/>
      <c r="G1232" s="714"/>
      <c r="H1232" s="714"/>
      <c r="I1232" s="688"/>
      <c r="J1232" s="688"/>
      <c r="K1232" s="688"/>
    </row>
    <row r="1233" spans="2:11">
      <c r="B1233" s="709"/>
      <c r="C1233" s="709"/>
      <c r="D1233" s="714"/>
      <c r="E1233" s="714"/>
      <c r="F1233" s="714"/>
      <c r="G1233" s="714"/>
      <c r="H1233" s="714"/>
      <c r="I1233" s="688"/>
      <c r="J1233" s="688"/>
      <c r="K1233" s="688"/>
    </row>
    <row r="1234" spans="2:11">
      <c r="B1234" s="709"/>
      <c r="C1234" s="709"/>
      <c r="D1234" s="714"/>
      <c r="E1234" s="714"/>
      <c r="F1234" s="714"/>
      <c r="G1234" s="714"/>
      <c r="H1234" s="714"/>
      <c r="I1234" s="688"/>
      <c r="J1234" s="688"/>
      <c r="K1234" s="688"/>
    </row>
    <row r="1235" spans="2:11">
      <c r="B1235" s="709"/>
      <c r="C1235" s="709"/>
      <c r="D1235" s="714"/>
      <c r="E1235" s="714"/>
      <c r="F1235" s="714"/>
      <c r="G1235" s="714"/>
      <c r="H1235" s="714"/>
      <c r="I1235" s="688"/>
      <c r="J1235" s="688"/>
      <c r="K1235" s="688"/>
    </row>
    <row r="1236" spans="2:11">
      <c r="B1236" s="709"/>
      <c r="C1236" s="709"/>
      <c r="D1236" s="714"/>
      <c r="E1236" s="714"/>
      <c r="F1236" s="714"/>
      <c r="G1236" s="714"/>
      <c r="H1236" s="714"/>
      <c r="I1236" s="688"/>
      <c r="J1236" s="688"/>
      <c r="K1236" s="688"/>
    </row>
    <row r="1237" spans="2:11">
      <c r="B1237" s="709"/>
      <c r="C1237" s="709"/>
      <c r="D1237" s="714"/>
      <c r="E1237" s="714"/>
      <c r="F1237" s="714"/>
      <c r="G1237" s="714"/>
      <c r="H1237" s="714"/>
      <c r="I1237" s="688"/>
      <c r="J1237" s="688"/>
      <c r="K1237" s="688"/>
    </row>
    <row r="1238" spans="2:11">
      <c r="B1238" s="709"/>
      <c r="C1238" s="709"/>
      <c r="D1238" s="714"/>
      <c r="E1238" s="714"/>
      <c r="F1238" s="714"/>
      <c r="G1238" s="714"/>
      <c r="H1238" s="714"/>
      <c r="I1238" s="688"/>
      <c r="J1238" s="688"/>
      <c r="K1238" s="688"/>
    </row>
    <row r="1239" spans="2:11">
      <c r="B1239" s="709"/>
      <c r="C1239" s="709"/>
      <c r="D1239" s="714"/>
      <c r="E1239" s="714"/>
      <c r="F1239" s="714"/>
      <c r="G1239" s="714"/>
      <c r="H1239" s="714"/>
      <c r="I1239" s="688"/>
      <c r="J1239" s="688"/>
      <c r="K1239" s="688"/>
    </row>
    <row r="1240" spans="2:11">
      <c r="B1240" s="709"/>
      <c r="C1240" s="709"/>
      <c r="D1240" s="714"/>
      <c r="E1240" s="714"/>
      <c r="F1240" s="714"/>
      <c r="G1240" s="714"/>
      <c r="H1240" s="714"/>
      <c r="I1240" s="688"/>
      <c r="J1240" s="688"/>
      <c r="K1240" s="688"/>
    </row>
    <row r="1241" spans="2:11">
      <c r="B1241" s="709"/>
      <c r="C1241" s="709"/>
      <c r="D1241" s="714"/>
      <c r="E1241" s="714"/>
      <c r="F1241" s="714"/>
      <c r="G1241" s="714"/>
      <c r="H1241" s="714"/>
      <c r="I1241" s="688"/>
      <c r="J1241" s="688"/>
      <c r="K1241" s="688"/>
    </row>
    <row r="1242" spans="2:11">
      <c r="B1242" s="709"/>
      <c r="C1242" s="709"/>
      <c r="D1242" s="714"/>
      <c r="E1242" s="714"/>
      <c r="F1242" s="714"/>
      <c r="G1242" s="714"/>
      <c r="H1242" s="714"/>
      <c r="I1242" s="688"/>
      <c r="J1242" s="688"/>
      <c r="K1242" s="688"/>
    </row>
    <row r="1243" spans="2:11">
      <c r="B1243" s="709"/>
      <c r="C1243" s="709"/>
      <c r="D1243" s="714"/>
      <c r="E1243" s="714"/>
      <c r="F1243" s="714"/>
      <c r="G1243" s="714"/>
      <c r="H1243" s="714"/>
      <c r="I1243" s="688"/>
      <c r="J1243" s="688"/>
      <c r="K1243" s="688"/>
    </row>
    <row r="1244" spans="2:11">
      <c r="B1244" s="709"/>
      <c r="C1244" s="709"/>
      <c r="D1244" s="714"/>
      <c r="E1244" s="714"/>
      <c r="F1244" s="714"/>
      <c r="G1244" s="714"/>
      <c r="H1244" s="714"/>
      <c r="I1244" s="688"/>
      <c r="J1244" s="688"/>
      <c r="K1244" s="688"/>
    </row>
    <row r="1245" spans="2:11">
      <c r="B1245" s="709"/>
      <c r="C1245" s="709"/>
      <c r="D1245" s="714"/>
      <c r="E1245" s="714"/>
      <c r="F1245" s="714"/>
      <c r="G1245" s="714"/>
      <c r="H1245" s="714"/>
      <c r="I1245" s="688"/>
      <c r="J1245" s="688"/>
      <c r="K1245" s="688"/>
    </row>
    <row r="1246" spans="2:11">
      <c r="B1246" s="709"/>
      <c r="C1246" s="709"/>
      <c r="D1246" s="714"/>
      <c r="E1246" s="714"/>
      <c r="F1246" s="714"/>
      <c r="G1246" s="714"/>
      <c r="H1246" s="714"/>
      <c r="I1246" s="688"/>
      <c r="J1246" s="688"/>
      <c r="K1246" s="688"/>
    </row>
    <row r="1247" spans="2:11">
      <c r="B1247" s="709"/>
      <c r="C1247" s="709"/>
      <c r="D1247" s="714"/>
      <c r="E1247" s="714"/>
      <c r="F1247" s="714"/>
      <c r="G1247" s="714"/>
      <c r="H1247" s="714"/>
      <c r="I1247" s="688"/>
      <c r="J1247" s="688"/>
      <c r="K1247" s="688"/>
    </row>
    <row r="1248" spans="2:11">
      <c r="B1248" s="709"/>
      <c r="C1248" s="709"/>
      <c r="D1248" s="714"/>
      <c r="E1248" s="714"/>
      <c r="F1248" s="714"/>
      <c r="G1248" s="714"/>
      <c r="H1248" s="714"/>
      <c r="I1248" s="688"/>
      <c r="J1248" s="688"/>
      <c r="K1248" s="688"/>
    </row>
    <row r="1249" spans="2:11">
      <c r="B1249" s="709"/>
      <c r="C1249" s="709"/>
      <c r="D1249" s="714"/>
      <c r="E1249" s="714"/>
      <c r="F1249" s="714"/>
      <c r="G1249" s="714"/>
      <c r="H1249" s="714"/>
      <c r="I1249" s="688"/>
      <c r="J1249" s="688"/>
      <c r="K1249" s="688"/>
    </row>
    <row r="1250" spans="2:11">
      <c r="B1250" s="709"/>
      <c r="C1250" s="709"/>
      <c r="D1250" s="714"/>
      <c r="E1250" s="714"/>
      <c r="F1250" s="714"/>
      <c r="G1250" s="714"/>
      <c r="H1250" s="714"/>
      <c r="I1250" s="688"/>
      <c r="J1250" s="688"/>
      <c r="K1250" s="688"/>
    </row>
    <row r="1251" spans="2:11">
      <c r="B1251" s="709"/>
      <c r="C1251" s="709"/>
      <c r="D1251" s="714"/>
      <c r="E1251" s="714"/>
      <c r="F1251" s="714"/>
      <c r="G1251" s="714"/>
      <c r="H1251" s="714"/>
      <c r="I1251" s="688"/>
      <c r="J1251" s="688"/>
      <c r="K1251" s="688"/>
    </row>
    <row r="1252" spans="2:11">
      <c r="B1252" s="709"/>
      <c r="C1252" s="709"/>
      <c r="D1252" s="714"/>
      <c r="E1252" s="714"/>
      <c r="F1252" s="714"/>
      <c r="G1252" s="714"/>
      <c r="H1252" s="714"/>
      <c r="I1252" s="688"/>
      <c r="J1252" s="688"/>
      <c r="K1252" s="688"/>
    </row>
    <row r="1253" spans="2:11">
      <c r="B1253" s="709"/>
      <c r="C1253" s="709"/>
      <c r="D1253" s="714"/>
      <c r="E1253" s="714"/>
      <c r="F1253" s="714"/>
      <c r="G1253" s="714"/>
      <c r="H1253" s="714"/>
      <c r="I1253" s="688"/>
      <c r="J1253" s="688"/>
      <c r="K1253" s="688"/>
    </row>
    <row r="1254" spans="2:11">
      <c r="B1254" s="709"/>
      <c r="C1254" s="709"/>
      <c r="D1254" s="714"/>
      <c r="E1254" s="714"/>
      <c r="F1254" s="714"/>
      <c r="G1254" s="714"/>
      <c r="H1254" s="714"/>
      <c r="I1254" s="688"/>
      <c r="J1254" s="688"/>
      <c r="K1254" s="688"/>
    </row>
    <row r="1255" spans="2:11">
      <c r="B1255" s="709"/>
      <c r="C1255" s="709"/>
      <c r="D1255" s="714"/>
      <c r="E1255" s="714"/>
      <c r="F1255" s="714"/>
      <c r="G1255" s="714"/>
      <c r="H1255" s="714"/>
      <c r="I1255" s="688"/>
      <c r="J1255" s="688"/>
      <c r="K1255" s="688"/>
    </row>
    <row r="1256" spans="2:11">
      <c r="B1256" s="709"/>
      <c r="C1256" s="709"/>
      <c r="D1256" s="714"/>
      <c r="E1256" s="714"/>
      <c r="F1256" s="714"/>
      <c r="G1256" s="714"/>
      <c r="H1256" s="714"/>
      <c r="I1256" s="688"/>
      <c r="J1256" s="688"/>
      <c r="K1256" s="688"/>
    </row>
    <row r="1257" spans="2:11">
      <c r="B1257" s="709"/>
      <c r="C1257" s="709"/>
      <c r="D1257" s="714"/>
      <c r="E1257" s="714"/>
      <c r="F1257" s="714"/>
      <c r="G1257" s="714"/>
      <c r="H1257" s="714"/>
      <c r="I1257" s="688"/>
      <c r="J1257" s="688"/>
      <c r="K1257" s="688"/>
    </row>
    <row r="1258" spans="2:11">
      <c r="B1258" s="709"/>
      <c r="C1258" s="709"/>
      <c r="D1258" s="714"/>
      <c r="E1258" s="714"/>
      <c r="F1258" s="714"/>
      <c r="G1258" s="714"/>
      <c r="H1258" s="714"/>
      <c r="I1258" s="688"/>
      <c r="J1258" s="688"/>
      <c r="K1258" s="688"/>
    </row>
    <row r="1259" spans="2:11">
      <c r="B1259" s="709"/>
      <c r="C1259" s="709"/>
      <c r="D1259" s="714"/>
      <c r="E1259" s="714"/>
      <c r="F1259" s="714"/>
      <c r="G1259" s="714"/>
      <c r="H1259" s="714"/>
      <c r="I1259" s="688"/>
      <c r="J1259" s="688"/>
      <c r="K1259" s="688"/>
    </row>
    <row r="1260" spans="2:11">
      <c r="B1260" s="709"/>
      <c r="C1260" s="709"/>
      <c r="D1260" s="714"/>
      <c r="E1260" s="714"/>
      <c r="F1260" s="714"/>
      <c r="G1260" s="714"/>
      <c r="H1260" s="714"/>
      <c r="I1260" s="688"/>
      <c r="J1260" s="688"/>
      <c r="K1260" s="688"/>
    </row>
    <row r="1261" spans="2:11">
      <c r="B1261" s="709"/>
      <c r="C1261" s="709"/>
      <c r="D1261" s="714"/>
      <c r="E1261" s="714"/>
      <c r="F1261" s="714"/>
      <c r="G1261" s="714"/>
      <c r="H1261" s="714"/>
      <c r="I1261" s="688"/>
      <c r="J1261" s="688"/>
      <c r="K1261" s="688"/>
    </row>
    <row r="1262" spans="2:11">
      <c r="B1262" s="709"/>
      <c r="C1262" s="709"/>
      <c r="D1262" s="714"/>
      <c r="E1262" s="714"/>
      <c r="F1262" s="714"/>
      <c r="G1262" s="714"/>
      <c r="H1262" s="714"/>
      <c r="I1262" s="688"/>
      <c r="J1262" s="688"/>
      <c r="K1262" s="688"/>
    </row>
    <row r="1263" spans="2:11">
      <c r="B1263" s="709"/>
      <c r="C1263" s="709"/>
      <c r="D1263" s="714"/>
      <c r="E1263" s="714"/>
      <c r="F1263" s="714"/>
      <c r="G1263" s="714"/>
      <c r="H1263" s="714"/>
      <c r="I1263" s="688"/>
      <c r="J1263" s="688"/>
      <c r="K1263" s="688"/>
    </row>
    <row r="1264" spans="2:11">
      <c r="B1264" s="709"/>
      <c r="C1264" s="709"/>
      <c r="D1264" s="714"/>
      <c r="E1264" s="714"/>
      <c r="F1264" s="714"/>
      <c r="G1264" s="714"/>
      <c r="H1264" s="714"/>
      <c r="I1264" s="688"/>
      <c r="J1264" s="688"/>
      <c r="K1264" s="688"/>
    </row>
    <row r="1265" spans="2:11">
      <c r="B1265" s="709"/>
      <c r="C1265" s="709"/>
      <c r="D1265" s="714"/>
      <c r="E1265" s="714"/>
      <c r="F1265" s="714"/>
      <c r="G1265" s="714"/>
      <c r="H1265" s="714"/>
      <c r="I1265" s="688"/>
      <c r="J1265" s="688"/>
      <c r="K1265" s="688"/>
    </row>
    <row r="1266" spans="2:11">
      <c r="B1266" s="709"/>
      <c r="C1266" s="709"/>
      <c r="D1266" s="714"/>
      <c r="E1266" s="714"/>
      <c r="F1266" s="714"/>
      <c r="G1266" s="714"/>
      <c r="H1266" s="714"/>
      <c r="I1266" s="688"/>
      <c r="J1266" s="688"/>
      <c r="K1266" s="688"/>
    </row>
    <row r="1267" spans="2:11">
      <c r="B1267" s="709"/>
      <c r="C1267" s="709"/>
      <c r="D1267" s="714"/>
      <c r="E1267" s="714"/>
      <c r="F1267" s="714"/>
      <c r="G1267" s="714"/>
      <c r="H1267" s="714"/>
      <c r="I1267" s="688"/>
      <c r="J1267" s="688"/>
      <c r="K1267" s="688"/>
    </row>
    <row r="1268" spans="2:11">
      <c r="B1268" s="709"/>
      <c r="C1268" s="709"/>
      <c r="D1268" s="714"/>
      <c r="E1268" s="714"/>
      <c r="F1268" s="714"/>
      <c r="G1268" s="714"/>
      <c r="H1268" s="714"/>
      <c r="I1268" s="688"/>
      <c r="J1268" s="688"/>
      <c r="K1268" s="688"/>
    </row>
    <row r="1269" spans="2:11">
      <c r="B1269" s="709"/>
      <c r="C1269" s="709"/>
      <c r="D1269" s="714"/>
      <c r="E1269" s="714"/>
      <c r="F1269" s="714"/>
      <c r="G1269" s="714"/>
      <c r="H1269" s="714"/>
      <c r="I1269" s="688"/>
      <c r="J1269" s="688"/>
      <c r="K1269" s="688"/>
    </row>
    <row r="1270" spans="2:11">
      <c r="B1270" s="709"/>
      <c r="C1270" s="709"/>
      <c r="D1270" s="714"/>
      <c r="E1270" s="714"/>
      <c r="F1270" s="714"/>
      <c r="G1270" s="714"/>
      <c r="H1270" s="714"/>
      <c r="I1270" s="688"/>
      <c r="J1270" s="688"/>
      <c r="K1270" s="688"/>
    </row>
    <row r="1271" spans="2:11">
      <c r="B1271" s="709"/>
      <c r="C1271" s="709"/>
      <c r="D1271" s="714"/>
      <c r="E1271" s="714"/>
      <c r="F1271" s="714"/>
      <c r="G1271" s="714"/>
      <c r="H1271" s="714"/>
      <c r="I1271" s="688"/>
      <c r="J1271" s="688"/>
      <c r="K1271" s="688"/>
    </row>
    <row r="1272" spans="2:11">
      <c r="B1272" s="709"/>
      <c r="C1272" s="709"/>
      <c r="D1272" s="714"/>
      <c r="E1272" s="714"/>
      <c r="F1272" s="714"/>
      <c r="G1272" s="714"/>
      <c r="H1272" s="714"/>
      <c r="I1272" s="688"/>
      <c r="J1272" s="688"/>
      <c r="K1272" s="688"/>
    </row>
    <row r="1273" spans="2:11">
      <c r="B1273" s="709"/>
      <c r="C1273" s="709"/>
      <c r="D1273" s="714"/>
      <c r="E1273" s="714"/>
      <c r="F1273" s="714"/>
      <c r="G1273" s="714"/>
      <c r="H1273" s="714"/>
      <c r="I1273" s="688"/>
      <c r="J1273" s="688"/>
      <c r="K1273" s="688"/>
    </row>
    <row r="1274" spans="2:11">
      <c r="B1274" s="709"/>
      <c r="C1274" s="709"/>
      <c r="D1274" s="714"/>
      <c r="E1274" s="714"/>
      <c r="F1274" s="714"/>
      <c r="G1274" s="714"/>
      <c r="H1274" s="714"/>
      <c r="I1274" s="688"/>
      <c r="J1274" s="688"/>
      <c r="K1274" s="688"/>
    </row>
    <row r="1275" spans="2:11">
      <c r="B1275" s="709"/>
      <c r="C1275" s="709"/>
      <c r="D1275" s="714"/>
      <c r="E1275" s="714"/>
      <c r="F1275" s="714"/>
      <c r="G1275" s="714"/>
      <c r="H1275" s="714"/>
      <c r="I1275" s="688"/>
      <c r="J1275" s="688"/>
      <c r="K1275" s="688"/>
    </row>
    <row r="1276" spans="2:11">
      <c r="B1276" s="709"/>
      <c r="C1276" s="709"/>
      <c r="D1276" s="714"/>
      <c r="E1276" s="714"/>
      <c r="F1276" s="714"/>
      <c r="G1276" s="714"/>
      <c r="H1276" s="714"/>
      <c r="I1276" s="688"/>
      <c r="J1276" s="688"/>
      <c r="K1276" s="688"/>
    </row>
    <row r="1277" spans="2:11">
      <c r="B1277" s="709"/>
      <c r="C1277" s="709"/>
      <c r="D1277" s="714"/>
      <c r="E1277" s="714"/>
      <c r="F1277" s="714"/>
      <c r="G1277" s="714"/>
      <c r="H1277" s="714"/>
      <c r="I1277" s="688"/>
      <c r="J1277" s="688"/>
      <c r="K1277" s="688"/>
    </row>
    <row r="1278" spans="2:11">
      <c r="B1278" s="709"/>
      <c r="C1278" s="709"/>
      <c r="D1278" s="714"/>
      <c r="E1278" s="714"/>
      <c r="F1278" s="714"/>
      <c r="G1278" s="714"/>
      <c r="H1278" s="714"/>
      <c r="I1278" s="688"/>
      <c r="J1278" s="688"/>
      <c r="K1278" s="688"/>
    </row>
    <row r="1279" spans="2:11">
      <c r="B1279" s="709"/>
      <c r="C1279" s="709"/>
      <c r="D1279" s="714"/>
      <c r="E1279" s="714"/>
      <c r="F1279" s="714"/>
      <c r="G1279" s="714"/>
      <c r="H1279" s="714"/>
      <c r="I1279" s="688"/>
      <c r="J1279" s="688"/>
      <c r="K1279" s="688"/>
    </row>
    <row r="1280" spans="2:11">
      <c r="B1280" s="709"/>
      <c r="C1280" s="709"/>
      <c r="D1280" s="714"/>
      <c r="E1280" s="714"/>
      <c r="F1280" s="714"/>
      <c r="G1280" s="714"/>
      <c r="H1280" s="714"/>
      <c r="I1280" s="688"/>
      <c r="J1280" s="688"/>
      <c r="K1280" s="688"/>
    </row>
    <row r="1281" spans="2:11">
      <c r="B1281" s="709"/>
      <c r="C1281" s="709"/>
      <c r="D1281" s="714"/>
      <c r="E1281" s="714"/>
      <c r="F1281" s="714"/>
      <c r="G1281" s="714"/>
      <c r="H1281" s="714"/>
      <c r="I1281" s="688"/>
      <c r="J1281" s="688"/>
      <c r="K1281" s="688"/>
    </row>
    <row r="1282" spans="2:11">
      <c r="B1282" s="709"/>
      <c r="C1282" s="709"/>
      <c r="D1282" s="714"/>
      <c r="E1282" s="714"/>
      <c r="F1282" s="714"/>
      <c r="G1282" s="714"/>
      <c r="H1282" s="714"/>
      <c r="I1282" s="688"/>
      <c r="J1282" s="688"/>
      <c r="K1282" s="688"/>
    </row>
    <row r="1283" spans="2:11">
      <c r="B1283" s="709"/>
      <c r="C1283" s="709"/>
      <c r="D1283" s="714"/>
      <c r="E1283" s="714"/>
      <c r="F1283" s="714"/>
      <c r="G1283" s="714"/>
      <c r="H1283" s="714"/>
      <c r="I1283" s="688"/>
      <c r="J1283" s="688"/>
      <c r="K1283" s="688"/>
    </row>
    <row r="1284" spans="2:11">
      <c r="B1284" s="709"/>
      <c r="C1284" s="709"/>
      <c r="D1284" s="714"/>
      <c r="E1284" s="714"/>
      <c r="F1284" s="714"/>
      <c r="G1284" s="714"/>
      <c r="H1284" s="714"/>
      <c r="I1284" s="688"/>
      <c r="J1284" s="688"/>
      <c r="K1284" s="688"/>
    </row>
    <row r="1285" spans="2:11">
      <c r="B1285" s="709"/>
      <c r="C1285" s="709"/>
      <c r="D1285" s="714"/>
      <c r="E1285" s="714"/>
      <c r="F1285" s="714"/>
      <c r="G1285" s="714"/>
      <c r="H1285" s="714"/>
      <c r="I1285" s="688"/>
      <c r="J1285" s="688"/>
      <c r="K1285" s="688"/>
    </row>
    <row r="1286" spans="2:11">
      <c r="B1286" s="709"/>
      <c r="C1286" s="709"/>
      <c r="D1286" s="714"/>
      <c r="E1286" s="714"/>
      <c r="F1286" s="714"/>
      <c r="G1286" s="714"/>
      <c r="H1286" s="714"/>
      <c r="I1286" s="688"/>
      <c r="J1286" s="688"/>
      <c r="K1286" s="688"/>
    </row>
    <row r="1287" spans="2:11">
      <c r="B1287" s="709"/>
      <c r="C1287" s="709"/>
      <c r="D1287" s="714"/>
      <c r="E1287" s="714"/>
      <c r="F1287" s="714"/>
      <c r="G1287" s="714"/>
      <c r="H1287" s="714"/>
      <c r="I1287" s="688"/>
      <c r="J1287" s="688"/>
      <c r="K1287" s="688"/>
    </row>
    <row r="1288" spans="2:11">
      <c r="B1288" s="709"/>
      <c r="C1288" s="709"/>
      <c r="D1288" s="714"/>
      <c r="E1288" s="714"/>
      <c r="F1288" s="714"/>
      <c r="G1288" s="714"/>
      <c r="H1288" s="714"/>
      <c r="I1288" s="688"/>
      <c r="J1288" s="688"/>
      <c r="K1288" s="688"/>
    </row>
    <row r="1289" spans="2:11">
      <c r="B1289" s="709"/>
      <c r="C1289" s="709"/>
      <c r="D1289" s="714"/>
      <c r="E1289" s="714"/>
      <c r="F1289" s="714"/>
      <c r="G1289" s="714"/>
      <c r="H1289" s="714"/>
      <c r="I1289" s="688"/>
      <c r="J1289" s="688"/>
      <c r="K1289" s="688"/>
    </row>
    <row r="1290" spans="2:11">
      <c r="B1290" s="709"/>
      <c r="C1290" s="709"/>
      <c r="D1290" s="714"/>
      <c r="E1290" s="714"/>
      <c r="F1290" s="714"/>
      <c r="G1290" s="714"/>
      <c r="H1290" s="714"/>
      <c r="I1290" s="688"/>
      <c r="J1290" s="688"/>
      <c r="K1290" s="688"/>
    </row>
    <row r="1291" spans="2:11">
      <c r="B1291" s="709"/>
      <c r="C1291" s="709"/>
      <c r="D1291" s="714"/>
      <c r="E1291" s="714"/>
      <c r="F1291" s="714"/>
      <c r="G1291" s="714"/>
      <c r="H1291" s="714"/>
      <c r="I1291" s="688"/>
      <c r="J1291" s="688"/>
      <c r="K1291" s="688"/>
    </row>
    <row r="1292" spans="2:11">
      <c r="B1292" s="709"/>
      <c r="C1292" s="709"/>
      <c r="D1292" s="714"/>
      <c r="E1292" s="714"/>
      <c r="F1292" s="714"/>
      <c r="G1292" s="714"/>
      <c r="H1292" s="714"/>
      <c r="I1292" s="688"/>
      <c r="J1292" s="688"/>
      <c r="K1292" s="688"/>
    </row>
    <row r="1293" spans="2:11">
      <c r="B1293" s="709"/>
      <c r="C1293" s="709"/>
      <c r="D1293" s="714"/>
      <c r="E1293" s="714"/>
      <c r="F1293" s="714"/>
      <c r="G1293" s="714"/>
      <c r="H1293" s="714"/>
      <c r="I1293" s="688"/>
      <c r="J1293" s="688"/>
      <c r="K1293" s="688"/>
    </row>
    <row r="1294" spans="2:11">
      <c r="B1294" s="709"/>
      <c r="C1294" s="709"/>
      <c r="D1294" s="714"/>
      <c r="E1294" s="714"/>
      <c r="F1294" s="714"/>
      <c r="G1294" s="714"/>
      <c r="H1294" s="714"/>
      <c r="I1294" s="688"/>
      <c r="J1294" s="688"/>
      <c r="K1294" s="688"/>
    </row>
    <row r="1295" spans="2:11">
      <c r="B1295" s="709"/>
      <c r="C1295" s="709"/>
      <c r="D1295" s="714"/>
      <c r="E1295" s="714"/>
      <c r="F1295" s="714"/>
      <c r="G1295" s="714"/>
      <c r="H1295" s="714"/>
      <c r="I1295" s="688"/>
      <c r="J1295" s="688"/>
      <c r="K1295" s="688"/>
    </row>
    <row r="1296" spans="2:11">
      <c r="B1296" s="709"/>
      <c r="C1296" s="709"/>
      <c r="D1296" s="714"/>
      <c r="E1296" s="714"/>
      <c r="F1296" s="714"/>
      <c r="G1296" s="714"/>
      <c r="H1296" s="714"/>
      <c r="I1296" s="688"/>
      <c r="J1296" s="688"/>
      <c r="K1296" s="688"/>
    </row>
    <row r="1297" spans="2:11">
      <c r="B1297" s="709"/>
      <c r="C1297" s="709"/>
      <c r="D1297" s="714"/>
      <c r="E1297" s="714"/>
      <c r="F1297" s="714"/>
      <c r="G1297" s="714"/>
      <c r="H1297" s="714"/>
      <c r="I1297" s="688"/>
      <c r="J1297" s="688"/>
      <c r="K1297" s="688"/>
    </row>
    <row r="1298" spans="2:11">
      <c r="B1298" s="709"/>
      <c r="C1298" s="709"/>
      <c r="D1298" s="714"/>
      <c r="E1298" s="714"/>
      <c r="F1298" s="714"/>
      <c r="G1298" s="714"/>
      <c r="H1298" s="714"/>
      <c r="I1298" s="688"/>
      <c r="J1298" s="688"/>
      <c r="K1298" s="688"/>
    </row>
    <row r="1299" spans="2:11">
      <c r="B1299" s="709"/>
      <c r="C1299" s="709"/>
      <c r="D1299" s="714"/>
      <c r="E1299" s="714"/>
      <c r="F1299" s="714"/>
      <c r="G1299" s="714"/>
      <c r="H1299" s="714"/>
      <c r="I1299" s="688"/>
      <c r="J1299" s="688"/>
      <c r="K1299" s="688"/>
    </row>
    <row r="1300" spans="2:11">
      <c r="B1300" s="709"/>
      <c r="C1300" s="709"/>
      <c r="D1300" s="714"/>
      <c r="E1300" s="714"/>
      <c r="F1300" s="714"/>
      <c r="G1300" s="714"/>
      <c r="H1300" s="714"/>
      <c r="I1300" s="688"/>
      <c r="J1300" s="688"/>
      <c r="K1300" s="688"/>
    </row>
    <row r="1301" spans="2:11">
      <c r="B1301" s="709"/>
      <c r="C1301" s="709"/>
      <c r="D1301" s="714"/>
      <c r="E1301" s="714"/>
      <c r="F1301" s="714"/>
      <c r="G1301" s="714"/>
      <c r="H1301" s="714"/>
      <c r="I1301" s="688"/>
      <c r="J1301" s="688"/>
      <c r="K1301" s="688"/>
    </row>
    <row r="1302" spans="2:11">
      <c r="B1302" s="709"/>
      <c r="C1302" s="709"/>
      <c r="D1302" s="714"/>
      <c r="E1302" s="714"/>
      <c r="F1302" s="714"/>
      <c r="G1302" s="714"/>
      <c r="H1302" s="714"/>
      <c r="I1302" s="688"/>
      <c r="J1302" s="688"/>
      <c r="K1302" s="688"/>
    </row>
    <row r="1303" spans="2:11">
      <c r="B1303" s="709"/>
      <c r="C1303" s="709"/>
      <c r="D1303" s="714"/>
      <c r="E1303" s="714"/>
      <c r="F1303" s="714"/>
      <c r="G1303" s="714"/>
      <c r="H1303" s="714"/>
      <c r="I1303" s="688"/>
      <c r="J1303" s="688"/>
      <c r="K1303" s="688"/>
    </row>
    <row r="1304" spans="2:11">
      <c r="B1304" s="709"/>
      <c r="C1304" s="709"/>
      <c r="D1304" s="714"/>
      <c r="E1304" s="714"/>
      <c r="F1304" s="714"/>
      <c r="G1304" s="714"/>
      <c r="H1304" s="714"/>
      <c r="I1304" s="688"/>
      <c r="J1304" s="688"/>
      <c r="K1304" s="688"/>
    </row>
    <row r="1305" spans="2:11">
      <c r="B1305" s="709"/>
      <c r="C1305" s="709"/>
      <c r="D1305" s="714"/>
      <c r="E1305" s="714"/>
      <c r="F1305" s="714"/>
      <c r="G1305" s="714"/>
      <c r="H1305" s="714"/>
      <c r="I1305" s="688"/>
      <c r="J1305" s="688"/>
      <c r="K1305" s="688"/>
    </row>
    <row r="1306" spans="2:11">
      <c r="B1306" s="709"/>
      <c r="C1306" s="709"/>
      <c r="D1306" s="714"/>
      <c r="E1306" s="714"/>
      <c r="F1306" s="714"/>
      <c r="G1306" s="714"/>
      <c r="H1306" s="714"/>
      <c r="I1306" s="688"/>
      <c r="J1306" s="688"/>
      <c r="K1306" s="688"/>
    </row>
    <row r="1307" spans="2:11">
      <c r="B1307" s="709"/>
      <c r="C1307" s="709"/>
      <c r="D1307" s="714"/>
      <c r="E1307" s="714"/>
      <c r="F1307" s="714"/>
      <c r="G1307" s="714"/>
      <c r="H1307" s="714"/>
      <c r="I1307" s="688"/>
      <c r="J1307" s="688"/>
      <c r="K1307" s="688"/>
    </row>
    <row r="1308" spans="2:11">
      <c r="B1308" s="709"/>
      <c r="C1308" s="709"/>
      <c r="D1308" s="714"/>
      <c r="E1308" s="714"/>
      <c r="F1308" s="714"/>
      <c r="G1308" s="714"/>
      <c r="H1308" s="714"/>
      <c r="I1308" s="688"/>
      <c r="J1308" s="688"/>
      <c r="K1308" s="688"/>
    </row>
    <row r="1309" spans="2:11">
      <c r="B1309" s="709"/>
      <c r="C1309" s="709"/>
      <c r="D1309" s="714"/>
      <c r="E1309" s="714"/>
      <c r="F1309" s="714"/>
      <c r="G1309" s="714"/>
      <c r="H1309" s="714"/>
      <c r="I1309" s="688"/>
      <c r="J1309" s="688"/>
      <c r="K1309" s="688"/>
    </row>
    <row r="1310" spans="2:11">
      <c r="B1310" s="709"/>
      <c r="C1310" s="709"/>
      <c r="D1310" s="714"/>
      <c r="E1310" s="714"/>
      <c r="F1310" s="714"/>
      <c r="G1310" s="714"/>
      <c r="H1310" s="714"/>
      <c r="I1310" s="688"/>
      <c r="J1310" s="688"/>
      <c r="K1310" s="688"/>
    </row>
    <row r="1311" spans="2:11">
      <c r="B1311" s="709"/>
      <c r="C1311" s="709"/>
      <c r="D1311" s="714"/>
      <c r="E1311" s="714"/>
      <c r="F1311" s="714"/>
      <c r="G1311" s="714"/>
      <c r="H1311" s="714"/>
      <c r="I1311" s="688"/>
      <c r="J1311" s="688"/>
      <c r="K1311" s="688"/>
    </row>
    <row r="1312" spans="2:11">
      <c r="B1312" s="709"/>
      <c r="C1312" s="709"/>
      <c r="D1312" s="714"/>
      <c r="E1312" s="714"/>
      <c r="F1312" s="714"/>
      <c r="G1312" s="714"/>
      <c r="H1312" s="714"/>
      <c r="I1312" s="688"/>
      <c r="J1312" s="688"/>
      <c r="K1312" s="688"/>
    </row>
    <row r="1313" spans="2:11">
      <c r="B1313" s="709"/>
      <c r="C1313" s="709"/>
      <c r="D1313" s="714"/>
      <c r="E1313" s="714"/>
      <c r="F1313" s="714"/>
      <c r="G1313" s="714"/>
      <c r="H1313" s="714"/>
      <c r="I1313" s="688"/>
      <c r="J1313" s="688"/>
      <c r="K1313" s="688"/>
    </row>
    <row r="1314" spans="2:11">
      <c r="B1314" s="709"/>
      <c r="C1314" s="709"/>
      <c r="D1314" s="714"/>
      <c r="E1314" s="714"/>
      <c r="F1314" s="714"/>
      <c r="G1314" s="714"/>
      <c r="H1314" s="714"/>
      <c r="I1314" s="688"/>
      <c r="J1314" s="688"/>
      <c r="K1314" s="688"/>
    </row>
    <row r="1315" spans="2:11">
      <c r="B1315" s="709"/>
      <c r="C1315" s="709"/>
      <c r="D1315" s="714"/>
      <c r="E1315" s="714"/>
      <c r="F1315" s="714"/>
      <c r="G1315" s="714"/>
      <c r="H1315" s="714"/>
      <c r="I1315" s="688"/>
      <c r="J1315" s="688"/>
      <c r="K1315" s="688"/>
    </row>
    <row r="1316" spans="2:11">
      <c r="B1316" s="709"/>
      <c r="C1316" s="709"/>
      <c r="D1316" s="714"/>
      <c r="E1316" s="714"/>
      <c r="F1316" s="714"/>
      <c r="G1316" s="714"/>
      <c r="H1316" s="714"/>
      <c r="I1316" s="688"/>
      <c r="J1316" s="688"/>
      <c r="K1316" s="688"/>
    </row>
    <row r="1317" spans="2:11">
      <c r="B1317" s="709"/>
      <c r="C1317" s="709"/>
      <c r="D1317" s="714"/>
      <c r="E1317" s="714"/>
      <c r="F1317" s="714"/>
      <c r="G1317" s="714"/>
      <c r="H1317" s="714"/>
      <c r="I1317" s="688"/>
      <c r="J1317" s="688"/>
      <c r="K1317" s="688"/>
    </row>
    <row r="1318" spans="2:11">
      <c r="B1318" s="709"/>
      <c r="C1318" s="709"/>
      <c r="D1318" s="714"/>
      <c r="E1318" s="714"/>
      <c r="F1318" s="714"/>
      <c r="G1318" s="714"/>
      <c r="H1318" s="714"/>
      <c r="I1318" s="688"/>
      <c r="J1318" s="688"/>
      <c r="K1318" s="688"/>
    </row>
    <row r="1319" spans="2:11">
      <c r="B1319" s="709"/>
      <c r="C1319" s="709"/>
      <c r="D1319" s="714"/>
      <c r="E1319" s="714"/>
      <c r="F1319" s="714"/>
      <c r="G1319" s="714"/>
      <c r="H1319" s="714"/>
      <c r="I1319" s="688"/>
      <c r="J1319" s="688"/>
      <c r="K1319" s="688"/>
    </row>
    <row r="1320" spans="2:11">
      <c r="B1320" s="709"/>
      <c r="C1320" s="709"/>
      <c r="D1320" s="714"/>
      <c r="E1320" s="714"/>
      <c r="F1320" s="714"/>
      <c r="G1320" s="714"/>
      <c r="H1320" s="714"/>
      <c r="I1320" s="688"/>
      <c r="J1320" s="688"/>
      <c r="K1320" s="688"/>
    </row>
    <row r="1321" spans="2:11">
      <c r="B1321" s="709"/>
      <c r="C1321" s="709"/>
      <c r="D1321" s="714"/>
      <c r="E1321" s="714"/>
      <c r="F1321" s="714"/>
      <c r="G1321" s="714"/>
      <c r="H1321" s="714"/>
      <c r="I1321" s="688"/>
      <c r="J1321" s="688"/>
      <c r="K1321" s="688"/>
    </row>
    <row r="1322" spans="2:11">
      <c r="B1322" s="709"/>
      <c r="C1322" s="709"/>
      <c r="D1322" s="714"/>
      <c r="E1322" s="714"/>
      <c r="F1322" s="714"/>
      <c r="G1322" s="714"/>
      <c r="H1322" s="714"/>
      <c r="I1322" s="688"/>
      <c r="J1322" s="688"/>
      <c r="K1322" s="688"/>
    </row>
    <row r="1323" spans="2:11">
      <c r="B1323" s="709"/>
      <c r="C1323" s="709"/>
      <c r="D1323" s="714"/>
      <c r="E1323" s="714"/>
      <c r="F1323" s="714"/>
      <c r="G1323" s="714"/>
      <c r="H1323" s="714"/>
      <c r="I1323" s="688"/>
      <c r="J1323" s="688"/>
      <c r="K1323" s="688"/>
    </row>
    <row r="1324" spans="2:11">
      <c r="B1324" s="709"/>
      <c r="C1324" s="709"/>
      <c r="D1324" s="714"/>
      <c r="E1324" s="714"/>
      <c r="F1324" s="714"/>
      <c r="G1324" s="714"/>
      <c r="H1324" s="714"/>
      <c r="I1324" s="688"/>
      <c r="J1324" s="688"/>
      <c r="K1324" s="688"/>
    </row>
    <row r="1325" spans="2:11">
      <c r="B1325" s="709"/>
      <c r="C1325" s="709"/>
      <c r="D1325" s="714"/>
      <c r="E1325" s="714"/>
      <c r="F1325" s="714"/>
      <c r="G1325" s="714"/>
      <c r="H1325" s="714"/>
      <c r="I1325" s="688"/>
      <c r="J1325" s="688"/>
      <c r="K1325" s="688"/>
    </row>
    <row r="1326" spans="2:11">
      <c r="B1326" s="709"/>
      <c r="C1326" s="709"/>
      <c r="D1326" s="714"/>
      <c r="E1326" s="714"/>
      <c r="F1326" s="714"/>
      <c r="G1326" s="714"/>
      <c r="H1326" s="714"/>
      <c r="I1326" s="688"/>
      <c r="J1326" s="688"/>
      <c r="K1326" s="688"/>
    </row>
    <row r="1327" spans="2:11">
      <c r="B1327" s="709"/>
      <c r="C1327" s="709"/>
      <c r="D1327" s="714"/>
      <c r="E1327" s="714"/>
      <c r="F1327" s="714"/>
      <c r="G1327" s="714"/>
      <c r="H1327" s="714"/>
      <c r="I1327" s="688"/>
      <c r="J1327" s="688"/>
      <c r="K1327" s="688"/>
    </row>
    <row r="1328" spans="2:11">
      <c r="B1328" s="709"/>
      <c r="C1328" s="709"/>
      <c r="D1328" s="714"/>
      <c r="E1328" s="714"/>
      <c r="F1328" s="714"/>
      <c r="G1328" s="714"/>
      <c r="H1328" s="714"/>
      <c r="I1328" s="688"/>
      <c r="J1328" s="688"/>
      <c r="K1328" s="688"/>
    </row>
    <row r="1329" spans="2:11">
      <c r="B1329" s="709"/>
      <c r="C1329" s="709"/>
      <c r="D1329" s="714"/>
      <c r="E1329" s="714"/>
      <c r="F1329" s="714"/>
      <c r="G1329" s="714"/>
      <c r="H1329" s="714"/>
      <c r="I1329" s="688"/>
      <c r="J1329" s="688"/>
      <c r="K1329" s="688"/>
    </row>
    <row r="1330" spans="2:11">
      <c r="B1330" s="709"/>
      <c r="C1330" s="709"/>
      <c r="D1330" s="714"/>
      <c r="E1330" s="714"/>
      <c r="F1330" s="714"/>
      <c r="G1330" s="714"/>
      <c r="H1330" s="714"/>
      <c r="I1330" s="688"/>
      <c r="J1330" s="688"/>
      <c r="K1330" s="688"/>
    </row>
    <row r="1331" spans="2:11">
      <c r="B1331" s="709"/>
      <c r="C1331" s="709"/>
      <c r="D1331" s="714"/>
      <c r="E1331" s="714"/>
      <c r="F1331" s="714"/>
      <c r="G1331" s="714"/>
      <c r="H1331" s="714"/>
      <c r="I1331" s="688"/>
      <c r="J1331" s="688"/>
      <c r="K1331" s="688"/>
    </row>
    <row r="1332" spans="2:11">
      <c r="B1332" s="709"/>
      <c r="C1332" s="709"/>
      <c r="D1332" s="714"/>
      <c r="E1332" s="714"/>
      <c r="F1332" s="714"/>
      <c r="G1332" s="714"/>
      <c r="H1332" s="714"/>
      <c r="I1332" s="688"/>
      <c r="J1332" s="688"/>
      <c r="K1332" s="688"/>
    </row>
    <row r="1333" spans="2:11">
      <c r="B1333" s="709"/>
      <c r="C1333" s="709"/>
      <c r="D1333" s="714"/>
      <c r="E1333" s="714"/>
      <c r="F1333" s="714"/>
      <c r="G1333" s="714"/>
      <c r="H1333" s="714"/>
      <c r="I1333" s="688"/>
      <c r="J1333" s="688"/>
      <c r="K1333" s="688"/>
    </row>
    <row r="1334" spans="2:11">
      <c r="B1334" s="709"/>
      <c r="C1334" s="709"/>
      <c r="D1334" s="714"/>
      <c r="E1334" s="714"/>
      <c r="F1334" s="714"/>
      <c r="G1334" s="714"/>
      <c r="H1334" s="714"/>
      <c r="I1334" s="688"/>
      <c r="J1334" s="688"/>
      <c r="K1334" s="688"/>
    </row>
    <row r="1335" spans="2:11">
      <c r="B1335" s="709"/>
      <c r="C1335" s="709"/>
      <c r="D1335" s="714"/>
      <c r="E1335" s="714"/>
      <c r="F1335" s="714"/>
      <c r="G1335" s="714"/>
      <c r="H1335" s="714"/>
      <c r="I1335" s="688"/>
      <c r="J1335" s="688"/>
      <c r="K1335" s="688"/>
    </row>
    <row r="1336" spans="2:11">
      <c r="B1336" s="709"/>
      <c r="C1336" s="709"/>
      <c r="D1336" s="714"/>
      <c r="E1336" s="714"/>
      <c r="F1336" s="714"/>
      <c r="G1336" s="714"/>
      <c r="H1336" s="714"/>
      <c r="I1336" s="688"/>
      <c r="J1336" s="688"/>
      <c r="K1336" s="688"/>
    </row>
    <row r="1337" spans="2:11">
      <c r="B1337" s="709"/>
      <c r="C1337" s="709"/>
      <c r="D1337" s="714"/>
      <c r="E1337" s="714"/>
      <c r="F1337" s="714"/>
      <c r="G1337" s="714"/>
      <c r="H1337" s="714"/>
      <c r="I1337" s="688"/>
      <c r="J1337" s="688"/>
      <c r="K1337" s="688"/>
    </row>
    <row r="1338" spans="2:11">
      <c r="B1338" s="709"/>
      <c r="C1338" s="709"/>
      <c r="D1338" s="714"/>
      <c r="E1338" s="714"/>
      <c r="F1338" s="714"/>
      <c r="G1338" s="714"/>
      <c r="H1338" s="714"/>
      <c r="I1338" s="688"/>
      <c r="J1338" s="688"/>
      <c r="K1338" s="688"/>
    </row>
    <row r="1339" spans="2:11">
      <c r="B1339" s="709"/>
      <c r="C1339" s="709"/>
      <c r="D1339" s="714"/>
      <c r="E1339" s="714"/>
      <c r="F1339" s="714"/>
      <c r="G1339" s="714"/>
      <c r="H1339" s="714"/>
      <c r="I1339" s="688"/>
      <c r="J1339" s="688"/>
      <c r="K1339" s="688"/>
    </row>
    <row r="1340" spans="2:11">
      <c r="B1340" s="709"/>
      <c r="C1340" s="709"/>
      <c r="D1340" s="714"/>
      <c r="E1340" s="714"/>
      <c r="F1340" s="714"/>
      <c r="G1340" s="714"/>
      <c r="H1340" s="714"/>
      <c r="I1340" s="688"/>
      <c r="J1340" s="688"/>
      <c r="K1340" s="688"/>
    </row>
    <row r="1341" spans="2:11">
      <c r="B1341" s="709"/>
      <c r="C1341" s="709"/>
      <c r="D1341" s="714"/>
      <c r="E1341" s="714"/>
      <c r="F1341" s="714"/>
      <c r="G1341" s="714"/>
      <c r="H1341" s="714"/>
      <c r="I1341" s="688"/>
      <c r="J1341" s="688"/>
      <c r="K1341" s="688"/>
    </row>
    <row r="1342" spans="2:11">
      <c r="B1342" s="709"/>
      <c r="C1342" s="709"/>
      <c r="D1342" s="714"/>
      <c r="E1342" s="714"/>
      <c r="F1342" s="714"/>
      <c r="G1342" s="714"/>
      <c r="H1342" s="714"/>
      <c r="I1342" s="688"/>
      <c r="J1342" s="688"/>
      <c r="K1342" s="688"/>
    </row>
    <row r="1343" spans="2:11">
      <c r="B1343" s="709"/>
      <c r="C1343" s="709"/>
      <c r="D1343" s="714"/>
      <c r="E1343" s="714"/>
      <c r="F1343" s="714"/>
      <c r="G1343" s="714"/>
      <c r="H1343" s="714"/>
      <c r="I1343" s="688"/>
      <c r="J1343" s="688"/>
      <c r="K1343" s="688"/>
    </row>
    <row r="1344" spans="2:11">
      <c r="B1344" s="709"/>
      <c r="C1344" s="709"/>
      <c r="D1344" s="714"/>
      <c r="E1344" s="714"/>
      <c r="F1344" s="714"/>
      <c r="G1344" s="714"/>
      <c r="H1344" s="714"/>
      <c r="I1344" s="688"/>
      <c r="J1344" s="688"/>
      <c r="K1344" s="688"/>
    </row>
    <row r="1345" spans="2:11">
      <c r="B1345" s="709"/>
      <c r="C1345" s="709"/>
      <c r="D1345" s="714"/>
      <c r="E1345" s="714"/>
      <c r="F1345" s="714"/>
      <c r="G1345" s="714"/>
      <c r="H1345" s="714"/>
      <c r="I1345" s="688"/>
      <c r="J1345" s="688"/>
      <c r="K1345" s="688"/>
    </row>
    <row r="1346" spans="2:11">
      <c r="B1346" s="709"/>
      <c r="C1346" s="709"/>
      <c r="D1346" s="714"/>
      <c r="E1346" s="714"/>
      <c r="F1346" s="714"/>
      <c r="G1346" s="714"/>
      <c r="H1346" s="714"/>
      <c r="I1346" s="688"/>
      <c r="J1346" s="688"/>
      <c r="K1346" s="688"/>
    </row>
    <row r="1347" spans="2:11">
      <c r="B1347" s="709"/>
      <c r="C1347" s="709"/>
      <c r="D1347" s="714"/>
      <c r="E1347" s="714"/>
      <c r="F1347" s="714"/>
      <c r="G1347" s="714"/>
      <c r="H1347" s="714"/>
      <c r="I1347" s="688"/>
      <c r="J1347" s="688"/>
      <c r="K1347" s="688"/>
    </row>
    <row r="1348" spans="2:11">
      <c r="B1348" s="709"/>
      <c r="C1348" s="709"/>
      <c r="D1348" s="714"/>
      <c r="E1348" s="714"/>
      <c r="F1348" s="714"/>
      <c r="G1348" s="714"/>
      <c r="H1348" s="714"/>
      <c r="I1348" s="688"/>
      <c r="J1348" s="688"/>
      <c r="K1348" s="688"/>
    </row>
    <row r="1349" spans="2:11">
      <c r="B1349" s="709"/>
      <c r="C1349" s="709"/>
      <c r="D1349" s="714"/>
      <c r="E1349" s="714"/>
      <c r="F1349" s="714"/>
      <c r="G1349" s="714"/>
      <c r="H1349" s="714"/>
      <c r="I1349" s="688"/>
      <c r="J1349" s="688"/>
      <c r="K1349" s="688"/>
    </row>
    <row r="1350" spans="2:11">
      <c r="B1350" s="709"/>
      <c r="C1350" s="709"/>
      <c r="D1350" s="714"/>
      <c r="E1350" s="714"/>
      <c r="F1350" s="714"/>
      <c r="G1350" s="714"/>
      <c r="H1350" s="714"/>
      <c r="I1350" s="688"/>
      <c r="J1350" s="688"/>
      <c r="K1350" s="688"/>
    </row>
    <row r="1351" spans="2:11">
      <c r="B1351" s="709"/>
      <c r="C1351" s="709"/>
      <c r="D1351" s="714"/>
      <c r="E1351" s="714"/>
      <c r="F1351" s="714"/>
      <c r="G1351" s="714"/>
      <c r="H1351" s="714"/>
      <c r="I1351" s="688"/>
      <c r="J1351" s="688"/>
      <c r="K1351" s="688"/>
    </row>
    <row r="1352" spans="2:11">
      <c r="B1352" s="709"/>
      <c r="C1352" s="709"/>
      <c r="D1352" s="714"/>
      <c r="E1352" s="714"/>
      <c r="F1352" s="714"/>
      <c r="G1352" s="714"/>
      <c r="H1352" s="714"/>
      <c r="I1352" s="688"/>
      <c r="J1352" s="688"/>
      <c r="K1352" s="688"/>
    </row>
    <row r="1353" spans="2:11">
      <c r="B1353" s="709"/>
      <c r="C1353" s="709"/>
      <c r="D1353" s="714"/>
      <c r="E1353" s="714"/>
      <c r="F1353" s="714"/>
      <c r="G1353" s="714"/>
      <c r="H1353" s="714"/>
      <c r="I1353" s="688"/>
      <c r="J1353" s="688"/>
      <c r="K1353" s="688"/>
    </row>
    <row r="1354" spans="2:11">
      <c r="B1354" s="709"/>
      <c r="C1354" s="709"/>
      <c r="D1354" s="714"/>
      <c r="E1354" s="714"/>
      <c r="F1354" s="714"/>
      <c r="G1354" s="714"/>
      <c r="H1354" s="714"/>
      <c r="I1354" s="688"/>
      <c r="J1354" s="688"/>
      <c r="K1354" s="688"/>
    </row>
    <row r="1355" spans="2:11">
      <c r="B1355" s="709"/>
      <c r="C1355" s="709"/>
      <c r="D1355" s="714"/>
      <c r="E1355" s="714"/>
      <c r="F1355" s="714"/>
      <c r="G1355" s="714"/>
      <c r="H1355" s="714"/>
      <c r="I1355" s="688"/>
      <c r="J1355" s="688"/>
      <c r="K1355" s="688"/>
    </row>
    <row r="1356" spans="2:11">
      <c r="B1356" s="709"/>
      <c r="C1356" s="709"/>
      <c r="D1356" s="714"/>
      <c r="E1356" s="714"/>
      <c r="F1356" s="714"/>
      <c r="G1356" s="714"/>
      <c r="H1356" s="714"/>
      <c r="I1356" s="688"/>
      <c r="J1356" s="688"/>
      <c r="K1356" s="688"/>
    </row>
    <row r="1357" spans="2:11">
      <c r="B1357" s="709"/>
      <c r="C1357" s="709"/>
      <c r="D1357" s="714"/>
      <c r="E1357" s="714"/>
      <c r="F1357" s="714"/>
      <c r="G1357" s="714"/>
      <c r="H1357" s="714"/>
      <c r="I1357" s="688"/>
      <c r="J1357" s="688"/>
      <c r="K1357" s="688"/>
    </row>
    <row r="1358" spans="2:11">
      <c r="B1358" s="709"/>
      <c r="C1358" s="709"/>
      <c r="D1358" s="714"/>
      <c r="E1358" s="714"/>
      <c r="F1358" s="714"/>
      <c r="G1358" s="714"/>
      <c r="H1358" s="714"/>
      <c r="I1358" s="688"/>
      <c r="J1358" s="688"/>
      <c r="K1358" s="688"/>
    </row>
    <row r="1359" spans="2:11">
      <c r="B1359" s="709"/>
      <c r="C1359" s="709"/>
      <c r="D1359" s="714"/>
      <c r="E1359" s="714"/>
      <c r="F1359" s="714"/>
      <c r="G1359" s="714"/>
      <c r="H1359" s="714"/>
      <c r="I1359" s="688"/>
      <c r="J1359" s="688"/>
      <c r="K1359" s="688"/>
    </row>
    <row r="1360" spans="2:11">
      <c r="B1360" s="709"/>
      <c r="C1360" s="709"/>
      <c r="D1360" s="714"/>
      <c r="E1360" s="714"/>
      <c r="F1360" s="714"/>
      <c r="G1360" s="714"/>
      <c r="H1360" s="714"/>
      <c r="I1360" s="688"/>
      <c r="J1360" s="688"/>
      <c r="K1360" s="688"/>
    </row>
    <row r="1361" spans="2:11">
      <c r="B1361" s="709"/>
      <c r="C1361" s="709"/>
      <c r="D1361" s="714"/>
      <c r="E1361" s="714"/>
      <c r="F1361" s="714"/>
      <c r="G1361" s="714"/>
      <c r="H1361" s="714"/>
      <c r="I1361" s="688"/>
      <c r="J1361" s="688"/>
      <c r="K1361" s="688"/>
    </row>
    <row r="1362" spans="2:11">
      <c r="B1362" s="709"/>
      <c r="C1362" s="709"/>
      <c r="D1362" s="714"/>
      <c r="E1362" s="714"/>
      <c r="F1362" s="714"/>
      <c r="G1362" s="714"/>
      <c r="H1362" s="714"/>
      <c r="I1362" s="688"/>
      <c r="J1362" s="688"/>
      <c r="K1362" s="688"/>
    </row>
    <row r="1363" spans="2:11">
      <c r="B1363" s="709"/>
      <c r="C1363" s="709"/>
      <c r="D1363" s="714"/>
      <c r="E1363" s="714"/>
      <c r="F1363" s="714"/>
      <c r="G1363" s="714"/>
      <c r="H1363" s="714"/>
      <c r="I1363" s="688"/>
      <c r="J1363" s="688"/>
      <c r="K1363" s="688"/>
    </row>
    <row r="1364" spans="2:11">
      <c r="B1364" s="709"/>
      <c r="C1364" s="709"/>
      <c r="D1364" s="714"/>
      <c r="E1364" s="714"/>
      <c r="F1364" s="714"/>
      <c r="G1364" s="714"/>
      <c r="H1364" s="714"/>
      <c r="I1364" s="688"/>
      <c r="J1364" s="688"/>
      <c r="K1364" s="688"/>
    </row>
    <row r="1365" spans="2:11">
      <c r="B1365" s="709"/>
      <c r="C1365" s="709"/>
      <c r="D1365" s="714"/>
      <c r="E1365" s="714"/>
      <c r="F1365" s="714"/>
      <c r="G1365" s="714"/>
      <c r="H1365" s="714"/>
      <c r="I1365" s="688"/>
      <c r="J1365" s="688"/>
      <c r="K1365" s="688"/>
    </row>
    <row r="1366" spans="2:11">
      <c r="B1366" s="709"/>
      <c r="C1366" s="709"/>
      <c r="D1366" s="714"/>
      <c r="E1366" s="714"/>
      <c r="F1366" s="714"/>
      <c r="G1366" s="714"/>
      <c r="H1366" s="714"/>
      <c r="I1366" s="688"/>
      <c r="J1366" s="688"/>
      <c r="K1366" s="688"/>
    </row>
    <row r="1367" spans="2:11">
      <c r="B1367" s="709"/>
      <c r="C1367" s="709"/>
      <c r="D1367" s="714"/>
      <c r="E1367" s="714"/>
      <c r="F1367" s="714"/>
      <c r="G1367" s="714"/>
      <c r="H1367" s="714"/>
      <c r="I1367" s="688"/>
      <c r="J1367" s="688"/>
      <c r="K1367" s="688"/>
    </row>
    <row r="1368" spans="2:11">
      <c r="B1368" s="709"/>
      <c r="C1368" s="709"/>
      <c r="D1368" s="714"/>
      <c r="E1368" s="714"/>
      <c r="F1368" s="714"/>
      <c r="G1368" s="714"/>
      <c r="H1368" s="714"/>
      <c r="I1368" s="688"/>
      <c r="J1368" s="688"/>
      <c r="K1368" s="688"/>
    </row>
    <row r="1369" spans="2:11">
      <c r="B1369" s="709"/>
      <c r="C1369" s="709"/>
      <c r="D1369" s="714"/>
      <c r="E1369" s="714"/>
      <c r="F1369" s="714"/>
      <c r="G1369" s="714"/>
      <c r="H1369" s="714"/>
      <c r="I1369" s="688"/>
      <c r="J1369" s="688"/>
      <c r="K1369" s="688"/>
    </row>
    <row r="1370" spans="2:11">
      <c r="B1370" s="709"/>
      <c r="C1370" s="709"/>
      <c r="D1370" s="714"/>
      <c r="E1370" s="714"/>
      <c r="F1370" s="714"/>
      <c r="G1370" s="714"/>
      <c r="H1370" s="714"/>
      <c r="I1370" s="688"/>
      <c r="J1370" s="688"/>
      <c r="K1370" s="688"/>
    </row>
    <row r="1371" spans="2:11">
      <c r="B1371" s="709"/>
      <c r="C1371" s="709"/>
      <c r="D1371" s="714"/>
      <c r="E1371" s="714"/>
      <c r="F1371" s="714"/>
      <c r="G1371" s="714"/>
      <c r="H1371" s="714"/>
      <c r="I1371" s="688"/>
      <c r="J1371" s="688"/>
      <c r="K1371" s="688"/>
    </row>
    <row r="1372" spans="2:11">
      <c r="B1372" s="709"/>
      <c r="C1372" s="709"/>
      <c r="D1372" s="714"/>
      <c r="E1372" s="714"/>
      <c r="F1372" s="714"/>
      <c r="G1372" s="714"/>
      <c r="H1372" s="714"/>
      <c r="I1372" s="688"/>
      <c r="J1372" s="688"/>
      <c r="K1372" s="688"/>
    </row>
    <row r="1373" spans="2:11">
      <c r="B1373" s="709"/>
      <c r="C1373" s="709"/>
      <c r="D1373" s="714"/>
      <c r="E1373" s="714"/>
      <c r="F1373" s="714"/>
      <c r="G1373" s="714"/>
      <c r="H1373" s="714"/>
      <c r="I1373" s="688"/>
      <c r="J1373" s="688"/>
      <c r="K1373" s="688"/>
    </row>
    <row r="1374" spans="2:11">
      <c r="B1374" s="709"/>
      <c r="C1374" s="709"/>
      <c r="D1374" s="714"/>
      <c r="E1374" s="714"/>
      <c r="F1374" s="714"/>
      <c r="G1374" s="714"/>
      <c r="H1374" s="714"/>
      <c r="I1374" s="688"/>
      <c r="J1374" s="688"/>
      <c r="K1374" s="688"/>
    </row>
    <row r="1375" spans="2:11">
      <c r="B1375" s="709"/>
      <c r="C1375" s="709"/>
      <c r="D1375" s="714"/>
      <c r="E1375" s="714"/>
      <c r="F1375" s="714"/>
      <c r="G1375" s="714"/>
      <c r="H1375" s="714"/>
      <c r="I1375" s="688"/>
      <c r="J1375" s="688"/>
      <c r="K1375" s="688"/>
    </row>
    <row r="1376" spans="2:11">
      <c r="B1376" s="709"/>
      <c r="C1376" s="709"/>
      <c r="D1376" s="714"/>
      <c r="E1376" s="714"/>
      <c r="F1376" s="714"/>
      <c r="G1376" s="714"/>
      <c r="H1376" s="714"/>
      <c r="I1376" s="688"/>
      <c r="J1376" s="688"/>
      <c r="K1376" s="688"/>
    </row>
    <row r="1377" spans="2:11">
      <c r="B1377" s="709"/>
      <c r="C1377" s="709"/>
      <c r="D1377" s="714"/>
      <c r="E1377" s="714"/>
      <c r="F1377" s="714"/>
      <c r="G1377" s="714"/>
      <c r="H1377" s="714"/>
      <c r="I1377" s="688"/>
      <c r="J1377" s="688"/>
      <c r="K1377" s="688"/>
    </row>
    <row r="1378" spans="2:11">
      <c r="B1378" s="709"/>
      <c r="C1378" s="709"/>
      <c r="D1378" s="714"/>
      <c r="E1378" s="714"/>
      <c r="F1378" s="714"/>
      <c r="G1378" s="714"/>
      <c r="H1378" s="714"/>
      <c r="I1378" s="688"/>
      <c r="J1378" s="688"/>
      <c r="K1378" s="688"/>
    </row>
    <row r="1379" spans="2:11">
      <c r="B1379" s="709"/>
      <c r="C1379" s="709"/>
      <c r="D1379" s="714"/>
      <c r="E1379" s="714"/>
      <c r="F1379" s="714"/>
      <c r="G1379" s="714"/>
      <c r="H1379" s="714"/>
      <c r="I1379" s="688"/>
      <c r="J1379" s="688"/>
      <c r="K1379" s="688"/>
    </row>
    <row r="1380" spans="2:11">
      <c r="B1380" s="709"/>
      <c r="C1380" s="709"/>
      <c r="D1380" s="714"/>
      <c r="E1380" s="714"/>
      <c r="F1380" s="714"/>
      <c r="G1380" s="714"/>
      <c r="H1380" s="714"/>
      <c r="I1380" s="688"/>
      <c r="J1380" s="688"/>
      <c r="K1380" s="688"/>
    </row>
    <row r="1381" spans="2:11">
      <c r="B1381" s="709"/>
      <c r="C1381" s="709"/>
      <c r="D1381" s="714"/>
      <c r="E1381" s="714"/>
      <c r="F1381" s="714"/>
      <c r="G1381" s="714"/>
      <c r="H1381" s="714"/>
      <c r="I1381" s="688"/>
      <c r="J1381" s="688"/>
      <c r="K1381" s="688"/>
    </row>
    <row r="1382" spans="2:11">
      <c r="B1382" s="709"/>
      <c r="C1382" s="709"/>
      <c r="D1382" s="714"/>
      <c r="E1382" s="714"/>
      <c r="F1382" s="714"/>
      <c r="G1382" s="714"/>
      <c r="H1382" s="714"/>
      <c r="I1382" s="688"/>
      <c r="J1382" s="688"/>
      <c r="K1382" s="688"/>
    </row>
    <row r="1383" spans="2:11">
      <c r="B1383" s="709"/>
      <c r="C1383" s="709"/>
      <c r="D1383" s="714"/>
      <c r="E1383" s="714"/>
      <c r="F1383" s="714"/>
      <c r="G1383" s="714"/>
      <c r="H1383" s="714"/>
      <c r="I1383" s="688"/>
      <c r="J1383" s="688"/>
      <c r="K1383" s="688"/>
    </row>
    <row r="1384" spans="2:11">
      <c r="B1384" s="709"/>
      <c r="C1384" s="709"/>
      <c r="D1384" s="714"/>
      <c r="E1384" s="714"/>
      <c r="F1384" s="714"/>
      <c r="G1384" s="714"/>
      <c r="H1384" s="714"/>
      <c r="I1384" s="688"/>
      <c r="J1384" s="688"/>
      <c r="K1384" s="688"/>
    </row>
    <row r="1385" spans="2:11">
      <c r="B1385" s="709"/>
      <c r="C1385" s="709"/>
      <c r="D1385" s="714"/>
      <c r="E1385" s="714"/>
      <c r="F1385" s="714"/>
      <c r="G1385" s="714"/>
      <c r="H1385" s="714"/>
      <c r="I1385" s="688"/>
      <c r="J1385" s="688"/>
      <c r="K1385" s="688"/>
    </row>
    <row r="1386" spans="2:11">
      <c r="B1386" s="709"/>
      <c r="C1386" s="709"/>
      <c r="D1386" s="714"/>
      <c r="E1386" s="714"/>
      <c r="F1386" s="714"/>
      <c r="G1386" s="714"/>
      <c r="H1386" s="714"/>
      <c r="I1386" s="688"/>
      <c r="J1386" s="688"/>
      <c r="K1386" s="688"/>
    </row>
    <row r="1387" spans="2:11">
      <c r="B1387" s="709"/>
      <c r="C1387" s="709"/>
      <c r="D1387" s="714"/>
      <c r="E1387" s="714"/>
      <c r="F1387" s="714"/>
      <c r="G1387" s="714"/>
      <c r="H1387" s="714"/>
      <c r="I1387" s="688"/>
      <c r="J1387" s="688"/>
      <c r="K1387" s="688"/>
    </row>
    <row r="1388" spans="2:11">
      <c r="B1388" s="709"/>
      <c r="C1388" s="709"/>
      <c r="D1388" s="714"/>
      <c r="E1388" s="714"/>
      <c r="F1388" s="714"/>
      <c r="G1388" s="714"/>
      <c r="H1388" s="714"/>
      <c r="I1388" s="688"/>
      <c r="J1388" s="688"/>
      <c r="K1388" s="688"/>
    </row>
    <row r="1389" spans="2:11">
      <c r="B1389" s="709"/>
      <c r="C1389" s="709"/>
      <c r="D1389" s="714"/>
      <c r="E1389" s="714"/>
      <c r="F1389" s="714"/>
      <c r="G1389" s="714"/>
      <c r="H1389" s="714"/>
      <c r="I1389" s="688"/>
      <c r="J1389" s="688"/>
      <c r="K1389" s="688"/>
    </row>
    <row r="1390" spans="2:11">
      <c r="B1390" s="709"/>
      <c r="C1390" s="709"/>
      <c r="D1390" s="714"/>
      <c r="E1390" s="714"/>
      <c r="F1390" s="714"/>
      <c r="G1390" s="714"/>
      <c r="H1390" s="714"/>
      <c r="I1390" s="688"/>
      <c r="J1390" s="688"/>
      <c r="K1390" s="688"/>
    </row>
    <row r="1391" spans="2:11">
      <c r="B1391" s="709"/>
      <c r="C1391" s="709"/>
      <c r="D1391" s="714"/>
      <c r="E1391" s="714"/>
      <c r="F1391" s="714"/>
      <c r="G1391" s="714"/>
      <c r="H1391" s="714"/>
      <c r="I1391" s="688"/>
      <c r="J1391" s="688"/>
      <c r="K1391" s="688"/>
    </row>
    <row r="1392" spans="2:11">
      <c r="B1392" s="709"/>
      <c r="C1392" s="709"/>
      <c r="D1392" s="714"/>
      <c r="E1392" s="714"/>
      <c r="F1392" s="714"/>
      <c r="G1392" s="714"/>
      <c r="H1392" s="714"/>
      <c r="I1392" s="688"/>
      <c r="J1392" s="688"/>
      <c r="K1392" s="688"/>
    </row>
    <row r="1393" spans="2:11">
      <c r="B1393" s="709"/>
      <c r="C1393" s="709"/>
      <c r="D1393" s="714"/>
      <c r="E1393" s="714"/>
      <c r="F1393" s="714"/>
      <c r="G1393" s="714"/>
      <c r="H1393" s="714"/>
      <c r="I1393" s="688"/>
      <c r="J1393" s="688"/>
      <c r="K1393" s="688"/>
    </row>
    <row r="1394" spans="2:11">
      <c r="B1394" s="709"/>
      <c r="C1394" s="709"/>
      <c r="D1394" s="714"/>
      <c r="E1394" s="714"/>
      <c r="F1394" s="714"/>
      <c r="G1394" s="714"/>
      <c r="H1394" s="714"/>
      <c r="I1394" s="688"/>
      <c r="J1394" s="688"/>
      <c r="K1394" s="688"/>
    </row>
    <row r="1395" spans="2:11">
      <c r="B1395" s="709"/>
      <c r="C1395" s="709"/>
      <c r="D1395" s="714"/>
      <c r="E1395" s="714"/>
      <c r="F1395" s="714"/>
      <c r="G1395" s="714"/>
      <c r="H1395" s="714"/>
      <c r="I1395" s="688"/>
      <c r="J1395" s="688"/>
      <c r="K1395" s="688"/>
    </row>
    <row r="1396" spans="2:11">
      <c r="B1396" s="709"/>
      <c r="C1396" s="709"/>
      <c r="D1396" s="714"/>
      <c r="E1396" s="714"/>
      <c r="F1396" s="714"/>
      <c r="G1396" s="714"/>
      <c r="H1396" s="714"/>
      <c r="I1396" s="688"/>
      <c r="J1396" s="688"/>
      <c r="K1396" s="688"/>
    </row>
    <row r="1397" spans="2:11">
      <c r="B1397" s="709"/>
      <c r="C1397" s="709"/>
      <c r="D1397" s="714"/>
      <c r="E1397" s="714"/>
      <c r="F1397" s="714"/>
      <c r="G1397" s="714"/>
      <c r="H1397" s="714"/>
      <c r="I1397" s="688"/>
      <c r="J1397" s="688"/>
      <c r="K1397" s="688"/>
    </row>
    <row r="1398" spans="2:11">
      <c r="B1398" s="709"/>
      <c r="C1398" s="709"/>
      <c r="D1398" s="714"/>
      <c r="E1398" s="714"/>
      <c r="F1398" s="714"/>
      <c r="G1398" s="714"/>
      <c r="H1398" s="714"/>
      <c r="I1398" s="688"/>
      <c r="J1398" s="688"/>
      <c r="K1398" s="688"/>
    </row>
    <row r="1399" spans="2:11">
      <c r="B1399" s="709"/>
      <c r="C1399" s="709"/>
      <c r="D1399" s="714"/>
      <c r="E1399" s="714"/>
      <c r="F1399" s="714"/>
      <c r="G1399" s="714"/>
      <c r="H1399" s="714"/>
      <c r="I1399" s="688"/>
      <c r="J1399" s="688"/>
      <c r="K1399" s="688"/>
    </row>
    <row r="1400" spans="2:11">
      <c r="B1400" s="709"/>
      <c r="C1400" s="709"/>
      <c r="D1400" s="714"/>
      <c r="E1400" s="714"/>
      <c r="F1400" s="714"/>
      <c r="G1400" s="714"/>
      <c r="H1400" s="714"/>
      <c r="I1400" s="688"/>
      <c r="J1400" s="688"/>
      <c r="K1400" s="688"/>
    </row>
    <row r="1401" spans="2:11">
      <c r="B1401" s="709"/>
      <c r="C1401" s="709"/>
      <c r="D1401" s="714"/>
      <c r="E1401" s="714"/>
      <c r="F1401" s="714"/>
      <c r="G1401" s="714"/>
      <c r="H1401" s="714"/>
      <c r="I1401" s="688"/>
      <c r="J1401" s="688"/>
      <c r="K1401" s="688"/>
    </row>
    <row r="1402" spans="2:11">
      <c r="B1402" s="709"/>
      <c r="C1402" s="709"/>
      <c r="D1402" s="714"/>
      <c r="E1402" s="714"/>
      <c r="F1402" s="714"/>
      <c r="G1402" s="714"/>
      <c r="H1402" s="714"/>
      <c r="I1402" s="688"/>
      <c r="J1402" s="688"/>
      <c r="K1402" s="688"/>
    </row>
    <row r="1403" spans="2:11">
      <c r="B1403" s="709"/>
      <c r="C1403" s="709"/>
      <c r="D1403" s="714"/>
      <c r="E1403" s="714"/>
      <c r="F1403" s="714"/>
      <c r="G1403" s="714"/>
      <c r="H1403" s="714"/>
      <c r="I1403" s="688"/>
      <c r="J1403" s="688"/>
      <c r="K1403" s="688"/>
    </row>
    <row r="1404" spans="2:11">
      <c r="B1404" s="709"/>
      <c r="C1404" s="709"/>
      <c r="D1404" s="714"/>
      <c r="E1404" s="714"/>
      <c r="F1404" s="714"/>
      <c r="G1404" s="714"/>
      <c r="H1404" s="714"/>
      <c r="I1404" s="688"/>
      <c r="J1404" s="688"/>
      <c r="K1404" s="688"/>
    </row>
    <row r="1405" spans="2:11">
      <c r="B1405" s="709"/>
      <c r="C1405" s="709"/>
      <c r="D1405" s="714"/>
      <c r="E1405" s="714"/>
      <c r="F1405" s="714"/>
      <c r="G1405" s="714"/>
      <c r="H1405" s="714"/>
      <c r="I1405" s="688"/>
      <c r="J1405" s="688"/>
      <c r="K1405" s="688"/>
    </row>
    <row r="1406" spans="2:11">
      <c r="B1406" s="709"/>
      <c r="C1406" s="709"/>
      <c r="D1406" s="714"/>
      <c r="E1406" s="714"/>
      <c r="F1406" s="714"/>
      <c r="G1406" s="714"/>
      <c r="H1406" s="714"/>
      <c r="I1406" s="688"/>
      <c r="J1406" s="688"/>
      <c r="K1406" s="688"/>
    </row>
    <row r="1407" spans="2:11">
      <c r="B1407" s="709"/>
      <c r="C1407" s="709"/>
      <c r="D1407" s="714"/>
      <c r="E1407" s="714"/>
      <c r="F1407" s="714"/>
      <c r="G1407" s="714"/>
      <c r="H1407" s="714"/>
      <c r="I1407" s="688"/>
      <c r="J1407" s="688"/>
      <c r="K1407" s="688"/>
    </row>
    <row r="1408" spans="2:11">
      <c r="B1408" s="709"/>
      <c r="C1408" s="709"/>
      <c r="D1408" s="714"/>
      <c r="E1408" s="714"/>
      <c r="F1408" s="714"/>
      <c r="G1408" s="714"/>
      <c r="H1408" s="714"/>
      <c r="I1408" s="688"/>
      <c r="J1408" s="688"/>
      <c r="K1408" s="688"/>
    </row>
    <row r="1409" spans="2:11">
      <c r="B1409" s="709"/>
      <c r="C1409" s="709"/>
      <c r="D1409" s="714"/>
      <c r="E1409" s="714"/>
      <c r="F1409" s="714"/>
      <c r="G1409" s="714"/>
      <c r="H1409" s="714"/>
      <c r="I1409" s="688"/>
      <c r="J1409" s="688"/>
      <c r="K1409" s="688"/>
    </row>
    <row r="1410" spans="2:11">
      <c r="B1410" s="709"/>
      <c r="C1410" s="709"/>
      <c r="D1410" s="714"/>
      <c r="E1410" s="714"/>
      <c r="F1410" s="714"/>
      <c r="G1410" s="714"/>
      <c r="H1410" s="714"/>
      <c r="I1410" s="688"/>
      <c r="J1410" s="688"/>
      <c r="K1410" s="688"/>
    </row>
    <row r="1411" spans="2:11">
      <c r="B1411" s="709"/>
      <c r="C1411" s="709"/>
      <c r="D1411" s="714"/>
      <c r="E1411" s="714"/>
      <c r="F1411" s="714"/>
      <c r="G1411" s="714"/>
      <c r="H1411" s="714"/>
      <c r="I1411" s="688"/>
      <c r="J1411" s="688"/>
      <c r="K1411" s="688"/>
    </row>
    <row r="1412" spans="2:11">
      <c r="B1412" s="709"/>
      <c r="C1412" s="709"/>
      <c r="D1412" s="714"/>
      <c r="E1412" s="714"/>
      <c r="F1412" s="714"/>
      <c r="G1412" s="714"/>
      <c r="H1412" s="714"/>
      <c r="I1412" s="688"/>
      <c r="J1412" s="688"/>
      <c r="K1412" s="688"/>
    </row>
    <row r="1413" spans="2:11">
      <c r="B1413" s="709"/>
      <c r="C1413" s="709"/>
      <c r="D1413" s="714"/>
      <c r="E1413" s="714"/>
      <c r="F1413" s="714"/>
      <c r="G1413" s="714"/>
      <c r="H1413" s="714"/>
      <c r="I1413" s="688"/>
      <c r="J1413" s="688"/>
      <c r="K1413" s="688"/>
    </row>
    <row r="1414" spans="2:11">
      <c r="B1414" s="709"/>
      <c r="C1414" s="709"/>
      <c r="D1414" s="714"/>
      <c r="E1414" s="714"/>
      <c r="F1414" s="714"/>
      <c r="G1414" s="714"/>
      <c r="H1414" s="714"/>
      <c r="I1414" s="688"/>
      <c r="J1414" s="688"/>
      <c r="K1414" s="688"/>
    </row>
    <row r="1415" spans="2:11">
      <c r="B1415" s="709"/>
      <c r="C1415" s="709"/>
      <c r="D1415" s="714"/>
      <c r="E1415" s="714"/>
      <c r="F1415" s="714"/>
      <c r="G1415" s="714"/>
      <c r="H1415" s="714"/>
      <c r="I1415" s="688"/>
      <c r="J1415" s="688"/>
      <c r="K1415" s="688"/>
    </row>
    <row r="1416" spans="2:11">
      <c r="B1416" s="709"/>
      <c r="C1416" s="709"/>
      <c r="D1416" s="714"/>
      <c r="E1416" s="714"/>
      <c r="F1416" s="714"/>
      <c r="G1416" s="714"/>
      <c r="H1416" s="714"/>
      <c r="I1416" s="688"/>
      <c r="J1416" s="688"/>
      <c r="K1416" s="688"/>
    </row>
    <row r="1417" spans="2:11">
      <c r="B1417" s="709"/>
      <c r="C1417" s="709"/>
      <c r="D1417" s="714"/>
      <c r="E1417" s="714"/>
      <c r="F1417" s="714"/>
      <c r="G1417" s="714"/>
      <c r="H1417" s="714"/>
      <c r="I1417" s="688"/>
      <c r="J1417" s="688"/>
      <c r="K1417" s="688"/>
    </row>
    <row r="1418" spans="2:11">
      <c r="B1418" s="709"/>
      <c r="C1418" s="709"/>
      <c r="D1418" s="714"/>
      <c r="E1418" s="714"/>
      <c r="F1418" s="714"/>
      <c r="G1418" s="714"/>
      <c r="H1418" s="714"/>
      <c r="I1418" s="688"/>
      <c r="J1418" s="688"/>
      <c r="K1418" s="688"/>
    </row>
    <row r="1419" spans="2:11">
      <c r="B1419" s="709"/>
      <c r="C1419" s="709"/>
      <c r="D1419" s="714"/>
      <c r="E1419" s="714"/>
      <c r="F1419" s="714"/>
      <c r="G1419" s="714"/>
      <c r="H1419" s="714"/>
      <c r="I1419" s="688"/>
      <c r="J1419" s="688"/>
      <c r="K1419" s="688"/>
    </row>
    <row r="1420" spans="2:11">
      <c r="B1420" s="709"/>
      <c r="C1420" s="709"/>
      <c r="D1420" s="714"/>
      <c r="E1420" s="714"/>
      <c r="F1420" s="714"/>
      <c r="G1420" s="714"/>
      <c r="H1420" s="714"/>
      <c r="I1420" s="688"/>
      <c r="J1420" s="688"/>
      <c r="K1420" s="688"/>
    </row>
    <row r="1421" spans="2:11">
      <c r="B1421" s="709"/>
      <c r="C1421" s="709"/>
      <c r="D1421" s="714"/>
      <c r="E1421" s="714"/>
      <c r="F1421" s="714"/>
      <c r="G1421" s="714"/>
      <c r="H1421" s="714"/>
      <c r="I1421" s="688"/>
      <c r="J1421" s="688"/>
      <c r="K1421" s="688"/>
    </row>
    <row r="1422" spans="2:11">
      <c r="B1422" s="709"/>
      <c r="C1422" s="709"/>
      <c r="D1422" s="714"/>
      <c r="E1422" s="714"/>
      <c r="F1422" s="714"/>
      <c r="G1422" s="714"/>
      <c r="H1422" s="714"/>
      <c r="I1422" s="688"/>
      <c r="J1422" s="688"/>
      <c r="K1422" s="688"/>
    </row>
    <row r="1423" spans="2:11">
      <c r="B1423" s="709"/>
      <c r="C1423" s="709"/>
      <c r="D1423" s="714"/>
      <c r="E1423" s="714"/>
      <c r="F1423" s="714"/>
      <c r="G1423" s="714"/>
      <c r="H1423" s="714"/>
      <c r="I1423" s="688"/>
      <c r="J1423" s="688"/>
      <c r="K1423" s="688"/>
    </row>
    <row r="1424" spans="2:11">
      <c r="B1424" s="709"/>
      <c r="C1424" s="709"/>
      <c r="D1424" s="714"/>
      <c r="E1424" s="714"/>
      <c r="F1424" s="714"/>
      <c r="G1424" s="714"/>
      <c r="H1424" s="714"/>
      <c r="I1424" s="688"/>
      <c r="J1424" s="688"/>
      <c r="K1424" s="688"/>
    </row>
    <row r="1425" spans="2:11">
      <c r="B1425" s="709"/>
      <c r="C1425" s="709"/>
      <c r="D1425" s="714"/>
      <c r="E1425" s="714"/>
      <c r="F1425" s="714"/>
      <c r="G1425" s="714"/>
      <c r="H1425" s="714"/>
      <c r="I1425" s="688"/>
      <c r="J1425" s="688"/>
      <c r="K1425" s="688"/>
    </row>
    <row r="1426" spans="2:11">
      <c r="B1426" s="709"/>
      <c r="C1426" s="709"/>
      <c r="D1426" s="714"/>
      <c r="E1426" s="714"/>
      <c r="F1426" s="714"/>
      <c r="G1426" s="714"/>
      <c r="H1426" s="714"/>
      <c r="I1426" s="688"/>
      <c r="J1426" s="688"/>
      <c r="K1426" s="688"/>
    </row>
    <row r="1427" spans="2:11">
      <c r="B1427" s="709"/>
      <c r="C1427" s="709"/>
      <c r="D1427" s="714"/>
      <c r="E1427" s="714"/>
      <c r="F1427" s="714"/>
      <c r="G1427" s="714"/>
      <c r="H1427" s="714"/>
      <c r="I1427" s="688"/>
      <c r="J1427" s="688"/>
      <c r="K1427" s="688"/>
    </row>
    <row r="1428" spans="2:11">
      <c r="B1428" s="709"/>
      <c r="C1428" s="709"/>
      <c r="D1428" s="714"/>
      <c r="E1428" s="714"/>
      <c r="F1428" s="714"/>
      <c r="G1428" s="714"/>
      <c r="H1428" s="714"/>
      <c r="I1428" s="688"/>
      <c r="J1428" s="688"/>
      <c r="K1428" s="688"/>
    </row>
    <row r="1429" spans="2:11">
      <c r="B1429" s="709"/>
      <c r="C1429" s="709"/>
      <c r="D1429" s="714"/>
      <c r="E1429" s="714"/>
      <c r="F1429" s="714"/>
      <c r="G1429" s="714"/>
      <c r="H1429" s="714"/>
      <c r="I1429" s="688"/>
      <c r="J1429" s="688"/>
      <c r="K1429" s="688"/>
    </row>
    <row r="1430" spans="2:11">
      <c r="B1430" s="709"/>
      <c r="C1430" s="709"/>
      <c r="D1430" s="714"/>
      <c r="E1430" s="714"/>
      <c r="F1430" s="714"/>
      <c r="G1430" s="714"/>
      <c r="H1430" s="714"/>
      <c r="I1430" s="688"/>
      <c r="J1430" s="688"/>
      <c r="K1430" s="688"/>
    </row>
    <row r="1431" spans="2:11">
      <c r="B1431" s="709"/>
      <c r="C1431" s="709"/>
      <c r="D1431" s="714"/>
      <c r="E1431" s="714"/>
      <c r="F1431" s="714"/>
      <c r="G1431" s="714"/>
      <c r="H1431" s="714"/>
      <c r="I1431" s="688"/>
      <c r="J1431" s="688"/>
      <c r="K1431" s="688"/>
    </row>
    <row r="1432" spans="2:11">
      <c r="B1432" s="709"/>
      <c r="C1432" s="709"/>
      <c r="D1432" s="714"/>
      <c r="E1432" s="714"/>
      <c r="F1432" s="714"/>
      <c r="G1432" s="714"/>
      <c r="H1432" s="714"/>
      <c r="I1432" s="688"/>
      <c r="J1432" s="688"/>
      <c r="K1432" s="688"/>
    </row>
    <row r="1433" spans="2:11">
      <c r="B1433" s="709"/>
      <c r="C1433" s="709"/>
      <c r="D1433" s="714"/>
      <c r="E1433" s="714"/>
      <c r="F1433" s="714"/>
      <c r="G1433" s="714"/>
      <c r="H1433" s="714"/>
      <c r="I1433" s="688"/>
      <c r="J1433" s="688"/>
      <c r="K1433" s="688"/>
    </row>
    <row r="1434" spans="2:11">
      <c r="B1434" s="709"/>
      <c r="C1434" s="709"/>
      <c r="D1434" s="714"/>
      <c r="E1434" s="714"/>
      <c r="F1434" s="714"/>
      <c r="G1434" s="714"/>
      <c r="H1434" s="714"/>
      <c r="I1434" s="688"/>
      <c r="J1434" s="688"/>
      <c r="K1434" s="688"/>
    </row>
    <row r="1435" spans="2:11">
      <c r="B1435" s="709"/>
      <c r="C1435" s="709"/>
      <c r="D1435" s="714"/>
      <c r="E1435" s="714"/>
      <c r="F1435" s="714"/>
      <c r="G1435" s="714"/>
      <c r="H1435" s="714"/>
      <c r="I1435" s="688"/>
      <c r="J1435" s="688"/>
      <c r="K1435" s="688"/>
    </row>
    <row r="1436" spans="2:11">
      <c r="B1436" s="709"/>
      <c r="C1436" s="709"/>
      <c r="D1436" s="714"/>
      <c r="E1436" s="714"/>
      <c r="F1436" s="714"/>
      <c r="G1436" s="714"/>
      <c r="H1436" s="714"/>
      <c r="I1436" s="688"/>
      <c r="J1436" s="688"/>
      <c r="K1436" s="688"/>
    </row>
    <row r="1437" spans="2:11">
      <c r="B1437" s="709"/>
      <c r="C1437" s="709"/>
      <c r="D1437" s="714"/>
      <c r="E1437" s="714"/>
      <c r="F1437" s="714"/>
      <c r="G1437" s="714"/>
      <c r="H1437" s="714"/>
      <c r="I1437" s="688"/>
      <c r="J1437" s="688"/>
      <c r="K1437" s="688"/>
    </row>
    <row r="1438" spans="2:11">
      <c r="B1438" s="709"/>
      <c r="C1438" s="709"/>
      <c r="D1438" s="714"/>
      <c r="E1438" s="714"/>
      <c r="F1438" s="714"/>
      <c r="G1438" s="714"/>
      <c r="H1438" s="714"/>
      <c r="I1438" s="688"/>
      <c r="J1438" s="688"/>
      <c r="K1438" s="688"/>
    </row>
    <row r="1439" spans="2:11">
      <c r="B1439" s="709"/>
      <c r="C1439" s="709"/>
      <c r="D1439" s="714"/>
      <c r="E1439" s="714"/>
      <c r="F1439" s="714"/>
      <c r="G1439" s="714"/>
      <c r="H1439" s="714"/>
      <c r="I1439" s="688"/>
      <c r="J1439" s="688"/>
      <c r="K1439" s="688"/>
    </row>
    <row r="1440" spans="2:11">
      <c r="B1440" s="709"/>
      <c r="C1440" s="709"/>
      <c r="D1440" s="714"/>
      <c r="E1440" s="714"/>
      <c r="F1440" s="714"/>
      <c r="G1440" s="714"/>
      <c r="H1440" s="714"/>
      <c r="I1440" s="688"/>
      <c r="J1440" s="688"/>
      <c r="K1440" s="688"/>
    </row>
    <row r="1441" spans="2:11">
      <c r="B1441" s="709"/>
      <c r="C1441" s="709"/>
      <c r="D1441" s="714"/>
      <c r="E1441" s="714"/>
      <c r="F1441" s="714"/>
      <c r="G1441" s="714"/>
      <c r="H1441" s="714"/>
      <c r="I1441" s="688"/>
      <c r="J1441" s="688"/>
      <c r="K1441" s="688"/>
    </row>
    <row r="1442" spans="2:11">
      <c r="B1442" s="709"/>
      <c r="C1442" s="709"/>
      <c r="D1442" s="714"/>
      <c r="E1442" s="714"/>
      <c r="F1442" s="714"/>
      <c r="G1442" s="714"/>
      <c r="H1442" s="714"/>
      <c r="I1442" s="688"/>
      <c r="J1442" s="688"/>
      <c r="K1442" s="688"/>
    </row>
    <row r="1443" spans="2:11">
      <c r="B1443" s="709"/>
      <c r="C1443" s="709"/>
      <c r="D1443" s="714"/>
      <c r="E1443" s="714"/>
      <c r="F1443" s="714"/>
      <c r="G1443" s="714"/>
      <c r="H1443" s="714"/>
      <c r="I1443" s="688"/>
      <c r="J1443" s="688"/>
      <c r="K1443" s="688"/>
    </row>
    <row r="1444" spans="2:11">
      <c r="B1444" s="709"/>
      <c r="C1444" s="709"/>
      <c r="D1444" s="714"/>
      <c r="E1444" s="714"/>
      <c r="F1444" s="714"/>
      <c r="G1444" s="714"/>
      <c r="H1444" s="714"/>
      <c r="I1444" s="688"/>
      <c r="J1444" s="688"/>
      <c r="K1444" s="688"/>
    </row>
    <row r="1445" spans="2:11">
      <c r="B1445" s="709"/>
      <c r="C1445" s="709"/>
      <c r="D1445" s="714"/>
      <c r="E1445" s="714"/>
      <c r="F1445" s="714"/>
      <c r="G1445" s="714"/>
      <c r="H1445" s="714"/>
      <c r="I1445" s="688"/>
      <c r="J1445" s="688"/>
      <c r="K1445" s="688"/>
    </row>
    <row r="1446" spans="2:11">
      <c r="B1446" s="709"/>
      <c r="C1446" s="709"/>
      <c r="D1446" s="714"/>
      <c r="E1446" s="714"/>
      <c r="F1446" s="714"/>
      <c r="G1446" s="714"/>
      <c r="H1446" s="714"/>
      <c r="I1446" s="688"/>
      <c r="J1446" s="688"/>
      <c r="K1446" s="688"/>
    </row>
    <row r="1447" spans="2:11">
      <c r="B1447" s="709"/>
      <c r="C1447" s="709"/>
      <c r="D1447" s="714"/>
      <c r="E1447" s="714"/>
      <c r="F1447" s="714"/>
      <c r="G1447" s="714"/>
      <c r="H1447" s="714"/>
      <c r="I1447" s="688"/>
      <c r="J1447" s="688"/>
      <c r="K1447" s="688"/>
    </row>
    <row r="1448" spans="2:11">
      <c r="B1448" s="709"/>
      <c r="C1448" s="709"/>
      <c r="D1448" s="714"/>
      <c r="E1448" s="714"/>
      <c r="F1448" s="714"/>
      <c r="G1448" s="714"/>
      <c r="H1448" s="714"/>
      <c r="I1448" s="688"/>
      <c r="J1448" s="688"/>
      <c r="K1448" s="688"/>
    </row>
    <row r="1449" spans="2:11">
      <c r="B1449" s="709"/>
      <c r="C1449" s="709"/>
      <c r="D1449" s="714"/>
      <c r="E1449" s="714"/>
      <c r="F1449" s="714"/>
      <c r="G1449" s="714"/>
      <c r="H1449" s="714"/>
      <c r="I1449" s="688"/>
      <c r="J1449" s="688"/>
      <c r="K1449" s="688"/>
    </row>
    <row r="1450" spans="2:11">
      <c r="B1450" s="709"/>
      <c r="C1450" s="709"/>
      <c r="D1450" s="714"/>
      <c r="E1450" s="714"/>
      <c r="F1450" s="714"/>
      <c r="G1450" s="714"/>
      <c r="H1450" s="714"/>
      <c r="I1450" s="688"/>
      <c r="J1450" s="688"/>
      <c r="K1450" s="688"/>
    </row>
    <row r="1451" spans="2:11">
      <c r="B1451" s="709"/>
      <c r="C1451" s="709"/>
      <c r="D1451" s="714"/>
      <c r="E1451" s="714"/>
      <c r="F1451" s="714"/>
      <c r="G1451" s="714"/>
      <c r="H1451" s="714"/>
      <c r="I1451" s="688"/>
      <c r="J1451" s="688"/>
      <c r="K1451" s="688"/>
    </row>
    <row r="1452" spans="2:11">
      <c r="B1452" s="709"/>
      <c r="C1452" s="709"/>
      <c r="D1452" s="714"/>
      <c r="E1452" s="714"/>
      <c r="F1452" s="714"/>
      <c r="G1452" s="714"/>
      <c r="H1452" s="714"/>
      <c r="I1452" s="688"/>
      <c r="J1452" s="688"/>
      <c r="K1452" s="688"/>
    </row>
    <row r="1453" spans="2:11">
      <c r="B1453" s="709"/>
      <c r="C1453" s="709"/>
      <c r="D1453" s="714"/>
      <c r="E1453" s="714"/>
      <c r="F1453" s="714"/>
      <c r="G1453" s="714"/>
      <c r="H1453" s="714"/>
      <c r="I1453" s="688"/>
      <c r="J1453" s="688"/>
      <c r="K1453" s="688"/>
    </row>
    <row r="1454" spans="2:11">
      <c r="B1454" s="709"/>
      <c r="C1454" s="709"/>
      <c r="D1454" s="714"/>
      <c r="E1454" s="714"/>
      <c r="F1454" s="714"/>
      <c r="G1454" s="714"/>
      <c r="H1454" s="714"/>
      <c r="I1454" s="688"/>
      <c r="J1454" s="688"/>
      <c r="K1454" s="688"/>
    </row>
    <row r="1455" spans="2:11">
      <c r="B1455" s="709"/>
      <c r="C1455" s="709"/>
      <c r="D1455" s="714"/>
      <c r="E1455" s="714"/>
      <c r="F1455" s="714"/>
      <c r="G1455" s="714"/>
      <c r="H1455" s="714"/>
      <c r="I1455" s="688"/>
      <c r="J1455" s="688"/>
      <c r="K1455" s="688"/>
    </row>
    <row r="1456" spans="2:11">
      <c r="B1456" s="709"/>
      <c r="C1456" s="709"/>
      <c r="D1456" s="714"/>
      <c r="E1456" s="714"/>
      <c r="F1456" s="714"/>
      <c r="G1456" s="714"/>
      <c r="H1456" s="714"/>
      <c r="I1456" s="688"/>
      <c r="J1456" s="688"/>
      <c r="K1456" s="688"/>
    </row>
    <row r="1457" spans="2:11">
      <c r="B1457" s="709"/>
      <c r="C1457" s="709"/>
      <c r="D1457" s="714"/>
      <c r="E1457" s="714"/>
      <c r="F1457" s="714"/>
      <c r="G1457" s="714"/>
      <c r="H1457" s="714"/>
      <c r="I1457" s="688"/>
      <c r="J1457" s="688"/>
      <c r="K1457" s="688"/>
    </row>
    <row r="1458" spans="2:11">
      <c r="B1458" s="709"/>
      <c r="C1458" s="709"/>
      <c r="D1458" s="714"/>
      <c r="E1458" s="714"/>
      <c r="F1458" s="714"/>
      <c r="G1458" s="714"/>
      <c r="H1458" s="714"/>
      <c r="I1458" s="688"/>
      <c r="J1458" s="688"/>
      <c r="K1458" s="688"/>
    </row>
    <row r="1459" spans="2:11">
      <c r="B1459" s="709"/>
      <c r="C1459" s="709"/>
      <c r="D1459" s="714"/>
      <c r="E1459" s="714"/>
      <c r="F1459" s="714"/>
      <c r="G1459" s="714"/>
      <c r="H1459" s="714"/>
      <c r="I1459" s="688"/>
      <c r="J1459" s="688"/>
      <c r="K1459" s="688"/>
    </row>
    <row r="1460" spans="2:11">
      <c r="B1460" s="709"/>
      <c r="C1460" s="709"/>
      <c r="D1460" s="714"/>
      <c r="E1460" s="714"/>
      <c r="F1460" s="714"/>
      <c r="G1460" s="714"/>
      <c r="H1460" s="714"/>
      <c r="I1460" s="688"/>
      <c r="J1460" s="688"/>
      <c r="K1460" s="688"/>
    </row>
    <row r="1461" spans="2:11">
      <c r="B1461" s="709"/>
      <c r="C1461" s="709"/>
      <c r="D1461" s="714"/>
      <c r="E1461" s="714"/>
      <c r="F1461" s="714"/>
      <c r="G1461" s="714"/>
      <c r="H1461" s="714"/>
      <c r="I1461" s="688"/>
      <c r="J1461" s="688"/>
      <c r="K1461" s="688"/>
    </row>
    <row r="1462" spans="2:11">
      <c r="B1462" s="709"/>
      <c r="C1462" s="709"/>
      <c r="D1462" s="714"/>
      <c r="E1462" s="714"/>
      <c r="F1462" s="714"/>
      <c r="G1462" s="714"/>
      <c r="H1462" s="714"/>
      <c r="I1462" s="688"/>
      <c r="J1462" s="688"/>
      <c r="K1462" s="688"/>
    </row>
    <row r="1463" spans="2:11">
      <c r="B1463" s="709"/>
      <c r="C1463" s="709"/>
      <c r="D1463" s="714"/>
      <c r="E1463" s="714"/>
      <c r="F1463" s="714"/>
      <c r="G1463" s="714"/>
      <c r="H1463" s="714"/>
      <c r="I1463" s="688"/>
      <c r="J1463" s="688"/>
      <c r="K1463" s="688"/>
    </row>
    <row r="1464" spans="2:11">
      <c r="B1464" s="709"/>
      <c r="C1464" s="709"/>
      <c r="D1464" s="714"/>
      <c r="E1464" s="714"/>
      <c r="F1464" s="714"/>
      <c r="G1464" s="714"/>
      <c r="H1464" s="714"/>
      <c r="I1464" s="688"/>
      <c r="J1464" s="688"/>
      <c r="K1464" s="688"/>
    </row>
    <row r="1465" spans="2:11">
      <c r="B1465" s="709"/>
      <c r="C1465" s="709"/>
      <c r="D1465" s="714"/>
      <c r="E1465" s="714"/>
      <c r="F1465" s="714"/>
      <c r="G1465" s="714"/>
      <c r="H1465" s="714"/>
      <c r="I1465" s="688"/>
      <c r="J1465" s="688"/>
      <c r="K1465" s="688"/>
    </row>
    <row r="1466" spans="2:11">
      <c r="B1466" s="709"/>
      <c r="C1466" s="709"/>
      <c r="D1466" s="714"/>
      <c r="E1466" s="714"/>
      <c r="F1466" s="714"/>
      <c r="G1466" s="714"/>
      <c r="H1466" s="714"/>
      <c r="I1466" s="688"/>
      <c r="J1466" s="688"/>
      <c r="K1466" s="688"/>
    </row>
    <row r="1467" spans="2:11">
      <c r="B1467" s="709"/>
      <c r="C1467" s="709"/>
      <c r="D1467" s="714"/>
      <c r="E1467" s="714"/>
      <c r="F1467" s="714"/>
      <c r="G1467" s="714"/>
      <c r="H1467" s="714"/>
      <c r="I1467" s="688"/>
      <c r="J1467" s="688"/>
      <c r="K1467" s="688"/>
    </row>
    <row r="1468" spans="2:11">
      <c r="B1468" s="709"/>
      <c r="C1468" s="709"/>
      <c r="D1468" s="714"/>
      <c r="E1468" s="714"/>
      <c r="F1468" s="714"/>
      <c r="G1468" s="714"/>
      <c r="H1468" s="714"/>
      <c r="I1468" s="688"/>
      <c r="J1468" s="688"/>
      <c r="K1468" s="688"/>
    </row>
    <row r="1469" spans="2:11">
      <c r="B1469" s="709"/>
      <c r="C1469" s="709"/>
      <c r="D1469" s="714"/>
      <c r="E1469" s="714"/>
      <c r="F1469" s="714"/>
      <c r="G1469" s="714"/>
      <c r="H1469" s="714"/>
      <c r="I1469" s="688"/>
      <c r="J1469" s="688"/>
      <c r="K1469" s="688"/>
    </row>
    <row r="1470" spans="2:11">
      <c r="B1470" s="709"/>
      <c r="C1470" s="709"/>
      <c r="D1470" s="714"/>
      <c r="E1470" s="714"/>
      <c r="F1470" s="714"/>
      <c r="G1470" s="714"/>
      <c r="H1470" s="714"/>
      <c r="I1470" s="688"/>
      <c r="J1470" s="688"/>
      <c r="K1470" s="688"/>
    </row>
    <row r="1471" spans="2:11">
      <c r="B1471" s="709"/>
      <c r="C1471" s="709"/>
      <c r="D1471" s="714"/>
      <c r="E1471" s="714"/>
      <c r="F1471" s="714"/>
      <c r="G1471" s="714"/>
      <c r="H1471" s="714"/>
      <c r="I1471" s="688"/>
      <c r="J1471" s="688"/>
      <c r="K1471" s="688"/>
    </row>
    <row r="1472" spans="2:11">
      <c r="B1472" s="709"/>
      <c r="C1472" s="709"/>
      <c r="D1472" s="714"/>
      <c r="E1472" s="714"/>
      <c r="F1472" s="714"/>
      <c r="G1472" s="714"/>
      <c r="H1472" s="714"/>
      <c r="I1472" s="688"/>
      <c r="J1472" s="688"/>
      <c r="K1472" s="688"/>
    </row>
    <row r="1473" spans="2:11">
      <c r="B1473" s="709"/>
      <c r="C1473" s="709"/>
      <c r="D1473" s="714"/>
      <c r="E1473" s="714"/>
      <c r="F1473" s="714"/>
      <c r="G1473" s="714"/>
      <c r="H1473" s="714"/>
      <c r="I1473" s="688"/>
      <c r="J1473" s="688"/>
      <c r="K1473" s="688"/>
    </row>
    <row r="1474" spans="2:11">
      <c r="B1474" s="709"/>
      <c r="C1474" s="709"/>
      <c r="D1474" s="714"/>
      <c r="E1474" s="714"/>
      <c r="F1474" s="714"/>
      <c r="G1474" s="714"/>
      <c r="H1474" s="714"/>
      <c r="I1474" s="688"/>
      <c r="J1474" s="688"/>
      <c r="K1474" s="688"/>
    </row>
    <row r="1475" spans="2:11">
      <c r="B1475" s="709"/>
      <c r="C1475" s="709"/>
      <c r="D1475" s="714"/>
      <c r="E1475" s="714"/>
      <c r="F1475" s="714"/>
      <c r="G1475" s="714"/>
      <c r="H1475" s="714"/>
      <c r="I1475" s="688"/>
      <c r="J1475" s="688"/>
      <c r="K1475" s="688"/>
    </row>
    <row r="1476" spans="2:11">
      <c r="B1476" s="709"/>
      <c r="C1476" s="709"/>
      <c r="D1476" s="714"/>
      <c r="E1476" s="714"/>
      <c r="F1476" s="714"/>
      <c r="G1476" s="714"/>
      <c r="H1476" s="714"/>
      <c r="I1476" s="688"/>
      <c r="J1476" s="688"/>
      <c r="K1476" s="688"/>
    </row>
    <row r="1477" spans="2:11">
      <c r="B1477" s="709"/>
      <c r="C1477" s="709"/>
      <c r="D1477" s="714"/>
      <c r="E1477" s="714"/>
      <c r="F1477" s="714"/>
      <c r="G1477" s="714"/>
      <c r="H1477" s="714"/>
      <c r="I1477" s="688"/>
      <c r="J1477" s="688"/>
      <c r="K1477" s="688"/>
    </row>
    <row r="1478" spans="2:11">
      <c r="B1478" s="709"/>
      <c r="C1478" s="709"/>
      <c r="D1478" s="714"/>
      <c r="E1478" s="714"/>
      <c r="F1478" s="714"/>
      <c r="G1478" s="714"/>
      <c r="H1478" s="714"/>
      <c r="I1478" s="688"/>
      <c r="J1478" s="688"/>
      <c r="K1478" s="688"/>
    </row>
    <row r="1479" spans="2:11">
      <c r="B1479" s="709"/>
      <c r="C1479" s="709"/>
      <c r="D1479" s="714"/>
      <c r="E1479" s="714"/>
      <c r="F1479" s="714"/>
      <c r="G1479" s="714"/>
      <c r="H1479" s="714"/>
      <c r="I1479" s="688"/>
      <c r="J1479" s="688"/>
      <c r="K1479" s="688"/>
    </row>
    <row r="1480" spans="2:11">
      <c r="B1480" s="709"/>
      <c r="C1480" s="709"/>
      <c r="D1480" s="714"/>
      <c r="E1480" s="714"/>
      <c r="F1480" s="714"/>
      <c r="G1480" s="714"/>
      <c r="H1480" s="714"/>
      <c r="I1480" s="688"/>
      <c r="J1480" s="688"/>
      <c r="K1480" s="688"/>
    </row>
    <row r="1481" spans="2:11">
      <c r="B1481" s="709"/>
      <c r="C1481" s="709"/>
      <c r="D1481" s="714"/>
      <c r="E1481" s="714"/>
      <c r="F1481" s="714"/>
      <c r="G1481" s="714"/>
      <c r="H1481" s="714"/>
      <c r="I1481" s="688"/>
      <c r="J1481" s="688"/>
      <c r="K1481" s="688"/>
    </row>
    <row r="1482" spans="2:11">
      <c r="B1482" s="709"/>
      <c r="C1482" s="709"/>
      <c r="D1482" s="714"/>
      <c r="E1482" s="714"/>
      <c r="F1482" s="714"/>
      <c r="G1482" s="714"/>
      <c r="H1482" s="714"/>
      <c r="I1482" s="688"/>
      <c r="J1482" s="688"/>
      <c r="K1482" s="688"/>
    </row>
    <row r="1483" spans="2:11">
      <c r="B1483" s="709"/>
      <c r="C1483" s="709"/>
      <c r="D1483" s="714"/>
      <c r="E1483" s="714"/>
      <c r="F1483" s="714"/>
      <c r="G1483" s="714"/>
      <c r="H1483" s="714"/>
      <c r="I1483" s="688"/>
      <c r="J1483" s="688"/>
      <c r="K1483" s="688"/>
    </row>
    <row r="1484" spans="2:11">
      <c r="B1484" s="709"/>
      <c r="C1484" s="709"/>
      <c r="D1484" s="714"/>
      <c r="E1484" s="714"/>
      <c r="F1484" s="714"/>
      <c r="G1484" s="714"/>
      <c r="H1484" s="714"/>
      <c r="I1484" s="688"/>
      <c r="J1484" s="688"/>
      <c r="K1484" s="688"/>
    </row>
    <row r="1485" spans="2:11">
      <c r="B1485" s="709"/>
      <c r="C1485" s="709"/>
      <c r="D1485" s="714"/>
      <c r="E1485" s="714"/>
      <c r="F1485" s="714"/>
      <c r="G1485" s="714"/>
      <c r="H1485" s="714"/>
      <c r="I1485" s="688"/>
      <c r="J1485" s="688"/>
      <c r="K1485" s="688"/>
    </row>
    <row r="1486" spans="2:11">
      <c r="B1486" s="709"/>
      <c r="C1486" s="709"/>
      <c r="D1486" s="714"/>
      <c r="E1486" s="714"/>
      <c r="F1486" s="714"/>
      <c r="G1486" s="714"/>
      <c r="H1486" s="714"/>
      <c r="I1486" s="688"/>
      <c r="J1486" s="688"/>
      <c r="K1486" s="688"/>
    </row>
    <row r="1487" spans="2:11">
      <c r="B1487" s="709"/>
      <c r="C1487" s="709"/>
      <c r="D1487" s="714"/>
      <c r="E1487" s="714"/>
      <c r="F1487" s="714"/>
      <c r="G1487" s="714"/>
      <c r="H1487" s="714"/>
      <c r="I1487" s="688"/>
      <c r="J1487" s="688"/>
      <c r="K1487" s="688"/>
    </row>
    <row r="1488" spans="2:11">
      <c r="B1488" s="709"/>
      <c r="C1488" s="709"/>
      <c r="D1488" s="714"/>
      <c r="E1488" s="714"/>
      <c r="F1488" s="714"/>
      <c r="G1488" s="714"/>
      <c r="H1488" s="714"/>
      <c r="I1488" s="688"/>
      <c r="J1488" s="688"/>
      <c r="K1488" s="688"/>
    </row>
    <row r="1489" spans="2:11">
      <c r="B1489" s="709"/>
      <c r="C1489" s="709"/>
      <c r="D1489" s="714"/>
      <c r="E1489" s="714"/>
      <c r="F1489" s="714"/>
      <c r="G1489" s="714"/>
      <c r="H1489" s="714"/>
      <c r="I1489" s="688"/>
      <c r="J1489" s="688"/>
      <c r="K1489" s="688"/>
    </row>
    <row r="1490" spans="2:11">
      <c r="B1490" s="709"/>
      <c r="C1490" s="709"/>
      <c r="D1490" s="714"/>
      <c r="E1490" s="714"/>
      <c r="F1490" s="714"/>
      <c r="G1490" s="714"/>
      <c r="H1490" s="714"/>
      <c r="I1490" s="688"/>
      <c r="J1490" s="688"/>
      <c r="K1490" s="688"/>
    </row>
    <row r="1491" spans="2:11">
      <c r="B1491" s="709"/>
      <c r="C1491" s="709"/>
      <c r="D1491" s="714"/>
      <c r="E1491" s="714"/>
      <c r="F1491" s="714"/>
      <c r="G1491" s="714"/>
      <c r="H1491" s="714"/>
      <c r="I1491" s="688"/>
      <c r="J1491" s="688"/>
      <c r="K1491" s="688"/>
    </row>
    <row r="1492" spans="2:11">
      <c r="B1492" s="709"/>
      <c r="C1492" s="709"/>
      <c r="D1492" s="714"/>
      <c r="E1492" s="714"/>
      <c r="F1492" s="714"/>
      <c r="G1492" s="714"/>
      <c r="H1492" s="714"/>
      <c r="I1492" s="688"/>
      <c r="J1492" s="688"/>
      <c r="K1492" s="688"/>
    </row>
    <row r="1493" spans="2:11">
      <c r="B1493" s="709"/>
      <c r="C1493" s="709"/>
      <c r="D1493" s="714"/>
      <c r="E1493" s="714"/>
      <c r="F1493" s="714"/>
      <c r="G1493" s="714"/>
      <c r="H1493" s="714"/>
      <c r="I1493" s="688"/>
      <c r="J1493" s="688"/>
      <c r="K1493" s="688"/>
    </row>
    <row r="1494" spans="2:11">
      <c r="B1494" s="709"/>
      <c r="C1494" s="709"/>
      <c r="D1494" s="714"/>
      <c r="E1494" s="714"/>
      <c r="F1494" s="714"/>
      <c r="G1494" s="714"/>
      <c r="H1494" s="714"/>
      <c r="I1494" s="688"/>
      <c r="J1494" s="688"/>
      <c r="K1494" s="688"/>
    </row>
    <row r="1495" spans="2:11">
      <c r="B1495" s="709"/>
      <c r="C1495" s="709"/>
      <c r="D1495" s="714"/>
      <c r="E1495" s="714"/>
      <c r="F1495" s="714"/>
      <c r="G1495" s="714"/>
      <c r="H1495" s="714"/>
      <c r="I1495" s="688"/>
      <c r="J1495" s="688"/>
      <c r="K1495" s="688"/>
    </row>
    <row r="1496" spans="2:11">
      <c r="B1496" s="709"/>
      <c r="C1496" s="709"/>
      <c r="D1496" s="714"/>
      <c r="E1496" s="714"/>
      <c r="F1496" s="714"/>
      <c r="G1496" s="714"/>
      <c r="H1496" s="714"/>
      <c r="I1496" s="688"/>
      <c r="J1496" s="688"/>
      <c r="K1496" s="688"/>
    </row>
    <row r="1497" spans="2:11">
      <c r="B1497" s="709"/>
      <c r="C1497" s="709"/>
      <c r="D1497" s="714"/>
      <c r="E1497" s="714"/>
      <c r="F1497" s="714"/>
      <c r="G1497" s="714"/>
      <c r="H1497" s="714"/>
      <c r="I1497" s="688"/>
      <c r="J1497" s="688"/>
      <c r="K1497" s="688"/>
    </row>
    <row r="1498" spans="2:11">
      <c r="B1498" s="709"/>
      <c r="C1498" s="709"/>
      <c r="D1498" s="714"/>
      <c r="E1498" s="714"/>
      <c r="F1498" s="714"/>
      <c r="G1498" s="714"/>
      <c r="H1498" s="714"/>
      <c r="I1498" s="688"/>
      <c r="J1498" s="688"/>
      <c r="K1498" s="688"/>
    </row>
    <row r="1499" spans="2:11">
      <c r="B1499" s="709"/>
      <c r="C1499" s="709"/>
      <c r="D1499" s="714"/>
      <c r="E1499" s="714"/>
      <c r="F1499" s="714"/>
      <c r="G1499" s="714"/>
      <c r="H1499" s="714"/>
      <c r="I1499" s="688"/>
      <c r="J1499" s="688"/>
      <c r="K1499" s="688"/>
    </row>
    <row r="1500" spans="2:11">
      <c r="B1500" s="709"/>
      <c r="C1500" s="709"/>
      <c r="D1500" s="714"/>
      <c r="E1500" s="714"/>
      <c r="F1500" s="714"/>
      <c r="G1500" s="714"/>
      <c r="H1500" s="714"/>
      <c r="I1500" s="688"/>
      <c r="J1500" s="688"/>
      <c r="K1500" s="688"/>
    </row>
    <row r="1501" spans="2:11">
      <c r="B1501" s="709"/>
      <c r="C1501" s="709"/>
      <c r="D1501" s="714"/>
      <c r="E1501" s="714"/>
      <c r="F1501" s="714"/>
      <c r="G1501" s="714"/>
      <c r="H1501" s="714"/>
      <c r="I1501" s="688"/>
      <c r="J1501" s="688"/>
      <c r="K1501" s="688"/>
    </row>
    <row r="1502" spans="2:11">
      <c r="B1502" s="709"/>
      <c r="C1502" s="709"/>
      <c r="D1502" s="714"/>
      <c r="E1502" s="714"/>
      <c r="F1502" s="714"/>
      <c r="G1502" s="714"/>
      <c r="H1502" s="714"/>
      <c r="I1502" s="688"/>
      <c r="J1502" s="688"/>
      <c r="K1502" s="688"/>
    </row>
    <row r="1503" spans="2:11">
      <c r="B1503" s="709"/>
      <c r="C1503" s="709"/>
      <c r="D1503" s="714"/>
      <c r="E1503" s="714"/>
      <c r="F1503" s="714"/>
      <c r="G1503" s="714"/>
      <c r="H1503" s="714"/>
      <c r="I1503" s="688"/>
      <c r="J1503" s="688"/>
      <c r="K1503" s="688"/>
    </row>
    <row r="1504" spans="2:11">
      <c r="B1504" s="709"/>
      <c r="C1504" s="709"/>
      <c r="D1504" s="714"/>
      <c r="E1504" s="714"/>
      <c r="F1504" s="714"/>
      <c r="G1504" s="714"/>
      <c r="H1504" s="714"/>
      <c r="I1504" s="688"/>
      <c r="J1504" s="688"/>
      <c r="K1504" s="688"/>
    </row>
    <row r="1505" spans="2:11">
      <c r="B1505" s="709"/>
      <c r="C1505" s="709"/>
      <c r="D1505" s="714"/>
      <c r="E1505" s="714"/>
      <c r="F1505" s="714"/>
      <c r="G1505" s="714"/>
      <c r="H1505" s="714"/>
      <c r="I1505" s="688"/>
      <c r="J1505" s="688"/>
      <c r="K1505" s="688"/>
    </row>
    <row r="1506" spans="2:11">
      <c r="B1506" s="709"/>
      <c r="C1506" s="709"/>
      <c r="D1506" s="714"/>
      <c r="E1506" s="714"/>
      <c r="F1506" s="714"/>
      <c r="G1506" s="714"/>
      <c r="H1506" s="714"/>
      <c r="I1506" s="688"/>
      <c r="J1506" s="688"/>
      <c r="K1506" s="688"/>
    </row>
    <row r="1507" spans="2:11">
      <c r="B1507" s="709"/>
      <c r="C1507" s="709"/>
      <c r="D1507" s="714"/>
      <c r="E1507" s="714"/>
      <c r="F1507" s="714"/>
      <c r="G1507" s="714"/>
      <c r="H1507" s="714"/>
      <c r="I1507" s="688"/>
      <c r="J1507" s="688"/>
      <c r="K1507" s="688"/>
    </row>
    <row r="1508" spans="2:11">
      <c r="B1508" s="709"/>
      <c r="C1508" s="709"/>
      <c r="D1508" s="714"/>
      <c r="E1508" s="714"/>
      <c r="F1508" s="714"/>
      <c r="G1508" s="714"/>
      <c r="H1508" s="714"/>
      <c r="I1508" s="688"/>
      <c r="J1508" s="688"/>
      <c r="K1508" s="688"/>
    </row>
    <row r="1509" spans="2:11">
      <c r="B1509" s="709"/>
      <c r="C1509" s="709"/>
      <c r="D1509" s="714"/>
      <c r="E1509" s="714"/>
      <c r="F1509" s="714"/>
      <c r="G1509" s="714"/>
      <c r="H1509" s="714"/>
      <c r="I1509" s="688"/>
      <c r="J1509" s="688"/>
      <c r="K1509" s="688"/>
    </row>
    <row r="1510" spans="2:11">
      <c r="B1510" s="709"/>
      <c r="C1510" s="709"/>
      <c r="D1510" s="714"/>
      <c r="E1510" s="714"/>
      <c r="F1510" s="714"/>
      <c r="G1510" s="714"/>
      <c r="H1510" s="714"/>
      <c r="I1510" s="688"/>
      <c r="J1510" s="688"/>
      <c r="K1510" s="688"/>
    </row>
    <row r="1511" spans="2:11">
      <c r="B1511" s="709"/>
      <c r="C1511" s="709"/>
      <c r="D1511" s="714"/>
      <c r="E1511" s="714"/>
      <c r="F1511" s="714"/>
      <c r="G1511" s="714"/>
      <c r="H1511" s="714"/>
      <c r="I1511" s="688"/>
      <c r="J1511" s="688"/>
      <c r="K1511" s="688"/>
    </row>
    <row r="1512" spans="2:11">
      <c r="B1512" s="709"/>
      <c r="C1512" s="709"/>
      <c r="D1512" s="714"/>
      <c r="E1512" s="714"/>
      <c r="F1512" s="714"/>
      <c r="G1512" s="714"/>
      <c r="H1512" s="714"/>
      <c r="I1512" s="688"/>
      <c r="J1512" s="688"/>
      <c r="K1512" s="688"/>
    </row>
    <row r="1513" spans="2:11">
      <c r="B1513" s="709"/>
      <c r="C1513" s="709"/>
      <c r="D1513" s="714"/>
      <c r="E1513" s="714"/>
      <c r="F1513" s="714"/>
      <c r="G1513" s="714"/>
      <c r="H1513" s="714"/>
      <c r="I1513" s="688"/>
      <c r="J1513" s="688"/>
      <c r="K1513" s="688"/>
    </row>
    <row r="1514" spans="2:11">
      <c r="B1514" s="709"/>
      <c r="C1514" s="709"/>
      <c r="D1514" s="714"/>
      <c r="E1514" s="714"/>
      <c r="F1514" s="714"/>
      <c r="G1514" s="714"/>
      <c r="H1514" s="714"/>
      <c r="I1514" s="688"/>
      <c r="J1514" s="688"/>
      <c r="K1514" s="688"/>
    </row>
    <row r="1515" spans="2:11">
      <c r="B1515" s="709"/>
      <c r="C1515" s="709"/>
      <c r="D1515" s="714"/>
      <c r="E1515" s="714"/>
      <c r="F1515" s="714"/>
      <c r="G1515" s="714"/>
      <c r="H1515" s="714"/>
      <c r="I1515" s="688"/>
      <c r="J1515" s="688"/>
      <c r="K1515" s="688"/>
    </row>
    <row r="1516" spans="2:11">
      <c r="B1516" s="709"/>
      <c r="C1516" s="709"/>
      <c r="D1516" s="714"/>
      <c r="E1516" s="714"/>
      <c r="F1516" s="714"/>
      <c r="G1516" s="714"/>
      <c r="H1516" s="714"/>
      <c r="I1516" s="688"/>
      <c r="J1516" s="688"/>
      <c r="K1516" s="688"/>
    </row>
    <row r="1517" spans="2:11">
      <c r="B1517" s="709"/>
      <c r="C1517" s="709"/>
      <c r="D1517" s="714"/>
      <c r="E1517" s="714"/>
      <c r="F1517" s="714"/>
      <c r="G1517" s="714"/>
      <c r="H1517" s="714"/>
      <c r="I1517" s="688"/>
      <c r="J1517" s="688"/>
      <c r="K1517" s="688"/>
    </row>
    <row r="1518" spans="2:11">
      <c r="B1518" s="709"/>
      <c r="C1518" s="709"/>
      <c r="D1518" s="714"/>
      <c r="E1518" s="714"/>
      <c r="F1518" s="714"/>
      <c r="G1518" s="714"/>
      <c r="H1518" s="714"/>
      <c r="I1518" s="688"/>
      <c r="J1518" s="688"/>
      <c r="K1518" s="688"/>
    </row>
    <row r="1519" spans="2:11">
      <c r="B1519" s="709"/>
      <c r="C1519" s="709"/>
      <c r="D1519" s="714"/>
      <c r="E1519" s="714"/>
      <c r="F1519" s="714"/>
      <c r="G1519" s="714"/>
      <c r="H1519" s="714"/>
      <c r="I1519" s="688"/>
      <c r="J1519" s="688"/>
      <c r="K1519" s="688"/>
    </row>
    <row r="1520" spans="2:11">
      <c r="B1520" s="709"/>
      <c r="C1520" s="709"/>
      <c r="D1520" s="714"/>
      <c r="E1520" s="714"/>
      <c r="F1520" s="714"/>
      <c r="G1520" s="714"/>
      <c r="H1520" s="714"/>
      <c r="I1520" s="688"/>
      <c r="J1520" s="688"/>
      <c r="K1520" s="688"/>
    </row>
    <row r="1521" spans="2:11">
      <c r="B1521" s="709"/>
      <c r="C1521" s="709"/>
      <c r="D1521" s="714"/>
      <c r="E1521" s="714"/>
      <c r="F1521" s="714"/>
      <c r="G1521" s="714"/>
      <c r="H1521" s="714"/>
      <c r="I1521" s="688"/>
      <c r="J1521" s="688"/>
      <c r="K1521" s="688"/>
    </row>
    <row r="1522" spans="2:11">
      <c r="B1522" s="709"/>
      <c r="C1522" s="709"/>
      <c r="D1522" s="714"/>
      <c r="E1522" s="714"/>
      <c r="F1522" s="714"/>
      <c r="G1522" s="714"/>
      <c r="H1522" s="714"/>
      <c r="I1522" s="688"/>
      <c r="J1522" s="688"/>
      <c r="K1522" s="688"/>
    </row>
    <row r="1523" spans="2:11">
      <c r="B1523" s="709"/>
      <c r="C1523" s="709"/>
      <c r="D1523" s="714"/>
      <c r="E1523" s="714"/>
      <c r="F1523" s="714"/>
      <c r="G1523" s="714"/>
      <c r="H1523" s="714"/>
      <c r="I1523" s="688"/>
      <c r="J1523" s="688"/>
      <c r="K1523" s="688"/>
    </row>
    <row r="1524" spans="2:11">
      <c r="B1524" s="709"/>
      <c r="C1524" s="709"/>
      <c r="D1524" s="714"/>
      <c r="E1524" s="714"/>
      <c r="F1524" s="714"/>
      <c r="G1524" s="714"/>
      <c r="H1524" s="714"/>
      <c r="I1524" s="688"/>
      <c r="J1524" s="688"/>
      <c r="K1524" s="688"/>
    </row>
    <row r="1525" spans="2:11">
      <c r="B1525" s="709"/>
      <c r="C1525" s="709"/>
      <c r="D1525" s="714"/>
      <c r="E1525" s="714"/>
      <c r="F1525" s="714"/>
      <c r="G1525" s="714"/>
      <c r="H1525" s="714"/>
      <c r="I1525" s="688"/>
      <c r="J1525" s="688"/>
      <c r="K1525" s="688"/>
    </row>
    <row r="1526" spans="2:11">
      <c r="B1526" s="709"/>
      <c r="C1526" s="709"/>
      <c r="D1526" s="714"/>
      <c r="E1526" s="714"/>
      <c r="F1526" s="714"/>
      <c r="G1526" s="714"/>
      <c r="H1526" s="714"/>
      <c r="I1526" s="688"/>
      <c r="J1526" s="688"/>
      <c r="K1526" s="688"/>
    </row>
    <row r="1527" spans="2:11">
      <c r="B1527" s="709"/>
      <c r="C1527" s="709"/>
      <c r="D1527" s="714"/>
      <c r="E1527" s="714"/>
      <c r="F1527" s="714"/>
      <c r="G1527" s="714"/>
      <c r="H1527" s="714"/>
      <c r="I1527" s="688"/>
      <c r="J1527" s="688"/>
      <c r="K1527" s="688"/>
    </row>
    <row r="1528" spans="2:11">
      <c r="B1528" s="709"/>
      <c r="C1528" s="709"/>
      <c r="D1528" s="714"/>
      <c r="E1528" s="714"/>
      <c r="F1528" s="714"/>
      <c r="G1528" s="714"/>
      <c r="H1528" s="714"/>
      <c r="I1528" s="688"/>
      <c r="J1528" s="688"/>
      <c r="K1528" s="688"/>
    </row>
    <row r="1529" spans="2:11">
      <c r="B1529" s="709"/>
      <c r="C1529" s="709"/>
      <c r="D1529" s="714"/>
      <c r="E1529" s="714"/>
      <c r="F1529" s="714"/>
      <c r="G1529" s="714"/>
      <c r="H1529" s="714"/>
      <c r="I1529" s="688"/>
      <c r="J1529" s="688"/>
      <c r="K1529" s="688"/>
    </row>
    <row r="1530" spans="2:11">
      <c r="B1530" s="709"/>
      <c r="C1530" s="709"/>
      <c r="D1530" s="714"/>
      <c r="E1530" s="714"/>
      <c r="F1530" s="714"/>
      <c r="G1530" s="714"/>
      <c r="H1530" s="714"/>
      <c r="I1530" s="688"/>
      <c r="J1530" s="688"/>
      <c r="K1530" s="688"/>
    </row>
    <row r="1531" spans="2:11">
      <c r="B1531" s="709"/>
      <c r="C1531" s="709"/>
      <c r="D1531" s="714"/>
      <c r="E1531" s="714"/>
      <c r="F1531" s="714"/>
      <c r="G1531" s="714"/>
      <c r="H1531" s="714"/>
      <c r="I1531" s="688"/>
      <c r="J1531" s="688"/>
      <c r="K1531" s="688"/>
    </row>
    <row r="1532" spans="2:11">
      <c r="B1532" s="709"/>
      <c r="C1532" s="709"/>
      <c r="D1532" s="714"/>
      <c r="E1532" s="714"/>
      <c r="F1532" s="714"/>
      <c r="G1532" s="714"/>
      <c r="H1532" s="714"/>
      <c r="I1532" s="688"/>
      <c r="J1532" s="688"/>
      <c r="K1532" s="688"/>
    </row>
    <row r="1533" spans="2:11">
      <c r="B1533" s="709"/>
      <c r="C1533" s="709"/>
      <c r="D1533" s="714"/>
      <c r="E1533" s="714"/>
      <c r="F1533" s="714"/>
      <c r="G1533" s="714"/>
      <c r="H1533" s="714"/>
      <c r="I1533" s="688"/>
      <c r="J1533" s="688"/>
      <c r="K1533" s="688"/>
    </row>
    <row r="1534" spans="2:11">
      <c r="B1534" s="709"/>
      <c r="C1534" s="709"/>
      <c r="D1534" s="714"/>
      <c r="E1534" s="714"/>
      <c r="F1534" s="714"/>
      <c r="G1534" s="714"/>
      <c r="H1534" s="714"/>
      <c r="I1534" s="688"/>
      <c r="J1534" s="688"/>
      <c r="K1534" s="688"/>
    </row>
    <row r="1535" spans="2:11">
      <c r="B1535" s="709"/>
      <c r="C1535" s="709"/>
      <c r="D1535" s="714"/>
      <c r="E1535" s="714"/>
      <c r="F1535" s="714"/>
      <c r="G1535" s="714"/>
      <c r="H1535" s="714"/>
      <c r="I1535" s="688"/>
      <c r="J1535" s="688"/>
      <c r="K1535" s="688"/>
    </row>
    <row r="1536" spans="2:11">
      <c r="B1536" s="709"/>
      <c r="C1536" s="709"/>
      <c r="D1536" s="714"/>
      <c r="E1536" s="714"/>
      <c r="F1536" s="714"/>
      <c r="G1536" s="714"/>
      <c r="H1536" s="714"/>
      <c r="I1536" s="688"/>
      <c r="J1536" s="688"/>
      <c r="K1536" s="688"/>
    </row>
    <row r="1537" spans="2:11">
      <c r="B1537" s="709"/>
      <c r="C1537" s="709"/>
      <c r="D1537" s="714"/>
      <c r="E1537" s="714"/>
      <c r="F1537" s="714"/>
      <c r="G1537" s="714"/>
      <c r="H1537" s="714"/>
      <c r="I1537" s="688"/>
      <c r="J1537" s="688"/>
      <c r="K1537" s="688"/>
    </row>
    <row r="1538" spans="2:11">
      <c r="B1538" s="709"/>
      <c r="C1538" s="709"/>
      <c r="D1538" s="714"/>
      <c r="E1538" s="714"/>
      <c r="F1538" s="714"/>
      <c r="G1538" s="714"/>
      <c r="H1538" s="714"/>
      <c r="I1538" s="688"/>
      <c r="J1538" s="688"/>
      <c r="K1538" s="688"/>
    </row>
    <row r="1539" spans="2:11">
      <c r="B1539" s="709"/>
      <c r="C1539" s="709"/>
      <c r="D1539" s="714"/>
      <c r="E1539" s="714"/>
      <c r="F1539" s="714"/>
      <c r="G1539" s="714"/>
      <c r="H1539" s="714"/>
      <c r="I1539" s="688"/>
      <c r="J1539" s="688"/>
      <c r="K1539" s="688"/>
    </row>
    <row r="1540" spans="2:11">
      <c r="B1540" s="709"/>
      <c r="C1540" s="709"/>
      <c r="D1540" s="714"/>
      <c r="E1540" s="714"/>
      <c r="F1540" s="714"/>
      <c r="G1540" s="714"/>
      <c r="H1540" s="714"/>
      <c r="I1540" s="688"/>
      <c r="J1540" s="688"/>
      <c r="K1540" s="688"/>
    </row>
    <row r="1541" spans="2:11">
      <c r="B1541" s="709"/>
      <c r="C1541" s="709"/>
      <c r="D1541" s="714"/>
      <c r="E1541" s="714"/>
      <c r="F1541" s="714"/>
      <c r="G1541" s="714"/>
      <c r="H1541" s="714"/>
      <c r="I1541" s="688"/>
      <c r="J1541" s="688"/>
      <c r="K1541" s="688"/>
    </row>
    <row r="1542" spans="2:11">
      <c r="B1542" s="709"/>
      <c r="C1542" s="709"/>
      <c r="D1542" s="714"/>
      <c r="E1542" s="714"/>
      <c r="F1542" s="714"/>
      <c r="G1542" s="714"/>
      <c r="H1542" s="714"/>
      <c r="I1542" s="688"/>
      <c r="J1542" s="688"/>
      <c r="K1542" s="688"/>
    </row>
    <row r="1543" spans="2:11">
      <c r="B1543" s="709"/>
      <c r="C1543" s="709"/>
      <c r="D1543" s="714"/>
      <c r="E1543" s="714"/>
      <c r="F1543" s="714"/>
      <c r="G1543" s="714"/>
      <c r="H1543" s="714"/>
      <c r="I1543" s="688"/>
      <c r="J1543" s="688"/>
      <c r="K1543" s="688"/>
    </row>
    <row r="1544" spans="2:11">
      <c r="B1544" s="709"/>
      <c r="C1544" s="709"/>
      <c r="D1544" s="714"/>
      <c r="E1544" s="714"/>
      <c r="F1544" s="714"/>
      <c r="G1544" s="714"/>
      <c r="H1544" s="714"/>
      <c r="I1544" s="688"/>
      <c r="J1544" s="688"/>
      <c r="K1544" s="688"/>
    </row>
    <row r="1545" spans="2:11">
      <c r="B1545" s="709"/>
      <c r="C1545" s="709"/>
      <c r="D1545" s="714"/>
      <c r="E1545" s="714"/>
      <c r="F1545" s="714"/>
      <c r="G1545" s="714"/>
      <c r="H1545" s="714"/>
      <c r="I1545" s="688"/>
      <c r="J1545" s="688"/>
      <c r="K1545" s="688"/>
    </row>
    <row r="1546" spans="2:11">
      <c r="B1546" s="709"/>
      <c r="C1546" s="709"/>
      <c r="D1546" s="714"/>
      <c r="E1546" s="714"/>
      <c r="F1546" s="714"/>
      <c r="G1546" s="714"/>
      <c r="H1546" s="714"/>
      <c r="I1546" s="688"/>
      <c r="J1546" s="688"/>
      <c r="K1546" s="688"/>
    </row>
    <row r="1547" spans="2:11">
      <c r="B1547" s="709"/>
      <c r="C1547" s="709"/>
      <c r="D1547" s="714"/>
      <c r="E1547" s="714"/>
      <c r="F1547" s="714"/>
      <c r="G1547" s="714"/>
      <c r="H1547" s="714"/>
      <c r="I1547" s="688"/>
      <c r="J1547" s="688"/>
      <c r="K1547" s="688"/>
    </row>
    <row r="1548" spans="2:11">
      <c r="B1548" s="709"/>
      <c r="C1548" s="709"/>
      <c r="D1548" s="714"/>
      <c r="E1548" s="714"/>
      <c r="F1548" s="714"/>
      <c r="G1548" s="714"/>
      <c r="H1548" s="714"/>
      <c r="I1548" s="688"/>
      <c r="J1548" s="688"/>
      <c r="K1548" s="688"/>
    </row>
    <row r="1549" spans="2:11">
      <c r="B1549" s="709"/>
      <c r="C1549" s="709"/>
      <c r="D1549" s="714"/>
      <c r="E1549" s="714"/>
      <c r="F1549" s="714"/>
      <c r="G1549" s="714"/>
      <c r="H1549" s="714"/>
      <c r="I1549" s="688"/>
      <c r="J1549" s="688"/>
      <c r="K1549" s="688"/>
    </row>
    <row r="1550" spans="2:11">
      <c r="B1550" s="709"/>
      <c r="C1550" s="709"/>
      <c r="D1550" s="714"/>
      <c r="E1550" s="714"/>
      <c r="F1550" s="714"/>
      <c r="G1550" s="714"/>
      <c r="H1550" s="714"/>
      <c r="I1550" s="688"/>
      <c r="J1550" s="688"/>
      <c r="K1550" s="688"/>
    </row>
    <row r="1551" spans="2:11">
      <c r="B1551" s="709"/>
      <c r="C1551" s="709"/>
      <c r="D1551" s="714"/>
      <c r="E1551" s="714"/>
      <c r="F1551" s="714"/>
      <c r="G1551" s="714"/>
      <c r="H1551" s="714"/>
      <c r="I1551" s="688"/>
      <c r="J1551" s="688"/>
      <c r="K1551" s="688"/>
    </row>
    <row r="1552" spans="2:11">
      <c r="B1552" s="709"/>
      <c r="C1552" s="709"/>
      <c r="D1552" s="714"/>
      <c r="E1552" s="714"/>
      <c r="F1552" s="714"/>
      <c r="G1552" s="714"/>
      <c r="H1552" s="714"/>
      <c r="I1552" s="688"/>
      <c r="J1552" s="688"/>
      <c r="K1552" s="688"/>
    </row>
    <row r="1553" spans="2:11">
      <c r="B1553" s="709"/>
      <c r="C1553" s="709"/>
      <c r="D1553" s="714"/>
      <c r="E1553" s="714"/>
      <c r="F1553" s="714"/>
      <c r="G1553" s="714"/>
      <c r="H1553" s="714"/>
      <c r="I1553" s="688"/>
      <c r="J1553" s="688"/>
      <c r="K1553" s="688"/>
    </row>
    <row r="1554" spans="2:11">
      <c r="B1554" s="709"/>
      <c r="C1554" s="709"/>
      <c r="D1554" s="714"/>
      <c r="E1554" s="714"/>
      <c r="F1554" s="714"/>
      <c r="G1554" s="714"/>
      <c r="H1554" s="714"/>
      <c r="I1554" s="688"/>
      <c r="J1554" s="688"/>
      <c r="K1554" s="688"/>
    </row>
    <row r="1555" spans="2:11">
      <c r="B1555" s="709"/>
      <c r="C1555" s="709"/>
      <c r="D1555" s="714"/>
      <c r="E1555" s="714"/>
      <c r="F1555" s="714"/>
      <c r="G1555" s="714"/>
      <c r="H1555" s="714"/>
      <c r="I1555" s="688"/>
      <c r="J1555" s="688"/>
      <c r="K1555" s="688"/>
    </row>
    <row r="1556" spans="2:11">
      <c r="B1556" s="709"/>
      <c r="C1556" s="709"/>
      <c r="D1556" s="714"/>
      <c r="E1556" s="714"/>
      <c r="F1556" s="714"/>
      <c r="G1556" s="714"/>
      <c r="H1556" s="714"/>
      <c r="I1556" s="688"/>
      <c r="J1556" s="688"/>
      <c r="K1556" s="688"/>
    </row>
    <row r="1557" spans="2:11">
      <c r="B1557" s="709"/>
      <c r="C1557" s="709"/>
      <c r="D1557" s="714"/>
      <c r="E1557" s="714"/>
      <c r="F1557" s="714"/>
      <c r="G1557" s="714"/>
      <c r="H1557" s="714"/>
      <c r="I1557" s="688"/>
      <c r="J1557" s="688"/>
      <c r="K1557" s="688"/>
    </row>
    <row r="1558" spans="2:11">
      <c r="B1558" s="709"/>
      <c r="C1558" s="709"/>
      <c r="D1558" s="714"/>
      <c r="E1558" s="714"/>
      <c r="F1558" s="714"/>
      <c r="G1558" s="714"/>
      <c r="H1558" s="714"/>
      <c r="I1558" s="688"/>
      <c r="J1558" s="688"/>
      <c r="K1558" s="688"/>
    </row>
    <row r="1559" spans="2:11">
      <c r="B1559" s="709"/>
      <c r="C1559" s="709"/>
      <c r="D1559" s="714"/>
      <c r="E1559" s="714"/>
      <c r="F1559" s="714"/>
      <c r="G1559" s="714"/>
      <c r="H1559" s="714"/>
      <c r="I1559" s="688"/>
      <c r="J1559" s="688"/>
      <c r="K1559" s="688"/>
    </row>
    <row r="1560" spans="2:11">
      <c r="B1560" s="709"/>
      <c r="C1560" s="709"/>
      <c r="D1560" s="714"/>
      <c r="E1560" s="714"/>
      <c r="F1560" s="714"/>
      <c r="G1560" s="714"/>
      <c r="H1560" s="714"/>
      <c r="I1560" s="688"/>
      <c r="J1560" s="688"/>
      <c r="K1560" s="688"/>
    </row>
    <row r="1561" spans="2:11">
      <c r="B1561" s="709"/>
      <c r="C1561" s="709"/>
      <c r="D1561" s="714"/>
      <c r="E1561" s="714"/>
      <c r="F1561" s="714"/>
      <c r="G1561" s="714"/>
      <c r="H1561" s="714"/>
      <c r="I1561" s="688"/>
      <c r="J1561" s="688"/>
      <c r="K1561" s="688"/>
    </row>
    <row r="1562" spans="2:11">
      <c r="B1562" s="709"/>
      <c r="C1562" s="709"/>
      <c r="D1562" s="714"/>
      <c r="E1562" s="714"/>
      <c r="F1562" s="714"/>
      <c r="G1562" s="714"/>
      <c r="H1562" s="714"/>
      <c r="I1562" s="688"/>
      <c r="J1562" s="688"/>
      <c r="K1562" s="688"/>
    </row>
    <row r="1563" spans="2:11">
      <c r="B1563" s="709"/>
      <c r="C1563" s="709"/>
      <c r="D1563" s="714"/>
      <c r="E1563" s="714"/>
      <c r="F1563" s="714"/>
      <c r="G1563" s="714"/>
      <c r="H1563" s="714"/>
      <c r="I1563" s="688"/>
      <c r="J1563" s="688"/>
      <c r="K1563" s="688"/>
    </row>
    <row r="1564" spans="2:11">
      <c r="B1564" s="709"/>
      <c r="C1564" s="709"/>
      <c r="D1564" s="714"/>
      <c r="E1564" s="714"/>
      <c r="F1564" s="714"/>
      <c r="G1564" s="714"/>
      <c r="H1564" s="714"/>
      <c r="I1564" s="688"/>
      <c r="J1564" s="688"/>
      <c r="K1564" s="688"/>
    </row>
    <row r="1565" spans="2:11">
      <c r="B1565" s="709"/>
      <c r="C1565" s="709"/>
      <c r="D1565" s="714"/>
      <c r="E1565" s="714"/>
      <c r="F1565" s="714"/>
      <c r="G1565" s="714"/>
      <c r="H1565" s="714"/>
      <c r="I1565" s="688"/>
      <c r="J1565" s="688"/>
      <c r="K1565" s="688"/>
    </row>
    <row r="1566" spans="2:11">
      <c r="B1566" s="709"/>
      <c r="C1566" s="709"/>
      <c r="D1566" s="714"/>
      <c r="E1566" s="714"/>
      <c r="F1566" s="714"/>
      <c r="G1566" s="714"/>
      <c r="H1566" s="714"/>
      <c r="I1566" s="688"/>
      <c r="J1566" s="688"/>
      <c r="K1566" s="688"/>
    </row>
    <row r="1567" spans="2:11">
      <c r="B1567" s="709"/>
      <c r="C1567" s="709"/>
      <c r="D1567" s="714"/>
      <c r="E1567" s="714"/>
      <c r="F1567" s="714"/>
      <c r="G1567" s="714"/>
      <c r="H1567" s="714"/>
      <c r="I1567" s="688"/>
      <c r="J1567" s="688"/>
      <c r="K1567" s="688"/>
    </row>
    <row r="1568" spans="2:11">
      <c r="B1568" s="709"/>
      <c r="C1568" s="709"/>
      <c r="D1568" s="714"/>
      <c r="E1568" s="714"/>
      <c r="F1568" s="714"/>
      <c r="G1568" s="714"/>
      <c r="H1568" s="714"/>
      <c r="I1568" s="688"/>
      <c r="J1568" s="688"/>
      <c r="K1568" s="688"/>
    </row>
    <row r="1569" spans="2:11">
      <c r="B1569" s="709"/>
      <c r="C1569" s="709"/>
      <c r="D1569" s="714"/>
      <c r="E1569" s="714"/>
      <c r="F1569" s="714"/>
      <c r="G1569" s="714"/>
      <c r="H1569" s="714"/>
      <c r="I1569" s="688"/>
      <c r="J1569" s="688"/>
      <c r="K1569" s="688"/>
    </row>
    <row r="1570" spans="2:11">
      <c r="B1570" s="709"/>
      <c r="C1570" s="709"/>
      <c r="D1570" s="714"/>
      <c r="E1570" s="714"/>
      <c r="F1570" s="714"/>
      <c r="G1570" s="714"/>
      <c r="H1570" s="714"/>
      <c r="I1570" s="688"/>
      <c r="J1570" s="688"/>
      <c r="K1570" s="688"/>
    </row>
    <row r="1571" spans="2:11">
      <c r="B1571" s="709"/>
      <c r="C1571" s="709"/>
      <c r="D1571" s="714"/>
      <c r="E1571" s="714"/>
      <c r="F1571" s="714"/>
      <c r="G1571" s="714"/>
      <c r="H1571" s="714"/>
      <c r="I1571" s="688"/>
      <c r="J1571" s="688"/>
      <c r="K1571" s="688"/>
    </row>
    <row r="1572" spans="2:11">
      <c r="B1572" s="709"/>
      <c r="C1572" s="709"/>
      <c r="D1572" s="714"/>
      <c r="E1572" s="714"/>
      <c r="F1572" s="714"/>
      <c r="G1572" s="714"/>
      <c r="H1572" s="714"/>
      <c r="I1572" s="688"/>
      <c r="J1572" s="688"/>
      <c r="K1572" s="688"/>
    </row>
    <row r="1573" spans="2:11">
      <c r="B1573" s="709"/>
      <c r="C1573" s="709"/>
      <c r="D1573" s="714"/>
      <c r="E1573" s="714"/>
      <c r="F1573" s="714"/>
      <c r="G1573" s="714"/>
      <c r="H1573" s="714"/>
      <c r="I1573" s="688"/>
      <c r="J1573" s="688"/>
      <c r="K1573" s="688"/>
    </row>
    <row r="1574" spans="2:11">
      <c r="B1574" s="709"/>
      <c r="C1574" s="709"/>
      <c r="D1574" s="714"/>
      <c r="E1574" s="714"/>
      <c r="F1574" s="714"/>
      <c r="G1574" s="714"/>
      <c r="H1574" s="714"/>
      <c r="I1574" s="688"/>
      <c r="J1574" s="688"/>
      <c r="K1574" s="688"/>
    </row>
    <row r="1575" spans="2:11">
      <c r="B1575" s="709"/>
      <c r="C1575" s="709"/>
      <c r="D1575" s="714"/>
      <c r="E1575" s="714"/>
      <c r="F1575" s="714"/>
      <c r="G1575" s="714"/>
      <c r="H1575" s="714"/>
      <c r="I1575" s="688"/>
      <c r="J1575" s="688"/>
      <c r="K1575" s="688"/>
    </row>
    <row r="1576" spans="2:11">
      <c r="B1576" s="709"/>
      <c r="C1576" s="709"/>
      <c r="D1576" s="714"/>
      <c r="E1576" s="714"/>
      <c r="F1576" s="714"/>
      <c r="G1576" s="714"/>
      <c r="H1576" s="714"/>
      <c r="I1576" s="688"/>
      <c r="J1576" s="688"/>
      <c r="K1576" s="688"/>
    </row>
    <row r="1577" spans="2:11">
      <c r="B1577" s="709"/>
      <c r="C1577" s="709"/>
      <c r="D1577" s="714"/>
      <c r="E1577" s="714"/>
      <c r="F1577" s="714"/>
      <c r="G1577" s="714"/>
      <c r="H1577" s="714"/>
      <c r="I1577" s="688"/>
      <c r="J1577" s="688"/>
      <c r="K1577" s="688"/>
    </row>
    <row r="1578" spans="2:11">
      <c r="B1578" s="709"/>
      <c r="C1578" s="709"/>
      <c r="D1578" s="714"/>
      <c r="E1578" s="714"/>
      <c r="F1578" s="714"/>
      <c r="G1578" s="714"/>
      <c r="H1578" s="714"/>
      <c r="I1578" s="688"/>
      <c r="J1578" s="688"/>
      <c r="K1578" s="688"/>
    </row>
    <row r="1579" spans="2:11">
      <c r="B1579" s="709"/>
      <c r="C1579" s="709"/>
      <c r="D1579" s="714"/>
      <c r="E1579" s="714"/>
      <c r="F1579" s="714"/>
      <c r="G1579" s="714"/>
      <c r="H1579" s="714"/>
      <c r="I1579" s="688"/>
      <c r="J1579" s="688"/>
      <c r="K1579" s="688"/>
    </row>
    <row r="1580" spans="2:11">
      <c r="B1580" s="709"/>
      <c r="C1580" s="709"/>
      <c r="D1580" s="714"/>
      <c r="E1580" s="714"/>
      <c r="F1580" s="714"/>
      <c r="G1580" s="714"/>
      <c r="H1580" s="714"/>
      <c r="I1580" s="688"/>
      <c r="J1580" s="688"/>
      <c r="K1580" s="688"/>
    </row>
    <row r="1581" spans="2:11">
      <c r="B1581" s="709"/>
      <c r="C1581" s="709"/>
      <c r="D1581" s="714"/>
      <c r="E1581" s="714"/>
      <c r="F1581" s="714"/>
      <c r="G1581" s="714"/>
      <c r="H1581" s="714"/>
      <c r="I1581" s="688"/>
      <c r="J1581" s="688"/>
      <c r="K1581" s="688"/>
    </row>
    <row r="1582" spans="2:11">
      <c r="B1582" s="709"/>
      <c r="C1582" s="709"/>
      <c r="D1582" s="714"/>
      <c r="E1582" s="714"/>
      <c r="F1582" s="714"/>
      <c r="G1582" s="714"/>
      <c r="H1582" s="714"/>
      <c r="I1582" s="688"/>
      <c r="J1582" s="688"/>
      <c r="K1582" s="688"/>
    </row>
    <row r="1583" spans="2:11">
      <c r="B1583" s="709"/>
      <c r="C1583" s="709"/>
      <c r="D1583" s="714"/>
      <c r="E1583" s="714"/>
      <c r="F1583" s="714"/>
      <c r="G1583" s="714"/>
      <c r="H1583" s="714"/>
      <c r="I1583" s="688"/>
      <c r="J1583" s="688"/>
      <c r="K1583" s="688"/>
    </row>
    <row r="1584" spans="2:11">
      <c r="B1584" s="709"/>
      <c r="C1584" s="709"/>
      <c r="D1584" s="714"/>
      <c r="E1584" s="714"/>
      <c r="F1584" s="714"/>
      <c r="G1584" s="714"/>
      <c r="H1584" s="714"/>
      <c r="I1584" s="688"/>
      <c r="J1584" s="688"/>
      <c r="K1584" s="688"/>
    </row>
    <row r="1585" spans="2:11">
      <c r="B1585" s="709"/>
      <c r="C1585" s="709"/>
      <c r="D1585" s="714"/>
      <c r="E1585" s="714"/>
      <c r="F1585" s="714"/>
      <c r="G1585" s="714"/>
      <c r="H1585" s="714"/>
      <c r="I1585" s="688"/>
      <c r="J1585" s="688"/>
      <c r="K1585" s="688"/>
    </row>
    <row r="1586" spans="2:11">
      <c r="B1586" s="709"/>
      <c r="C1586" s="709"/>
      <c r="D1586" s="714"/>
      <c r="E1586" s="714"/>
      <c r="F1586" s="714"/>
      <c r="G1586" s="714"/>
      <c r="H1586" s="714"/>
      <c r="I1586" s="688"/>
      <c r="J1586" s="688"/>
      <c r="K1586" s="688"/>
    </row>
    <row r="1587" spans="2:11">
      <c r="B1587" s="709"/>
      <c r="C1587" s="709"/>
      <c r="D1587" s="714"/>
      <c r="E1587" s="714"/>
      <c r="F1587" s="714"/>
      <c r="G1587" s="714"/>
      <c r="H1587" s="714"/>
      <c r="I1587" s="688"/>
      <c r="J1587" s="688"/>
      <c r="K1587" s="688"/>
    </row>
    <row r="1588" spans="2:11">
      <c r="B1588" s="709"/>
      <c r="C1588" s="709"/>
      <c r="D1588" s="714"/>
      <c r="E1588" s="714"/>
      <c r="F1588" s="714"/>
      <c r="G1588" s="714"/>
      <c r="H1588" s="714"/>
      <c r="I1588" s="688"/>
      <c r="J1588" s="688"/>
      <c r="K1588" s="688"/>
    </row>
    <row r="1589" spans="2:11">
      <c r="B1589" s="709"/>
      <c r="C1589" s="709"/>
      <c r="D1589" s="714"/>
      <c r="E1589" s="714"/>
      <c r="F1589" s="714"/>
      <c r="G1589" s="714"/>
      <c r="H1589" s="714"/>
      <c r="I1589" s="688"/>
      <c r="J1589" s="688"/>
      <c r="K1589" s="688"/>
    </row>
    <row r="1590" spans="2:11">
      <c r="B1590" s="709"/>
      <c r="C1590" s="709"/>
      <c r="D1590" s="714"/>
      <c r="E1590" s="714"/>
      <c r="F1590" s="714"/>
      <c r="G1590" s="714"/>
      <c r="H1590" s="714"/>
      <c r="I1590" s="688"/>
      <c r="J1590" s="688"/>
      <c r="K1590" s="688"/>
    </row>
    <row r="1591" spans="2:11">
      <c r="B1591" s="709"/>
      <c r="C1591" s="709"/>
      <c r="D1591" s="714"/>
      <c r="E1591" s="714"/>
      <c r="F1591" s="714"/>
      <c r="G1591" s="714"/>
      <c r="H1591" s="714"/>
      <c r="I1591" s="688"/>
      <c r="J1591" s="688"/>
      <c r="K1591" s="688"/>
    </row>
    <row r="1592" spans="2:11">
      <c r="B1592" s="709"/>
      <c r="C1592" s="709"/>
      <c r="D1592" s="714"/>
      <c r="E1592" s="714"/>
      <c r="F1592" s="714"/>
      <c r="G1592" s="714"/>
      <c r="H1592" s="714"/>
      <c r="I1592" s="688"/>
      <c r="J1592" s="688"/>
      <c r="K1592" s="688"/>
    </row>
    <row r="1593" spans="2:11">
      <c r="B1593" s="709"/>
      <c r="C1593" s="709"/>
      <c r="D1593" s="714"/>
      <c r="E1593" s="714"/>
      <c r="F1593" s="714"/>
      <c r="G1593" s="714"/>
      <c r="H1593" s="714"/>
      <c r="I1593" s="688"/>
      <c r="J1593" s="688"/>
      <c r="K1593" s="688"/>
    </row>
    <row r="1594" spans="2:11">
      <c r="B1594" s="709"/>
      <c r="C1594" s="709"/>
      <c r="D1594" s="714"/>
      <c r="E1594" s="714"/>
      <c r="F1594" s="714"/>
      <c r="G1594" s="714"/>
      <c r="H1594" s="714"/>
      <c r="I1594" s="688"/>
      <c r="J1594" s="688"/>
      <c r="K1594" s="688"/>
    </row>
    <row r="1595" spans="2:11">
      <c r="B1595" s="709"/>
      <c r="C1595" s="709"/>
      <c r="D1595" s="714"/>
      <c r="E1595" s="714"/>
      <c r="F1595" s="714"/>
      <c r="G1595" s="714"/>
      <c r="H1595" s="714"/>
      <c r="I1595" s="688"/>
      <c r="J1595" s="688"/>
      <c r="K1595" s="688"/>
    </row>
    <row r="1596" spans="2:11">
      <c r="B1596" s="709"/>
      <c r="C1596" s="709"/>
      <c r="D1596" s="714"/>
      <c r="E1596" s="714"/>
      <c r="F1596" s="714"/>
      <c r="G1596" s="714"/>
      <c r="H1596" s="714"/>
      <c r="I1596" s="688"/>
      <c r="J1596" s="688"/>
      <c r="K1596" s="688"/>
    </row>
    <row r="1597" spans="2:11">
      <c r="B1597" s="709"/>
      <c r="C1597" s="709"/>
      <c r="D1597" s="714"/>
      <c r="E1597" s="714"/>
      <c r="F1597" s="714"/>
      <c r="G1597" s="714"/>
      <c r="H1597" s="714"/>
      <c r="I1597" s="688"/>
      <c r="J1597" s="688"/>
      <c r="K1597" s="688"/>
    </row>
    <row r="1598" spans="2:11">
      <c r="B1598" s="709"/>
      <c r="C1598" s="709"/>
      <c r="D1598" s="714"/>
      <c r="E1598" s="714"/>
      <c r="F1598" s="714"/>
      <c r="G1598" s="714"/>
      <c r="H1598" s="714"/>
      <c r="I1598" s="688"/>
      <c r="J1598" s="688"/>
      <c r="K1598" s="688"/>
    </row>
    <row r="1599" spans="2:11">
      <c r="B1599" s="709"/>
      <c r="C1599" s="709"/>
      <c r="D1599" s="714"/>
      <c r="E1599" s="714"/>
      <c r="F1599" s="714"/>
      <c r="G1599" s="714"/>
      <c r="H1599" s="714"/>
      <c r="I1599" s="688"/>
      <c r="J1599" s="688"/>
      <c r="K1599" s="688"/>
    </row>
    <row r="1600" spans="2:11">
      <c r="B1600" s="709"/>
      <c r="C1600" s="709"/>
      <c r="D1600" s="714"/>
      <c r="E1600" s="714"/>
      <c r="F1600" s="714"/>
      <c r="G1600" s="714"/>
      <c r="H1600" s="714"/>
      <c r="I1600" s="688"/>
      <c r="J1600" s="688"/>
      <c r="K1600" s="688"/>
    </row>
    <row r="1601" spans="2:11">
      <c r="B1601" s="709"/>
      <c r="C1601" s="709"/>
      <c r="D1601" s="714"/>
      <c r="E1601" s="714"/>
      <c r="F1601" s="714"/>
      <c r="G1601" s="714"/>
      <c r="H1601" s="714"/>
      <c r="I1601" s="688"/>
      <c r="J1601" s="688"/>
      <c r="K1601" s="688"/>
    </row>
    <row r="1602" spans="2:11">
      <c r="B1602" s="709"/>
      <c r="C1602" s="709"/>
      <c r="D1602" s="714"/>
      <c r="E1602" s="714"/>
      <c r="F1602" s="714"/>
      <c r="G1602" s="714"/>
      <c r="H1602" s="714"/>
      <c r="I1602" s="688"/>
      <c r="J1602" s="688"/>
      <c r="K1602" s="688"/>
    </row>
    <row r="1603" spans="2:11">
      <c r="B1603" s="709"/>
      <c r="C1603" s="709"/>
      <c r="D1603" s="714"/>
      <c r="E1603" s="714"/>
      <c r="F1603" s="714"/>
      <c r="G1603" s="714"/>
      <c r="H1603" s="714"/>
      <c r="I1603" s="688"/>
      <c r="J1603" s="688"/>
      <c r="K1603" s="688"/>
    </row>
    <row r="1604" spans="2:11">
      <c r="B1604" s="709"/>
      <c r="C1604" s="709"/>
      <c r="D1604" s="714"/>
      <c r="E1604" s="714"/>
      <c r="F1604" s="714"/>
      <c r="G1604" s="714"/>
      <c r="H1604" s="714"/>
      <c r="I1604" s="688"/>
      <c r="J1604" s="688"/>
      <c r="K1604" s="688"/>
    </row>
    <row r="1605" spans="2:11">
      <c r="B1605" s="709"/>
      <c r="C1605" s="709"/>
      <c r="D1605" s="714"/>
      <c r="E1605" s="714"/>
      <c r="F1605" s="714"/>
      <c r="G1605" s="714"/>
      <c r="H1605" s="714"/>
      <c r="I1605" s="688"/>
      <c r="J1605" s="688"/>
      <c r="K1605" s="688"/>
    </row>
    <row r="1606" spans="2:11">
      <c r="B1606" s="709"/>
      <c r="C1606" s="709"/>
      <c r="D1606" s="714"/>
      <c r="E1606" s="714"/>
      <c r="F1606" s="714"/>
      <c r="G1606" s="714"/>
      <c r="H1606" s="714"/>
      <c r="I1606" s="688"/>
      <c r="J1606" s="688"/>
      <c r="K1606" s="688"/>
    </row>
    <row r="1607" spans="2:11">
      <c r="B1607" s="709"/>
      <c r="C1607" s="709"/>
      <c r="D1607" s="714"/>
      <c r="E1607" s="714"/>
      <c r="F1607" s="714"/>
      <c r="G1607" s="714"/>
      <c r="H1607" s="714"/>
      <c r="I1607" s="688"/>
      <c r="J1607" s="688"/>
      <c r="K1607" s="688"/>
    </row>
    <row r="1608" spans="2:11">
      <c r="B1608" s="709"/>
      <c r="C1608" s="709"/>
      <c r="D1608" s="714"/>
      <c r="E1608" s="714"/>
      <c r="F1608" s="714"/>
      <c r="G1608" s="714"/>
      <c r="H1608" s="714"/>
      <c r="I1608" s="688"/>
      <c r="J1608" s="688"/>
      <c r="K1608" s="688"/>
    </row>
    <row r="1609" spans="2:11">
      <c r="B1609" s="709"/>
      <c r="C1609" s="709"/>
      <c r="D1609" s="714"/>
      <c r="E1609" s="714"/>
      <c r="F1609" s="714"/>
      <c r="G1609" s="714"/>
      <c r="H1609" s="714"/>
      <c r="I1609" s="688"/>
      <c r="J1609" s="688"/>
      <c r="K1609" s="688"/>
    </row>
    <row r="1610" spans="2:11">
      <c r="B1610" s="709"/>
      <c r="C1610" s="709"/>
      <c r="D1610" s="714"/>
      <c r="E1610" s="714"/>
      <c r="F1610" s="714"/>
      <c r="G1610" s="714"/>
      <c r="H1610" s="714"/>
      <c r="I1610" s="688"/>
      <c r="J1610" s="688"/>
      <c r="K1610" s="688"/>
    </row>
    <row r="1611" spans="2:11">
      <c r="B1611" s="709"/>
      <c r="C1611" s="709"/>
      <c r="D1611" s="714"/>
      <c r="E1611" s="714"/>
      <c r="F1611" s="714"/>
      <c r="G1611" s="714"/>
      <c r="H1611" s="714"/>
      <c r="I1611" s="688"/>
      <c r="J1611" s="688"/>
      <c r="K1611" s="688"/>
    </row>
    <row r="1612" spans="2:11">
      <c r="B1612" s="709"/>
      <c r="C1612" s="709"/>
      <c r="D1612" s="714"/>
      <c r="E1612" s="714"/>
      <c r="F1612" s="714"/>
      <c r="G1612" s="714"/>
      <c r="H1612" s="714"/>
      <c r="I1612" s="688"/>
      <c r="J1612" s="688"/>
      <c r="K1612" s="688"/>
    </row>
    <row r="1613" spans="2:11">
      <c r="B1613" s="709"/>
      <c r="C1613" s="709"/>
      <c r="D1613" s="714"/>
      <c r="E1613" s="714"/>
      <c r="F1613" s="714"/>
      <c r="G1613" s="714"/>
      <c r="H1613" s="714"/>
      <c r="I1613" s="688"/>
      <c r="J1613" s="688"/>
      <c r="K1613" s="688"/>
    </row>
    <row r="1614" spans="2:11">
      <c r="B1614" s="709"/>
      <c r="C1614" s="709"/>
      <c r="D1614" s="714"/>
      <c r="E1614" s="714"/>
      <c r="F1614" s="714"/>
      <c r="G1614" s="714"/>
      <c r="H1614" s="714"/>
      <c r="I1614" s="688"/>
      <c r="J1614" s="688"/>
      <c r="K1614" s="688"/>
    </row>
    <row r="1615" spans="2:11">
      <c r="B1615" s="709"/>
      <c r="C1615" s="709"/>
      <c r="D1615" s="714"/>
      <c r="E1615" s="714"/>
      <c r="F1615" s="714"/>
      <c r="G1615" s="714"/>
      <c r="H1615" s="714"/>
      <c r="I1615" s="688"/>
      <c r="J1615" s="688"/>
      <c r="K1615" s="688"/>
    </row>
    <row r="1616" spans="2:11">
      <c r="B1616" s="709"/>
      <c r="C1616" s="709"/>
      <c r="D1616" s="714"/>
      <c r="E1616" s="714"/>
      <c r="F1616" s="714"/>
      <c r="G1616" s="714"/>
      <c r="H1616" s="714"/>
      <c r="I1616" s="688"/>
      <c r="J1616" s="688"/>
      <c r="K1616" s="688"/>
    </row>
    <row r="1617" spans="2:11">
      <c r="B1617" s="709"/>
      <c r="C1617" s="709"/>
      <c r="D1617" s="714"/>
      <c r="E1617" s="714"/>
      <c r="F1617" s="714"/>
      <c r="G1617" s="714"/>
      <c r="H1617" s="714"/>
      <c r="I1617" s="688"/>
      <c r="J1617" s="688"/>
      <c r="K1617" s="688"/>
    </row>
    <row r="1618" spans="2:11">
      <c r="B1618" s="709"/>
      <c r="C1618" s="709"/>
      <c r="D1618" s="714"/>
      <c r="E1618" s="714"/>
      <c r="F1618" s="714"/>
      <c r="G1618" s="714"/>
      <c r="H1618" s="714"/>
      <c r="I1618" s="688"/>
      <c r="J1618" s="688"/>
      <c r="K1618" s="688"/>
    </row>
    <row r="1619" spans="2:11">
      <c r="B1619" s="709"/>
      <c r="C1619" s="709"/>
      <c r="D1619" s="714"/>
      <c r="E1619" s="714"/>
      <c r="F1619" s="714"/>
      <c r="G1619" s="714"/>
      <c r="H1619" s="714"/>
      <c r="I1619" s="688"/>
      <c r="J1619" s="688"/>
      <c r="K1619" s="688"/>
    </row>
    <row r="1620" spans="2:11">
      <c r="B1620" s="709"/>
      <c r="C1620" s="709"/>
      <c r="D1620" s="714"/>
      <c r="E1620" s="714"/>
      <c r="F1620" s="714"/>
      <c r="G1620" s="714"/>
      <c r="H1620" s="714"/>
      <c r="I1620" s="688"/>
      <c r="J1620" s="688"/>
      <c r="K1620" s="688"/>
    </row>
    <row r="1621" spans="2:11">
      <c r="B1621" s="709"/>
      <c r="C1621" s="709"/>
      <c r="D1621" s="714"/>
      <c r="E1621" s="714"/>
      <c r="F1621" s="714"/>
      <c r="G1621" s="714"/>
      <c r="H1621" s="714"/>
      <c r="I1621" s="688"/>
      <c r="J1621" s="688"/>
      <c r="K1621" s="688"/>
    </row>
    <row r="1622" spans="2:11">
      <c r="B1622" s="709"/>
      <c r="C1622" s="709"/>
      <c r="D1622" s="714"/>
      <c r="E1622" s="714"/>
      <c r="F1622" s="714"/>
      <c r="G1622" s="714"/>
      <c r="H1622" s="714"/>
      <c r="I1622" s="688"/>
      <c r="J1622" s="688"/>
      <c r="K1622" s="688"/>
    </row>
    <row r="1623" spans="2:11">
      <c r="B1623" s="709"/>
      <c r="C1623" s="709"/>
      <c r="D1623" s="714"/>
      <c r="E1623" s="714"/>
      <c r="F1623" s="714"/>
      <c r="G1623" s="714"/>
      <c r="H1623" s="714"/>
      <c r="I1623" s="688"/>
      <c r="J1623" s="688"/>
      <c r="K1623" s="688"/>
    </row>
    <row r="1624" spans="2:11">
      <c r="B1624" s="709"/>
      <c r="C1624" s="709"/>
      <c r="D1624" s="714"/>
      <c r="E1624" s="714"/>
      <c r="F1624" s="714"/>
      <c r="G1624" s="714"/>
      <c r="H1624" s="714"/>
      <c r="I1624" s="688"/>
      <c r="J1624" s="688"/>
      <c r="K1624" s="688"/>
    </row>
    <row r="1625" spans="2:11">
      <c r="B1625" s="709"/>
      <c r="C1625" s="709"/>
      <c r="D1625" s="714"/>
      <c r="E1625" s="714"/>
      <c r="F1625" s="714"/>
      <c r="G1625" s="714"/>
      <c r="H1625" s="714"/>
      <c r="I1625" s="688"/>
      <c r="J1625" s="688"/>
      <c r="K1625" s="688"/>
    </row>
    <row r="1626" spans="2:11">
      <c r="B1626" s="709"/>
      <c r="C1626" s="709"/>
      <c r="D1626" s="714"/>
      <c r="E1626" s="714"/>
      <c r="F1626" s="714"/>
      <c r="G1626" s="714"/>
      <c r="H1626" s="714"/>
      <c r="I1626" s="688"/>
      <c r="J1626" s="688"/>
      <c r="K1626" s="688"/>
    </row>
    <row r="1627" spans="2:11">
      <c r="B1627" s="709"/>
      <c r="C1627" s="709"/>
      <c r="D1627" s="714"/>
      <c r="E1627" s="714"/>
      <c r="F1627" s="714"/>
      <c r="G1627" s="714"/>
      <c r="H1627" s="714"/>
      <c r="I1627" s="688"/>
      <c r="J1627" s="688"/>
      <c r="K1627" s="688"/>
    </row>
    <row r="1628" spans="2:11">
      <c r="B1628" s="709"/>
      <c r="C1628" s="709"/>
      <c r="D1628" s="714"/>
      <c r="E1628" s="714"/>
      <c r="F1628" s="714"/>
      <c r="G1628" s="714"/>
      <c r="H1628" s="714"/>
      <c r="I1628" s="688"/>
      <c r="J1628" s="688"/>
      <c r="K1628" s="688"/>
    </row>
    <row r="1629" spans="2:11">
      <c r="B1629" s="709"/>
      <c r="C1629" s="709"/>
      <c r="D1629" s="714"/>
      <c r="E1629" s="714"/>
      <c r="F1629" s="714"/>
      <c r="G1629" s="714"/>
      <c r="H1629" s="714"/>
      <c r="I1629" s="688"/>
      <c r="J1629" s="688"/>
      <c r="K1629" s="688"/>
    </row>
    <row r="1630" spans="2:11">
      <c r="B1630" s="709"/>
      <c r="C1630" s="709"/>
      <c r="D1630" s="714"/>
      <c r="E1630" s="714"/>
      <c r="F1630" s="714"/>
      <c r="G1630" s="714"/>
      <c r="H1630" s="714"/>
      <c r="I1630" s="688"/>
      <c r="J1630" s="688"/>
      <c r="K1630" s="688"/>
    </row>
    <row r="1631" spans="2:11">
      <c r="B1631" s="709"/>
      <c r="C1631" s="709"/>
      <c r="D1631" s="714"/>
      <c r="E1631" s="714"/>
      <c r="F1631" s="714"/>
      <c r="G1631" s="714"/>
      <c r="H1631" s="714"/>
      <c r="I1631" s="688"/>
      <c r="J1631" s="688"/>
      <c r="K1631" s="688"/>
    </row>
    <row r="1632" spans="2:11">
      <c r="B1632" s="709"/>
      <c r="C1632" s="709"/>
      <c r="D1632" s="714"/>
      <c r="E1632" s="714"/>
      <c r="F1632" s="714"/>
      <c r="G1632" s="714"/>
      <c r="H1632" s="714"/>
      <c r="I1632" s="688"/>
      <c r="J1632" s="688"/>
      <c r="K1632" s="688"/>
    </row>
    <row r="1633" spans="2:11">
      <c r="B1633" s="709"/>
      <c r="C1633" s="709"/>
      <c r="D1633" s="714"/>
      <c r="E1633" s="714"/>
      <c r="F1633" s="714"/>
      <c r="G1633" s="714"/>
      <c r="H1633" s="714"/>
      <c r="I1633" s="688"/>
      <c r="J1633" s="688"/>
      <c r="K1633" s="688"/>
    </row>
    <row r="1634" spans="2:11">
      <c r="B1634" s="709"/>
      <c r="C1634" s="709"/>
      <c r="D1634" s="714"/>
      <c r="E1634" s="714"/>
      <c r="F1634" s="714"/>
      <c r="G1634" s="714"/>
      <c r="H1634" s="714"/>
      <c r="I1634" s="688"/>
      <c r="J1634" s="688"/>
      <c r="K1634" s="688"/>
    </row>
    <row r="1635" spans="2:11">
      <c r="B1635" s="709"/>
      <c r="C1635" s="709"/>
      <c r="D1635" s="714"/>
      <c r="E1635" s="714"/>
      <c r="F1635" s="714"/>
      <c r="G1635" s="714"/>
      <c r="H1635" s="714"/>
      <c r="I1635" s="688"/>
      <c r="J1635" s="688"/>
      <c r="K1635" s="688"/>
    </row>
    <row r="1636" spans="2:11">
      <c r="B1636" s="709"/>
      <c r="C1636" s="709"/>
      <c r="D1636" s="714"/>
      <c r="E1636" s="714"/>
      <c r="F1636" s="714"/>
      <c r="G1636" s="714"/>
      <c r="H1636" s="714"/>
      <c r="I1636" s="688"/>
      <c r="J1636" s="688"/>
      <c r="K1636" s="688"/>
    </row>
    <row r="1637" spans="2:11">
      <c r="B1637" s="709"/>
      <c r="C1637" s="709"/>
      <c r="D1637" s="714"/>
      <c r="E1637" s="714"/>
      <c r="F1637" s="714"/>
      <c r="G1637" s="714"/>
      <c r="H1637" s="714"/>
      <c r="I1637" s="688"/>
      <c r="J1637" s="688"/>
      <c r="K1637" s="688"/>
    </row>
    <row r="1638" spans="2:11">
      <c r="B1638" s="709"/>
      <c r="C1638" s="709"/>
      <c r="D1638" s="714"/>
      <c r="E1638" s="714"/>
      <c r="F1638" s="714"/>
      <c r="G1638" s="714"/>
      <c r="H1638" s="714"/>
      <c r="I1638" s="688"/>
      <c r="J1638" s="688"/>
      <c r="K1638" s="688"/>
    </row>
    <row r="1639" spans="2:11">
      <c r="B1639" s="709"/>
      <c r="C1639" s="709"/>
      <c r="D1639" s="714"/>
      <c r="E1639" s="714"/>
      <c r="F1639" s="714"/>
      <c r="G1639" s="714"/>
      <c r="H1639" s="714"/>
      <c r="I1639" s="688"/>
      <c r="J1639" s="688"/>
      <c r="K1639" s="688"/>
    </row>
    <row r="1640" spans="2:11">
      <c r="B1640" s="709"/>
      <c r="C1640" s="709"/>
      <c r="D1640" s="714"/>
      <c r="E1640" s="714"/>
      <c r="F1640" s="714"/>
      <c r="G1640" s="714"/>
      <c r="H1640" s="714"/>
      <c r="I1640" s="688"/>
      <c r="J1640" s="688"/>
      <c r="K1640" s="688"/>
    </row>
    <row r="1641" spans="2:11">
      <c r="B1641" s="709"/>
      <c r="C1641" s="709"/>
      <c r="D1641" s="714"/>
      <c r="E1641" s="714"/>
      <c r="F1641" s="714"/>
      <c r="G1641" s="714"/>
      <c r="H1641" s="714"/>
      <c r="I1641" s="688"/>
      <c r="J1641" s="688"/>
      <c r="K1641" s="688"/>
    </row>
    <row r="1642" spans="2:11">
      <c r="B1642" s="709"/>
      <c r="C1642" s="709"/>
      <c r="D1642" s="714"/>
      <c r="E1642" s="714"/>
      <c r="F1642" s="714"/>
      <c r="G1642" s="714"/>
      <c r="H1642" s="714"/>
      <c r="I1642" s="688"/>
      <c r="J1642" s="688"/>
      <c r="K1642" s="688"/>
    </row>
    <row r="1643" spans="2:11">
      <c r="B1643" s="709"/>
      <c r="C1643" s="709"/>
      <c r="D1643" s="714"/>
      <c r="E1643" s="714"/>
      <c r="F1643" s="714"/>
      <c r="G1643" s="714"/>
      <c r="H1643" s="714"/>
      <c r="I1643" s="688"/>
      <c r="J1643" s="688"/>
      <c r="K1643" s="688"/>
    </row>
    <row r="1644" spans="2:11">
      <c r="B1644" s="709"/>
      <c r="C1644" s="709"/>
      <c r="D1644" s="714"/>
      <c r="E1644" s="714"/>
      <c r="F1644" s="714"/>
      <c r="G1644" s="714"/>
      <c r="H1644" s="714"/>
      <c r="I1644" s="688"/>
      <c r="J1644" s="688"/>
      <c r="K1644" s="688"/>
    </row>
    <row r="1645" spans="2:11">
      <c r="B1645" s="709"/>
      <c r="C1645" s="709"/>
      <c r="D1645" s="714"/>
      <c r="E1645" s="714"/>
      <c r="F1645" s="714"/>
      <c r="G1645" s="714"/>
      <c r="H1645" s="714"/>
      <c r="I1645" s="688"/>
      <c r="J1645" s="688"/>
      <c r="K1645" s="688"/>
    </row>
    <row r="1646" spans="2:11">
      <c r="B1646" s="709"/>
      <c r="C1646" s="709"/>
      <c r="D1646" s="714"/>
      <c r="E1646" s="714"/>
      <c r="F1646" s="714"/>
      <c r="G1646" s="714"/>
      <c r="H1646" s="714"/>
      <c r="I1646" s="688"/>
      <c r="J1646" s="688"/>
      <c r="K1646" s="688"/>
    </row>
    <row r="1647" spans="2:11">
      <c r="B1647" s="709"/>
      <c r="C1647" s="709"/>
      <c r="D1647" s="714"/>
      <c r="E1647" s="714"/>
      <c r="F1647" s="714"/>
      <c r="G1647" s="714"/>
      <c r="H1647" s="714"/>
      <c r="I1647" s="688"/>
      <c r="J1647" s="688"/>
      <c r="K1647" s="688"/>
    </row>
    <row r="1648" spans="2:11">
      <c r="B1648" s="709"/>
      <c r="C1648" s="709"/>
      <c r="D1648" s="714"/>
      <c r="E1648" s="714"/>
      <c r="F1648" s="714"/>
      <c r="G1648" s="714"/>
      <c r="H1648" s="714"/>
      <c r="I1648" s="688"/>
      <c r="J1648" s="688"/>
      <c r="K1648" s="688"/>
    </row>
    <row r="1649" spans="2:11">
      <c r="B1649" s="709"/>
      <c r="C1649" s="709"/>
      <c r="D1649" s="714"/>
      <c r="E1649" s="714"/>
      <c r="F1649" s="714"/>
      <c r="G1649" s="714"/>
      <c r="H1649" s="714"/>
      <c r="I1649" s="688"/>
      <c r="J1649" s="688"/>
      <c r="K1649" s="688"/>
    </row>
    <row r="1650" spans="2:11">
      <c r="B1650" s="709"/>
      <c r="C1650" s="709"/>
      <c r="D1650" s="714"/>
      <c r="E1650" s="714"/>
      <c r="F1650" s="714"/>
      <c r="G1650" s="714"/>
      <c r="H1650" s="714"/>
      <c r="I1650" s="688"/>
      <c r="J1650" s="688"/>
      <c r="K1650" s="688"/>
    </row>
    <row r="1651" spans="2:11">
      <c r="B1651" s="709"/>
      <c r="C1651" s="709"/>
      <c r="D1651" s="714"/>
      <c r="E1651" s="714"/>
      <c r="F1651" s="714"/>
      <c r="G1651" s="714"/>
      <c r="H1651" s="714"/>
      <c r="I1651" s="688"/>
      <c r="J1651" s="688"/>
      <c r="K1651" s="688"/>
    </row>
    <row r="1652" spans="2:11">
      <c r="B1652" s="709"/>
      <c r="C1652" s="709"/>
      <c r="D1652" s="714"/>
      <c r="E1652" s="714"/>
      <c r="F1652" s="714"/>
      <c r="G1652" s="714"/>
      <c r="H1652" s="714"/>
      <c r="I1652" s="688"/>
      <c r="J1652" s="688"/>
      <c r="K1652" s="688"/>
    </row>
    <row r="1653" spans="2:11">
      <c r="B1653" s="709"/>
      <c r="C1653" s="709"/>
      <c r="D1653" s="714"/>
      <c r="E1653" s="714"/>
      <c r="F1653" s="714"/>
      <c r="G1653" s="714"/>
      <c r="H1653" s="714"/>
      <c r="I1653" s="688"/>
      <c r="J1653" s="688"/>
      <c r="K1653" s="688"/>
    </row>
    <row r="1654" spans="2:11">
      <c r="B1654" s="709"/>
      <c r="C1654" s="709"/>
      <c r="D1654" s="714"/>
      <c r="E1654" s="714"/>
      <c r="F1654" s="714"/>
      <c r="G1654" s="714"/>
      <c r="H1654" s="714"/>
      <c r="I1654" s="688"/>
      <c r="J1654" s="688"/>
      <c r="K1654" s="688"/>
    </row>
    <row r="1655" spans="2:11">
      <c r="B1655" s="709"/>
      <c r="C1655" s="709"/>
      <c r="D1655" s="714"/>
      <c r="E1655" s="714"/>
      <c r="F1655" s="714"/>
      <c r="G1655" s="714"/>
      <c r="H1655" s="714"/>
      <c r="I1655" s="688"/>
      <c r="J1655" s="688"/>
      <c r="K1655" s="688"/>
    </row>
    <row r="1656" spans="2:11">
      <c r="B1656" s="709"/>
      <c r="C1656" s="709"/>
      <c r="D1656" s="714"/>
      <c r="E1656" s="714"/>
      <c r="F1656" s="714"/>
      <c r="G1656" s="714"/>
      <c r="H1656" s="714"/>
      <c r="I1656" s="688"/>
      <c r="J1656" s="688"/>
      <c r="K1656" s="688"/>
    </row>
    <row r="1657" spans="2:11">
      <c r="B1657" s="709"/>
      <c r="C1657" s="709"/>
      <c r="D1657" s="714"/>
      <c r="E1657" s="714"/>
      <c r="F1657" s="714"/>
      <c r="G1657" s="714"/>
      <c r="H1657" s="714"/>
      <c r="I1657" s="688"/>
      <c r="J1657" s="688"/>
      <c r="K1657" s="688"/>
    </row>
    <row r="1658" spans="2:11">
      <c r="B1658" s="709"/>
      <c r="C1658" s="709"/>
      <c r="D1658" s="714"/>
      <c r="E1658" s="714"/>
      <c r="F1658" s="714"/>
      <c r="G1658" s="714"/>
      <c r="H1658" s="714"/>
      <c r="I1658" s="688"/>
      <c r="J1658" s="688"/>
      <c r="K1658" s="688"/>
    </row>
    <row r="1659" spans="2:11">
      <c r="B1659" s="709"/>
      <c r="C1659" s="709"/>
      <c r="D1659" s="714"/>
      <c r="E1659" s="714"/>
      <c r="F1659" s="714"/>
      <c r="G1659" s="714"/>
      <c r="H1659" s="714"/>
      <c r="I1659" s="688"/>
      <c r="J1659" s="688"/>
      <c r="K1659" s="688"/>
    </row>
    <row r="1660" spans="2:11">
      <c r="B1660" s="709"/>
      <c r="C1660" s="709"/>
      <c r="D1660" s="714"/>
      <c r="E1660" s="714"/>
      <c r="F1660" s="714"/>
      <c r="G1660" s="714"/>
      <c r="H1660" s="714"/>
      <c r="I1660" s="688"/>
      <c r="J1660" s="688"/>
      <c r="K1660" s="688"/>
    </row>
    <row r="1661" spans="2:11">
      <c r="B1661" s="709"/>
      <c r="C1661" s="709"/>
      <c r="D1661" s="714"/>
      <c r="E1661" s="714"/>
      <c r="F1661" s="714"/>
      <c r="G1661" s="714"/>
      <c r="H1661" s="714"/>
      <c r="I1661" s="688"/>
      <c r="J1661" s="688"/>
      <c r="K1661" s="688"/>
    </row>
    <row r="1662" spans="2:11">
      <c r="B1662" s="709"/>
      <c r="C1662" s="709"/>
      <c r="D1662" s="714"/>
      <c r="E1662" s="714"/>
      <c r="F1662" s="714"/>
      <c r="G1662" s="714"/>
      <c r="H1662" s="714"/>
      <c r="I1662" s="688"/>
      <c r="J1662" s="688"/>
      <c r="K1662" s="688"/>
    </row>
    <row r="1663" spans="2:11">
      <c r="B1663" s="709"/>
      <c r="C1663" s="709"/>
      <c r="D1663" s="714"/>
      <c r="E1663" s="714"/>
      <c r="F1663" s="714"/>
      <c r="G1663" s="714"/>
      <c r="H1663" s="714"/>
      <c r="I1663" s="688"/>
      <c r="J1663" s="688"/>
      <c r="K1663" s="688"/>
    </row>
    <row r="1664" spans="2:11">
      <c r="B1664" s="709"/>
      <c r="C1664" s="709"/>
      <c r="D1664" s="714"/>
      <c r="E1664" s="714"/>
      <c r="F1664" s="714"/>
      <c r="G1664" s="714"/>
      <c r="H1664" s="714"/>
      <c r="I1664" s="688"/>
      <c r="J1664" s="688"/>
      <c r="K1664" s="688"/>
    </row>
    <row r="1665" spans="2:11">
      <c r="B1665" s="709"/>
      <c r="C1665" s="709"/>
      <c r="D1665" s="714"/>
      <c r="E1665" s="714"/>
      <c r="F1665" s="714"/>
      <c r="G1665" s="714"/>
      <c r="H1665" s="714"/>
      <c r="I1665" s="688"/>
      <c r="J1665" s="688"/>
      <c r="K1665" s="688"/>
    </row>
    <row r="1666" spans="2:11">
      <c r="B1666" s="709"/>
      <c r="C1666" s="709"/>
      <c r="D1666" s="714"/>
      <c r="E1666" s="714"/>
      <c r="F1666" s="714"/>
      <c r="G1666" s="714"/>
      <c r="H1666" s="714"/>
      <c r="I1666" s="688"/>
      <c r="J1666" s="688"/>
      <c r="K1666" s="688"/>
    </row>
    <row r="1667" spans="2:11">
      <c r="B1667" s="709"/>
      <c r="C1667" s="709"/>
      <c r="D1667" s="714"/>
      <c r="E1667" s="714"/>
      <c r="F1667" s="714"/>
      <c r="G1667" s="714"/>
      <c r="H1667" s="714"/>
      <c r="I1667" s="688"/>
      <c r="J1667" s="688"/>
      <c r="K1667" s="688"/>
    </row>
    <row r="1668" spans="2:11">
      <c r="B1668" s="709"/>
      <c r="C1668" s="709"/>
      <c r="D1668" s="714"/>
      <c r="E1668" s="714"/>
      <c r="F1668" s="714"/>
      <c r="G1668" s="714"/>
      <c r="H1668" s="714"/>
      <c r="I1668" s="688"/>
      <c r="J1668" s="688"/>
      <c r="K1668" s="688"/>
    </row>
    <row r="1669" spans="2:11">
      <c r="B1669" s="709"/>
      <c r="C1669" s="709"/>
      <c r="D1669" s="714"/>
      <c r="E1669" s="714"/>
      <c r="F1669" s="714"/>
      <c r="G1669" s="714"/>
      <c r="H1669" s="714"/>
      <c r="I1669" s="688"/>
      <c r="J1669" s="688"/>
      <c r="K1669" s="688"/>
    </row>
    <row r="1670" spans="2:11">
      <c r="B1670" s="709"/>
      <c r="C1670" s="709"/>
      <c r="D1670" s="714"/>
      <c r="E1670" s="714"/>
      <c r="F1670" s="714"/>
      <c r="G1670" s="714"/>
      <c r="H1670" s="714"/>
      <c r="I1670" s="688"/>
      <c r="J1670" s="688"/>
      <c r="K1670" s="688"/>
    </row>
    <row r="1671" spans="2:11">
      <c r="B1671" s="709"/>
      <c r="C1671" s="709"/>
      <c r="D1671" s="714"/>
      <c r="E1671" s="714"/>
      <c r="F1671" s="714"/>
      <c r="G1671" s="714"/>
      <c r="H1671" s="714"/>
      <c r="I1671" s="688"/>
      <c r="J1671" s="688"/>
      <c r="K1671" s="688"/>
    </row>
    <row r="1672" spans="2:11">
      <c r="B1672" s="709"/>
      <c r="C1672" s="709"/>
      <c r="D1672" s="714"/>
      <c r="E1672" s="714"/>
      <c r="F1672" s="714"/>
      <c r="G1672" s="714"/>
      <c r="H1672" s="714"/>
      <c r="I1672" s="688"/>
      <c r="J1672" s="688"/>
      <c r="K1672" s="688"/>
    </row>
    <row r="1673" spans="2:11">
      <c r="B1673" s="709"/>
      <c r="C1673" s="709"/>
      <c r="D1673" s="714"/>
      <c r="E1673" s="714"/>
      <c r="F1673" s="714"/>
      <c r="G1673" s="714"/>
      <c r="H1673" s="714"/>
      <c r="I1673" s="688"/>
      <c r="J1673" s="688"/>
      <c r="K1673" s="688"/>
    </row>
    <row r="1674" spans="2:11">
      <c r="B1674" s="709"/>
      <c r="C1674" s="709"/>
      <c r="D1674" s="714"/>
      <c r="E1674" s="714"/>
      <c r="F1674" s="714"/>
      <c r="G1674" s="714"/>
      <c r="H1674" s="714"/>
      <c r="I1674" s="688"/>
      <c r="J1674" s="688"/>
      <c r="K1674" s="688"/>
    </row>
    <row r="1675" spans="2:11">
      <c r="B1675" s="709"/>
      <c r="C1675" s="709"/>
      <c r="D1675" s="714"/>
      <c r="E1675" s="714"/>
      <c r="F1675" s="714"/>
      <c r="G1675" s="714"/>
      <c r="H1675" s="714"/>
      <c r="I1675" s="688"/>
      <c r="J1675" s="688"/>
      <c r="K1675" s="688"/>
    </row>
    <row r="1676" spans="2:11">
      <c r="B1676" s="709"/>
      <c r="C1676" s="709"/>
      <c r="D1676" s="714"/>
      <c r="E1676" s="714"/>
      <c r="F1676" s="714"/>
      <c r="G1676" s="714"/>
      <c r="H1676" s="714"/>
      <c r="I1676" s="688"/>
      <c r="J1676" s="688"/>
      <c r="K1676" s="688"/>
    </row>
    <row r="1677" spans="2:11">
      <c r="B1677" s="709"/>
      <c r="C1677" s="709"/>
      <c r="D1677" s="714"/>
      <c r="E1677" s="714"/>
      <c r="F1677" s="714"/>
      <c r="G1677" s="714"/>
      <c r="H1677" s="714"/>
      <c r="I1677" s="688"/>
      <c r="J1677" s="688"/>
      <c r="K1677" s="688"/>
    </row>
    <row r="1678" spans="2:11">
      <c r="B1678" s="709"/>
      <c r="C1678" s="709"/>
      <c r="D1678" s="714"/>
      <c r="E1678" s="714"/>
      <c r="F1678" s="714"/>
      <c r="G1678" s="714"/>
      <c r="H1678" s="714"/>
      <c r="I1678" s="688"/>
      <c r="J1678" s="688"/>
      <c r="K1678" s="688"/>
    </row>
    <row r="1679" spans="2:11">
      <c r="B1679" s="709"/>
      <c r="C1679" s="709"/>
      <c r="D1679" s="714"/>
      <c r="E1679" s="714"/>
      <c r="F1679" s="714"/>
      <c r="G1679" s="714"/>
      <c r="H1679" s="714"/>
      <c r="I1679" s="688"/>
      <c r="J1679" s="688"/>
      <c r="K1679" s="688"/>
    </row>
    <row r="1680" spans="2:11">
      <c r="B1680" s="709"/>
      <c r="C1680" s="709"/>
      <c r="D1680" s="714"/>
      <c r="E1680" s="714"/>
      <c r="F1680" s="714"/>
      <c r="G1680" s="714"/>
      <c r="H1680" s="714"/>
      <c r="I1680" s="688"/>
      <c r="J1680" s="688"/>
      <c r="K1680" s="688"/>
    </row>
    <row r="1681" spans="2:11">
      <c r="B1681" s="709"/>
      <c r="C1681" s="709"/>
      <c r="D1681" s="714"/>
      <c r="E1681" s="714"/>
      <c r="F1681" s="714"/>
      <c r="G1681" s="714"/>
      <c r="H1681" s="714"/>
      <c r="I1681" s="688"/>
      <c r="J1681" s="688"/>
      <c r="K1681" s="688"/>
    </row>
    <row r="1682" spans="2:11">
      <c r="B1682" s="709"/>
      <c r="C1682" s="709"/>
      <c r="D1682" s="714"/>
      <c r="E1682" s="714"/>
      <c r="F1682" s="714"/>
      <c r="G1682" s="714"/>
      <c r="H1682" s="714"/>
      <c r="I1682" s="688"/>
      <c r="J1682" s="688"/>
      <c r="K1682" s="688"/>
    </row>
    <row r="1683" spans="2:11">
      <c r="B1683" s="709"/>
      <c r="C1683" s="709"/>
      <c r="D1683" s="714"/>
      <c r="E1683" s="714"/>
      <c r="F1683" s="714"/>
      <c r="G1683" s="714"/>
      <c r="H1683" s="714"/>
      <c r="I1683" s="688"/>
      <c r="J1683" s="688"/>
      <c r="K1683" s="688"/>
    </row>
    <row r="1684" spans="2:11">
      <c r="B1684" s="709"/>
      <c r="C1684" s="709"/>
      <c r="D1684" s="714"/>
      <c r="E1684" s="714"/>
      <c r="F1684" s="714"/>
      <c r="G1684" s="714"/>
      <c r="H1684" s="714"/>
      <c r="I1684" s="688"/>
      <c r="J1684" s="688"/>
      <c r="K1684" s="688"/>
    </row>
    <row r="1685" spans="2:11">
      <c r="B1685" s="709"/>
      <c r="C1685" s="709"/>
      <c r="D1685" s="714"/>
      <c r="E1685" s="714"/>
      <c r="F1685" s="714"/>
      <c r="G1685" s="714"/>
      <c r="H1685" s="714"/>
      <c r="I1685" s="688"/>
      <c r="J1685" s="688"/>
      <c r="K1685" s="688"/>
    </row>
    <row r="1686" spans="2:11">
      <c r="B1686" s="709"/>
      <c r="C1686" s="709"/>
      <c r="D1686" s="714"/>
      <c r="E1686" s="714"/>
      <c r="F1686" s="714"/>
      <c r="G1686" s="714"/>
      <c r="H1686" s="714"/>
      <c r="I1686" s="688"/>
      <c r="J1686" s="688"/>
      <c r="K1686" s="688"/>
    </row>
    <row r="1687" spans="2:11">
      <c r="B1687" s="709"/>
      <c r="C1687" s="709"/>
      <c r="D1687" s="714"/>
      <c r="E1687" s="714"/>
      <c r="F1687" s="714"/>
      <c r="G1687" s="714"/>
      <c r="H1687" s="714"/>
      <c r="I1687" s="688"/>
      <c r="J1687" s="688"/>
      <c r="K1687" s="688"/>
    </row>
    <row r="1688" spans="2:11">
      <c r="B1688" s="709"/>
      <c r="C1688" s="709"/>
      <c r="D1688" s="714"/>
      <c r="E1688" s="714"/>
      <c r="F1688" s="714"/>
      <c r="G1688" s="714"/>
      <c r="H1688" s="714"/>
      <c r="I1688" s="688"/>
      <c r="J1688" s="688"/>
      <c r="K1688" s="688"/>
    </row>
    <row r="1689" spans="2:11">
      <c r="B1689" s="709"/>
      <c r="C1689" s="709"/>
      <c r="D1689" s="714"/>
      <c r="E1689" s="714"/>
      <c r="F1689" s="714"/>
      <c r="G1689" s="714"/>
      <c r="H1689" s="714"/>
      <c r="I1689" s="688"/>
      <c r="J1689" s="688"/>
      <c r="K1689" s="688"/>
    </row>
    <row r="1690" spans="2:11">
      <c r="B1690" s="709"/>
      <c r="C1690" s="709"/>
      <c r="D1690" s="714"/>
      <c r="E1690" s="714"/>
      <c r="F1690" s="714"/>
      <c r="G1690" s="714"/>
      <c r="H1690" s="714"/>
      <c r="I1690" s="688"/>
      <c r="J1690" s="688"/>
      <c r="K1690" s="688"/>
    </row>
    <row r="1691" spans="2:11">
      <c r="B1691" s="709"/>
      <c r="C1691" s="709"/>
      <c r="D1691" s="714"/>
      <c r="E1691" s="714"/>
      <c r="F1691" s="714"/>
      <c r="G1691" s="714"/>
      <c r="H1691" s="714"/>
      <c r="I1691" s="688"/>
      <c r="J1691" s="688"/>
      <c r="K1691" s="688"/>
    </row>
    <row r="1692" spans="2:11">
      <c r="B1692" s="709"/>
      <c r="C1692" s="709"/>
      <c r="D1692" s="714"/>
      <c r="E1692" s="714"/>
      <c r="F1692" s="714"/>
      <c r="G1692" s="714"/>
      <c r="H1692" s="714"/>
      <c r="I1692" s="688"/>
      <c r="J1692" s="688"/>
      <c r="K1692" s="688"/>
    </row>
    <row r="1693" spans="2:11">
      <c r="B1693" s="709"/>
      <c r="C1693" s="709"/>
      <c r="D1693" s="714"/>
      <c r="E1693" s="714"/>
      <c r="F1693" s="714"/>
      <c r="G1693" s="714"/>
      <c r="H1693" s="714"/>
      <c r="I1693" s="688"/>
      <c r="J1693" s="688"/>
      <c r="K1693" s="688"/>
    </row>
    <row r="1694" spans="2:11">
      <c r="B1694" s="709"/>
      <c r="C1694" s="709"/>
      <c r="D1694" s="714"/>
      <c r="E1694" s="714"/>
      <c r="F1694" s="714"/>
      <c r="G1694" s="714"/>
      <c r="H1694" s="714"/>
      <c r="I1694" s="688"/>
      <c r="J1694" s="688"/>
      <c r="K1694" s="688"/>
    </row>
    <row r="1695" spans="2:11">
      <c r="B1695" s="709"/>
      <c r="C1695" s="709"/>
      <c r="D1695" s="714"/>
      <c r="E1695" s="714"/>
      <c r="F1695" s="714"/>
      <c r="G1695" s="714"/>
      <c r="H1695" s="714"/>
      <c r="I1695" s="688"/>
      <c r="J1695" s="688"/>
      <c r="K1695" s="688"/>
    </row>
    <row r="1696" spans="2:11">
      <c r="B1696" s="709"/>
      <c r="C1696" s="709"/>
      <c r="D1696" s="714"/>
      <c r="E1696" s="714"/>
      <c r="F1696" s="714"/>
      <c r="G1696" s="714"/>
      <c r="H1696" s="714"/>
      <c r="I1696" s="688"/>
      <c r="J1696" s="688"/>
      <c r="K1696" s="688"/>
    </row>
    <row r="1697" spans="2:11">
      <c r="B1697" s="709"/>
      <c r="C1697" s="709"/>
      <c r="D1697" s="714"/>
      <c r="E1697" s="714"/>
      <c r="F1697" s="714"/>
      <c r="G1697" s="714"/>
      <c r="H1697" s="714"/>
      <c r="I1697" s="688"/>
      <c r="J1697" s="688"/>
      <c r="K1697" s="688"/>
    </row>
    <row r="1698" spans="2:11">
      <c r="B1698" s="709"/>
      <c r="C1698" s="709"/>
      <c r="D1698" s="714"/>
      <c r="E1698" s="714"/>
      <c r="F1698" s="714"/>
      <c r="G1698" s="714"/>
      <c r="H1698" s="714"/>
      <c r="I1698" s="688"/>
      <c r="J1698" s="688"/>
      <c r="K1698" s="688"/>
    </row>
    <row r="1699" spans="2:11">
      <c r="B1699" s="709"/>
      <c r="C1699" s="709"/>
      <c r="D1699" s="714"/>
      <c r="E1699" s="714"/>
      <c r="F1699" s="714"/>
      <c r="G1699" s="714"/>
      <c r="H1699" s="714"/>
      <c r="I1699" s="688"/>
      <c r="J1699" s="688"/>
      <c r="K1699" s="688"/>
    </row>
    <row r="1700" spans="2:11">
      <c r="B1700" s="709"/>
      <c r="C1700" s="709"/>
      <c r="D1700" s="714"/>
      <c r="E1700" s="714"/>
      <c r="F1700" s="714"/>
      <c r="G1700" s="714"/>
      <c r="H1700" s="714"/>
      <c r="I1700" s="688"/>
      <c r="J1700" s="688"/>
      <c r="K1700" s="688"/>
    </row>
    <row r="1701" spans="2:11">
      <c r="B1701" s="709"/>
      <c r="C1701" s="709"/>
      <c r="D1701" s="714"/>
      <c r="E1701" s="714"/>
      <c r="F1701" s="714"/>
      <c r="G1701" s="714"/>
      <c r="H1701" s="714"/>
      <c r="I1701" s="688"/>
      <c r="J1701" s="688"/>
      <c r="K1701" s="688"/>
    </row>
    <row r="1702" spans="2:11">
      <c r="B1702" s="709"/>
      <c r="C1702" s="709"/>
      <c r="D1702" s="714"/>
      <c r="E1702" s="714"/>
      <c r="F1702" s="714"/>
      <c r="G1702" s="714"/>
      <c r="H1702" s="714"/>
      <c r="I1702" s="688"/>
      <c r="J1702" s="688"/>
      <c r="K1702" s="688"/>
    </row>
    <row r="1703" spans="2:11">
      <c r="B1703" s="709"/>
      <c r="C1703" s="709"/>
      <c r="D1703" s="714"/>
      <c r="E1703" s="714"/>
      <c r="F1703" s="714"/>
      <c r="G1703" s="714"/>
      <c r="H1703" s="714"/>
      <c r="I1703" s="688"/>
      <c r="J1703" s="688"/>
      <c r="K1703" s="688"/>
    </row>
    <row r="1704" spans="2:11">
      <c r="B1704" s="709"/>
      <c r="C1704" s="709"/>
      <c r="D1704" s="714"/>
      <c r="E1704" s="714"/>
      <c r="F1704" s="714"/>
      <c r="G1704" s="714"/>
      <c r="H1704" s="714"/>
      <c r="I1704" s="688"/>
      <c r="J1704" s="688"/>
      <c r="K1704" s="688"/>
    </row>
    <row r="1705" spans="2:11">
      <c r="B1705" s="709"/>
      <c r="C1705" s="709"/>
      <c r="D1705" s="714"/>
      <c r="E1705" s="714"/>
      <c r="F1705" s="714"/>
      <c r="G1705" s="714"/>
      <c r="H1705" s="714"/>
      <c r="I1705" s="688"/>
      <c r="J1705" s="688"/>
      <c r="K1705" s="688"/>
    </row>
    <row r="1706" spans="2:11">
      <c r="B1706" s="709"/>
      <c r="C1706" s="709"/>
      <c r="D1706" s="714"/>
      <c r="E1706" s="714"/>
      <c r="F1706" s="714"/>
      <c r="G1706" s="714"/>
      <c r="H1706" s="714"/>
      <c r="I1706" s="688"/>
      <c r="J1706" s="688"/>
      <c r="K1706" s="688"/>
    </row>
    <row r="1707" spans="2:11">
      <c r="B1707" s="709"/>
      <c r="C1707" s="709"/>
      <c r="D1707" s="714"/>
      <c r="E1707" s="714"/>
      <c r="F1707" s="714"/>
      <c r="G1707" s="714"/>
      <c r="H1707" s="714"/>
      <c r="I1707" s="688"/>
      <c r="J1707" s="688"/>
      <c r="K1707" s="688"/>
    </row>
    <row r="1708" spans="2:11">
      <c r="B1708" s="709"/>
      <c r="C1708" s="709"/>
      <c r="D1708" s="714"/>
      <c r="E1708" s="714"/>
      <c r="F1708" s="714"/>
      <c r="G1708" s="714"/>
      <c r="H1708" s="714"/>
      <c r="I1708" s="688"/>
      <c r="J1708" s="688"/>
      <c r="K1708" s="688"/>
    </row>
    <row r="1709" spans="2:11">
      <c r="B1709" s="709"/>
      <c r="C1709" s="709"/>
      <c r="D1709" s="714"/>
      <c r="E1709" s="714"/>
      <c r="F1709" s="714"/>
      <c r="G1709" s="714"/>
      <c r="H1709" s="714"/>
      <c r="I1709" s="688"/>
      <c r="J1709" s="688"/>
      <c r="K1709" s="688"/>
    </row>
    <row r="1710" spans="2:11">
      <c r="B1710" s="709"/>
      <c r="C1710" s="709"/>
      <c r="D1710" s="714"/>
      <c r="E1710" s="714"/>
      <c r="F1710" s="714"/>
      <c r="G1710" s="714"/>
      <c r="H1710" s="714"/>
      <c r="I1710" s="688"/>
      <c r="J1710" s="688"/>
      <c r="K1710" s="688"/>
    </row>
    <row r="1711" spans="2:11">
      <c r="B1711" s="709"/>
      <c r="C1711" s="709"/>
      <c r="D1711" s="714"/>
      <c r="E1711" s="714"/>
      <c r="F1711" s="714"/>
      <c r="G1711" s="714"/>
      <c r="H1711" s="714"/>
      <c r="I1711" s="688"/>
      <c r="J1711" s="688"/>
      <c r="K1711" s="688"/>
    </row>
    <row r="1712" spans="2:11">
      <c r="B1712" s="709"/>
      <c r="C1712" s="709"/>
      <c r="D1712" s="714"/>
      <c r="E1712" s="714"/>
      <c r="F1712" s="714"/>
      <c r="G1712" s="714"/>
      <c r="H1712" s="714"/>
      <c r="I1712" s="688"/>
      <c r="J1712" s="688"/>
      <c r="K1712" s="688"/>
    </row>
    <row r="1713" spans="2:11">
      <c r="B1713" s="709"/>
      <c r="C1713" s="709"/>
      <c r="D1713" s="714"/>
      <c r="E1713" s="714"/>
      <c r="F1713" s="714"/>
      <c r="G1713" s="714"/>
      <c r="H1713" s="714"/>
      <c r="I1713" s="688"/>
      <c r="J1713" s="688"/>
      <c r="K1713" s="688"/>
    </row>
    <row r="1714" spans="2:11">
      <c r="B1714" s="709"/>
      <c r="C1714" s="709"/>
      <c r="D1714" s="714"/>
      <c r="E1714" s="714"/>
      <c r="F1714" s="714"/>
      <c r="G1714" s="714"/>
      <c r="H1714" s="714"/>
      <c r="I1714" s="688"/>
      <c r="J1714" s="688"/>
      <c r="K1714" s="688"/>
    </row>
    <row r="1715" spans="2:11">
      <c r="B1715" s="709"/>
      <c r="C1715" s="709"/>
      <c r="D1715" s="714"/>
      <c r="E1715" s="714"/>
      <c r="F1715" s="714"/>
      <c r="G1715" s="714"/>
      <c r="H1715" s="714"/>
      <c r="I1715" s="688"/>
      <c r="J1715" s="688"/>
      <c r="K1715" s="688"/>
    </row>
    <row r="1716" spans="2:11">
      <c r="B1716" s="709"/>
      <c r="C1716" s="709"/>
      <c r="D1716" s="714"/>
      <c r="E1716" s="714"/>
      <c r="F1716" s="714"/>
      <c r="G1716" s="714"/>
      <c r="H1716" s="714"/>
      <c r="I1716" s="688"/>
      <c r="J1716" s="688"/>
      <c r="K1716" s="688"/>
    </row>
    <row r="1717" spans="2:11">
      <c r="B1717" s="709"/>
      <c r="C1717" s="709"/>
      <c r="D1717" s="714"/>
      <c r="E1717" s="714"/>
      <c r="F1717" s="714"/>
      <c r="G1717" s="714"/>
      <c r="H1717" s="714"/>
      <c r="I1717" s="688"/>
      <c r="J1717" s="688"/>
      <c r="K1717" s="688"/>
    </row>
    <row r="1718" spans="2:11">
      <c r="B1718" s="709"/>
      <c r="C1718" s="709"/>
      <c r="D1718" s="714"/>
      <c r="E1718" s="714"/>
      <c r="F1718" s="714"/>
      <c r="G1718" s="714"/>
      <c r="H1718" s="714"/>
      <c r="I1718" s="688"/>
      <c r="J1718" s="688"/>
      <c r="K1718" s="688"/>
    </row>
    <row r="1719" spans="2:11">
      <c r="B1719" s="709"/>
      <c r="C1719" s="709"/>
      <c r="D1719" s="714"/>
      <c r="E1719" s="714"/>
      <c r="F1719" s="714"/>
      <c r="G1719" s="714"/>
      <c r="H1719" s="714"/>
      <c r="I1719" s="688"/>
      <c r="J1719" s="688"/>
      <c r="K1719" s="688"/>
    </row>
    <row r="1720" spans="2:11">
      <c r="B1720" s="709"/>
      <c r="C1720" s="709"/>
      <c r="D1720" s="714"/>
      <c r="E1720" s="714"/>
      <c r="F1720" s="714"/>
      <c r="G1720" s="714"/>
      <c r="H1720" s="714"/>
      <c r="I1720" s="688"/>
      <c r="J1720" s="688"/>
      <c r="K1720" s="688"/>
    </row>
    <row r="1721" spans="2:11">
      <c r="B1721" s="709"/>
      <c r="C1721" s="709"/>
      <c r="D1721" s="714"/>
      <c r="E1721" s="714"/>
      <c r="F1721" s="714"/>
      <c r="G1721" s="714"/>
      <c r="H1721" s="714"/>
      <c r="I1721" s="688"/>
      <c r="J1721" s="688"/>
      <c r="K1721" s="688"/>
    </row>
    <row r="1722" spans="2:11">
      <c r="B1722" s="709"/>
      <c r="C1722" s="709"/>
      <c r="D1722" s="714"/>
      <c r="E1722" s="714"/>
      <c r="F1722" s="714"/>
      <c r="G1722" s="714"/>
      <c r="H1722" s="714"/>
      <c r="I1722" s="688"/>
      <c r="J1722" s="688"/>
      <c r="K1722" s="688"/>
    </row>
    <row r="1723" spans="2:11">
      <c r="B1723" s="709"/>
      <c r="C1723" s="709"/>
      <c r="D1723" s="714"/>
      <c r="E1723" s="714"/>
      <c r="F1723" s="714"/>
      <c r="G1723" s="714"/>
      <c r="H1723" s="714"/>
      <c r="I1723" s="688"/>
      <c r="J1723" s="688"/>
      <c r="K1723" s="688"/>
    </row>
    <row r="1724" spans="2:11">
      <c r="B1724" s="709"/>
      <c r="C1724" s="709"/>
      <c r="D1724" s="714"/>
      <c r="E1724" s="714"/>
      <c r="F1724" s="714"/>
      <c r="G1724" s="714"/>
      <c r="H1724" s="714"/>
      <c r="I1724" s="688"/>
      <c r="J1724" s="688"/>
      <c r="K1724" s="688"/>
    </row>
    <row r="1725" spans="2:11">
      <c r="B1725" s="709"/>
      <c r="C1725" s="709"/>
      <c r="D1725" s="714"/>
      <c r="E1725" s="714"/>
      <c r="F1725" s="714"/>
      <c r="G1725" s="714"/>
      <c r="H1725" s="714"/>
      <c r="I1725" s="688"/>
      <c r="J1725" s="688"/>
      <c r="K1725" s="688"/>
    </row>
    <row r="1726" spans="2:11">
      <c r="B1726" s="709"/>
      <c r="C1726" s="709"/>
      <c r="D1726" s="714"/>
      <c r="E1726" s="714"/>
      <c r="F1726" s="714"/>
      <c r="G1726" s="714"/>
      <c r="H1726" s="714"/>
      <c r="I1726" s="688"/>
      <c r="J1726" s="688"/>
      <c r="K1726" s="688"/>
    </row>
  </sheetData>
  <mergeCells count="8">
    <mergeCell ref="N58:O58"/>
    <mergeCell ref="D47:I47"/>
    <mergeCell ref="D48:F48"/>
    <mergeCell ref="G48:I48"/>
    <mergeCell ref="D57:K57"/>
    <mergeCell ref="D58:G58"/>
    <mergeCell ref="H58:I58"/>
    <mergeCell ref="J58:M58"/>
  </mergeCells>
  <pageMargins left="0.75" right="0.75" top="1" bottom="1" header="0.5" footer="0.5"/>
  <pageSetup paperSize="9"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B2:AM41"/>
  <sheetViews>
    <sheetView zoomScaleNormal="100" workbookViewId="0">
      <selection activeCell="E16" sqref="E16"/>
    </sheetView>
  </sheetViews>
  <sheetFormatPr defaultRowHeight="12.75"/>
  <cols>
    <col min="1" max="1" width="2.85546875" customWidth="1"/>
    <col min="2" max="2" width="10.7109375" customWidth="1"/>
    <col min="3" max="3" width="54" bestFit="1" customWidth="1"/>
    <col min="4" max="4" width="9.5703125" style="32" bestFit="1" customWidth="1"/>
    <col min="5" max="5" width="8.85546875" bestFit="1" customWidth="1"/>
    <col min="6" max="6" width="9.28515625" customWidth="1"/>
    <col min="7" max="8" width="7.5703125" bestFit="1" customWidth="1"/>
    <col min="9" max="9" width="12.7109375" bestFit="1" customWidth="1"/>
    <col min="10" max="10" width="11.5703125" bestFit="1" customWidth="1"/>
    <col min="11" max="11" width="32.85546875" customWidth="1"/>
    <col min="12" max="12" width="13.7109375" bestFit="1" customWidth="1"/>
    <col min="13" max="14" width="12.5703125" bestFit="1" customWidth="1"/>
    <col min="15" max="15" width="9.7109375" bestFit="1" customWidth="1"/>
    <col min="16" max="16" width="4" bestFit="1" customWidth="1"/>
    <col min="17" max="18" width="11.5703125" bestFit="1" customWidth="1"/>
    <col min="19" max="19" width="5.7109375" bestFit="1" customWidth="1"/>
    <col min="20" max="20" width="5.140625" bestFit="1" customWidth="1"/>
    <col min="21" max="21" width="5.7109375" bestFit="1" customWidth="1"/>
    <col min="22" max="22" width="10.7109375" bestFit="1" customWidth="1"/>
    <col min="23" max="23" width="6.5703125" bestFit="1" customWidth="1"/>
    <col min="24" max="24" width="6.140625" bestFit="1" customWidth="1"/>
    <col min="25" max="27" width="6.42578125" bestFit="1" customWidth="1"/>
    <col min="28" max="28" width="21.28515625" bestFit="1" customWidth="1"/>
    <col min="29" max="30" width="6.5703125" bestFit="1" customWidth="1"/>
    <col min="31" max="32" width="6.140625" bestFit="1" customWidth="1"/>
    <col min="33" max="35" width="6" bestFit="1" customWidth="1"/>
    <col min="36" max="36" width="5.28515625" bestFit="1" customWidth="1"/>
    <col min="37" max="38" width="5.85546875" bestFit="1" customWidth="1"/>
  </cols>
  <sheetData>
    <row r="2" spans="2:39">
      <c r="G2" s="866" t="s">
        <v>53</v>
      </c>
      <c r="H2" s="866"/>
      <c r="I2" s="866"/>
      <c r="J2" s="866"/>
      <c r="K2" s="866"/>
      <c r="L2" s="866"/>
      <c r="M2" s="866"/>
      <c r="N2" s="866"/>
      <c r="O2" s="866"/>
      <c r="P2" s="866"/>
      <c r="Q2" s="866"/>
      <c r="R2" s="866"/>
      <c r="S2" s="866"/>
      <c r="T2" s="866"/>
      <c r="U2" s="866"/>
      <c r="V2" s="866"/>
      <c r="W2" s="866"/>
      <c r="X2" s="866"/>
      <c r="Y2" s="866"/>
      <c r="Z2" s="866"/>
      <c r="AA2" s="866"/>
      <c r="AB2" s="866"/>
      <c r="AC2" s="866"/>
      <c r="AD2" s="866"/>
      <c r="AE2" s="866"/>
      <c r="AF2" s="866"/>
      <c r="AG2" s="866"/>
      <c r="AH2" s="866"/>
      <c r="AI2" s="866"/>
      <c r="AJ2" s="866"/>
      <c r="AK2" s="866"/>
      <c r="AL2" s="866"/>
    </row>
    <row r="3" spans="2:39">
      <c r="B3" s="10" t="s">
        <v>8</v>
      </c>
      <c r="C3" s="10"/>
    </row>
    <row r="4" spans="2:39" s="16" customFormat="1" ht="25.5">
      <c r="B4" s="33" t="s">
        <v>4</v>
      </c>
      <c r="C4" s="171" t="s">
        <v>315</v>
      </c>
      <c r="D4" s="171" t="s">
        <v>27</v>
      </c>
      <c r="E4" s="33" t="s">
        <v>50</v>
      </c>
      <c r="F4" s="33" t="s">
        <v>51</v>
      </c>
      <c r="G4"/>
      <c r="H4"/>
      <c r="I4"/>
      <c r="J4"/>
      <c r="K4"/>
      <c r="L4"/>
      <c r="M4"/>
      <c r="N4"/>
      <c r="O4"/>
      <c r="P4"/>
      <c r="Q4"/>
      <c r="R4"/>
      <c r="S4"/>
      <c r="T4"/>
      <c r="U4"/>
      <c r="V4"/>
      <c r="W4"/>
      <c r="X4"/>
      <c r="Y4"/>
      <c r="Z4"/>
      <c r="AA4"/>
      <c r="AB4"/>
      <c r="AC4"/>
      <c r="AD4"/>
      <c r="AE4"/>
      <c r="AF4"/>
      <c r="AG4"/>
      <c r="AH4"/>
      <c r="AI4"/>
      <c r="AJ4"/>
      <c r="AK4"/>
      <c r="AL4"/>
      <c r="AM4"/>
    </row>
    <row r="5" spans="2:39" s="11" customFormat="1">
      <c r="B5" s="13" t="str">
        <f>Commodities!D6</f>
        <v>RHDDB</v>
      </c>
      <c r="C5" s="172" t="str">
        <f>Commodities!E6</f>
        <v>Residential heating Decentralised Detached Buildings Demand</v>
      </c>
      <c r="D5" s="172" t="str">
        <f>Commodities!F6</f>
        <v>Mm2</v>
      </c>
      <c r="E5" s="31">
        <f>Buildings_stock_eff!C33+Buildings_stock_eff!D33</f>
        <v>27.529089461179847</v>
      </c>
      <c r="F5" s="83">
        <f>Buildings_stock_eff!C4+Buildings_stock_eff!D4</f>
        <v>46.811572929993012</v>
      </c>
      <c r="G5"/>
      <c r="H5"/>
      <c r="I5"/>
      <c r="J5"/>
      <c r="K5"/>
      <c r="L5"/>
      <c r="M5"/>
      <c r="N5"/>
      <c r="O5"/>
      <c r="P5"/>
      <c r="Q5"/>
      <c r="R5"/>
      <c r="S5"/>
      <c r="T5"/>
      <c r="U5"/>
      <c r="V5"/>
      <c r="W5"/>
      <c r="X5"/>
      <c r="Y5"/>
      <c r="Z5"/>
      <c r="AA5"/>
      <c r="AB5"/>
      <c r="AC5"/>
      <c r="AD5"/>
      <c r="AE5"/>
      <c r="AF5"/>
      <c r="AG5"/>
      <c r="AH5"/>
      <c r="AI5"/>
      <c r="AJ5"/>
      <c r="AK5"/>
      <c r="AL5"/>
      <c r="AM5"/>
    </row>
    <row r="6" spans="2:39">
      <c r="B6" s="13" t="str">
        <f>Commodities!D7</f>
        <v>RHCDB</v>
      </c>
      <c r="C6" s="172" t="str">
        <f>Commodities!E7</f>
        <v>Residential heating Centralised Detached Buildings Demand</v>
      </c>
      <c r="D6" s="172" t="str">
        <f>Commodities!F7</f>
        <v>Mm2</v>
      </c>
      <c r="E6" s="31">
        <f>Buildings_stock_eff!C34+Buildings_stock_eff!D34</f>
        <v>22.368450991368469</v>
      </c>
      <c r="F6" s="83">
        <f>Buildings_stock_eff!C5+Buildings_stock_eff!D5</f>
        <v>35.785524137371837</v>
      </c>
    </row>
    <row r="7" spans="2:39">
      <c r="B7" s="13" t="str">
        <f>Commodities!D8</f>
        <v>RHIDB</v>
      </c>
      <c r="C7" s="172" t="str">
        <f>Commodities!E8</f>
        <v>Residential heating Indivdual Detached Buildings Demand</v>
      </c>
      <c r="D7" s="172" t="str">
        <f>Commodities!F8</f>
        <v>Mm2</v>
      </c>
      <c r="E7" s="31">
        <f>Buildings_stock_eff!C35+Buildings_stock_eff!D35</f>
        <v>24.249816378742224</v>
      </c>
      <c r="F7" s="83">
        <f>Buildings_stock_eff!C6+Buildings_stock_eff!D6</f>
        <v>51.231491965708543</v>
      </c>
    </row>
    <row r="8" spans="2:39">
      <c r="B8" s="13" t="str">
        <f>Commodities!D9</f>
        <v>RHDMB</v>
      </c>
      <c r="C8" s="172" t="str">
        <f>Commodities!E9</f>
        <v>Residential heating Decentralised Multi S. Buildings Demand</v>
      </c>
      <c r="D8" s="172" t="str">
        <f>Commodities!F9</f>
        <v>Mm2</v>
      </c>
      <c r="E8" s="31">
        <f>Buildings_stock_eff!C36+Buildings_stock_eff!D36</f>
        <v>9.8155656926779731</v>
      </c>
      <c r="F8" s="83">
        <f>Buildings_stock_eff!C7+Buildings_stock_eff!D7</f>
        <v>11.210734630123532</v>
      </c>
      <c r="AF8" s="15"/>
      <c r="AG8" s="15"/>
    </row>
    <row r="9" spans="2:39">
      <c r="B9" s="13" t="str">
        <f>Commodities!D10</f>
        <v>RHCMB</v>
      </c>
      <c r="C9" s="172" t="str">
        <f>Commodities!E10</f>
        <v>Residential heating Centralised Multi S. Buildings Demand</v>
      </c>
      <c r="D9" s="172" t="str">
        <f>Commodities!F10</f>
        <v>Mm2</v>
      </c>
      <c r="E9" s="31">
        <f>Buildings_stock_eff!C37+Buildings_stock_eff!D37</f>
        <v>36.888478789355062</v>
      </c>
      <c r="F9" s="83">
        <f>Buildings_stock_eff!C8+Buildings_stock_eff!D8</f>
        <v>20.807854052295571</v>
      </c>
      <c r="AF9" s="15"/>
    </row>
    <row r="10" spans="2:39">
      <c r="B10" s="13" t="str">
        <f>Commodities!D11</f>
        <v>RHIMB</v>
      </c>
      <c r="C10" s="172" t="str">
        <f>Commodities!E11</f>
        <v>Residential heating Individual Multi S. Buildings Demand</v>
      </c>
      <c r="D10" s="172" t="str">
        <f>Commodities!F11</f>
        <v>Mm2</v>
      </c>
      <c r="E10" s="31">
        <f>Buildings_stock_eff!C38+Buildings_stock_eff!D38</f>
        <v>1.0446943195614473</v>
      </c>
      <c r="F10" s="83">
        <f>Buildings_stock_eff!C9+Buildings_stock_eff!D9</f>
        <v>1.6018125795573881</v>
      </c>
    </row>
    <row r="11" spans="2:39">
      <c r="E11" s="15"/>
      <c r="F11" s="15"/>
    </row>
    <row r="15" spans="2:39">
      <c r="E15" s="87"/>
      <c r="F15" s="87"/>
    </row>
    <row r="24" spans="4:4">
      <c r="D24"/>
    </row>
    <row r="25" spans="4:4">
      <c r="D25"/>
    </row>
    <row r="26" spans="4:4">
      <c r="D26"/>
    </row>
    <row r="27" spans="4:4">
      <c r="D27"/>
    </row>
    <row r="28" spans="4:4">
      <c r="D28"/>
    </row>
    <row r="29" spans="4:4">
      <c r="D29"/>
    </row>
    <row r="30" spans="4:4">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sheetData>
  <mergeCells count="1">
    <mergeCell ref="G2:AL2"/>
  </mergeCells>
  <phoneticPr fontId="28" type="noConversion"/>
  <pageMargins left="0.75" right="0.75" top="1" bottom="1" header="0.5" footer="0.5"/>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vt:lpstr>
      <vt:lpstr>Intro</vt:lpstr>
      <vt:lpstr>RES</vt:lpstr>
      <vt:lpstr>Legend</vt:lpstr>
      <vt:lpstr>Commodities</vt:lpstr>
      <vt:lpstr>Processes</vt:lpstr>
      <vt:lpstr>Boilers</vt:lpstr>
      <vt:lpstr>Buildings</vt:lpstr>
      <vt:lpstr>Dem</vt:lpstr>
      <vt:lpstr>RES_Fuel</vt:lpstr>
      <vt:lpstr>Emis</vt:lpstr>
      <vt:lpstr>Heat demand in new building</vt:lpstr>
      <vt:lpstr>Buildings_stock_eff</vt:lpstr>
      <vt:lpstr>Capacity per building</vt:lpstr>
      <vt:lpstr>Opvarmning (k)</vt:lpstr>
      <vt:lpstr>Netto opvarmning (k)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Mikkel Bosack Simonsen</cp:lastModifiedBy>
  <cp:lastPrinted>2015-09-17T23:38:08Z</cp:lastPrinted>
  <dcterms:created xsi:type="dcterms:W3CDTF">2000-12-13T15:53:11Z</dcterms:created>
  <dcterms:modified xsi:type="dcterms:W3CDTF">2021-09-27T13:01:15Z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438747584819793</vt:r8>
  </property>
</Properties>
</file>