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M:\Documents\thesis\model_data\data_raw\tools\"/>
    </mc:Choice>
  </mc:AlternateContent>
  <bookViews>
    <workbookView xWindow="-15" yWindow="45" windowWidth="19230" windowHeight="4005" tabRatio="599"/>
  </bookViews>
  <sheets>
    <sheet name="Currency converter" sheetId="23" r:id="rId1"/>
    <sheet name="Currency" sheetId="20" r:id="rId2"/>
    <sheet name="Stat_10aar " sheetId="1" r:id="rId3"/>
    <sheet name="Eurostat" sheetId="2" r:id="rId4"/>
    <sheet name="tec00027" sheetId="22" r:id="rId5"/>
    <sheet name="tec00033" sheetId="17" r:id="rId6"/>
  </sheets>
  <definedNames>
    <definedName name="LAT" localSheetId="1">#REF!</definedName>
    <definedName name="LAT">#REF!</definedName>
    <definedName name="STAT_10AAR" localSheetId="3">Eurostat!$A$2:$Q$2</definedName>
    <definedName name="STAT_10AAR">'Stat_10aar '!$A$9:$Q$40</definedName>
  </definedNames>
  <calcPr calcId="162913"/>
</workbook>
</file>

<file path=xl/calcChain.xml><?xml version="1.0" encoding="utf-8"?>
<calcChain xmlns="http://schemas.openxmlformats.org/spreadsheetml/2006/main">
  <c r="C10" i="23" l="1"/>
  <c r="D10" i="23" l="1"/>
  <c r="D11" i="23"/>
  <c r="E5" i="23"/>
  <c r="C11" i="23"/>
  <c r="E4" i="23" l="1"/>
  <c r="AN66" i="20"/>
  <c r="AM22" i="2"/>
  <c r="AL22" i="2"/>
  <c r="AK22" i="2"/>
  <c r="AJ22" i="2"/>
  <c r="AI22" i="2"/>
  <c r="AH22" i="2"/>
  <c r="AG22" i="2"/>
  <c r="AF22" i="2"/>
  <c r="AE22" i="2"/>
  <c r="AD22" i="2"/>
  <c r="AC22" i="2"/>
  <c r="AM21" i="2"/>
  <c r="AL21" i="2"/>
  <c r="AK21" i="2"/>
  <c r="AJ21" i="2"/>
  <c r="AI21" i="2"/>
  <c r="AH21" i="2"/>
  <c r="AG21" i="2"/>
  <c r="AF21" i="2"/>
  <c r="AE21" i="2"/>
  <c r="AD21" i="2"/>
  <c r="AC21" i="2"/>
  <c r="AM20" i="2"/>
  <c r="AL20" i="2"/>
  <c r="AK20" i="2"/>
  <c r="AJ20" i="2"/>
  <c r="AI20" i="2"/>
  <c r="AH20" i="2"/>
  <c r="AG20" i="2"/>
  <c r="AF20" i="2"/>
  <c r="AE20" i="2"/>
  <c r="AD20" i="2"/>
  <c r="AC20" i="2"/>
  <c r="AM19" i="2"/>
  <c r="AL19" i="2"/>
  <c r="AK19" i="2"/>
  <c r="AJ19" i="2"/>
  <c r="AI19" i="2"/>
  <c r="AH19" i="2"/>
  <c r="AG19" i="2"/>
  <c r="AF19" i="2"/>
  <c r="AE19" i="2"/>
  <c r="AD19" i="2"/>
  <c r="AC19" i="2"/>
  <c r="AM18" i="2"/>
  <c r="AN64" i="20" s="1"/>
  <c r="AL18" i="2"/>
  <c r="AK18" i="2"/>
  <c r="AJ18" i="2"/>
  <c r="AI18" i="2"/>
  <c r="AH18" i="2"/>
  <c r="AG18" i="2"/>
  <c r="AF18" i="2"/>
  <c r="AE18" i="2"/>
  <c r="AD18" i="2"/>
  <c r="AC18" i="2"/>
  <c r="AM17" i="2"/>
  <c r="AN62" i="20" s="1"/>
  <c r="AL17" i="2"/>
  <c r="AK17" i="2"/>
  <c r="AJ17" i="2"/>
  <c r="AI17" i="2"/>
  <c r="AH17" i="2"/>
  <c r="AG17" i="2"/>
  <c r="AF17" i="2"/>
  <c r="AE17" i="2"/>
  <c r="AD17" i="2"/>
  <c r="AC17" i="2"/>
  <c r="AM16" i="2"/>
  <c r="AL16" i="2"/>
  <c r="AK16" i="2"/>
  <c r="AJ16" i="2"/>
  <c r="AI16" i="2"/>
  <c r="AH16" i="2"/>
  <c r="AG16" i="2"/>
  <c r="AF16" i="2"/>
  <c r="AE16" i="2"/>
  <c r="AD16" i="2"/>
  <c r="AC16" i="2"/>
  <c r="AM15" i="2"/>
  <c r="AN65" i="20" s="1"/>
  <c r="AL15" i="2"/>
  <c r="AK15" i="2"/>
  <c r="AJ15" i="2"/>
  <c r="AI15" i="2"/>
  <c r="AH15" i="2"/>
  <c r="AG15" i="2"/>
  <c r="AF15" i="2"/>
  <c r="AE15" i="2"/>
  <c r="AD15" i="2"/>
  <c r="AC15" i="2"/>
  <c r="AM24" i="2"/>
  <c r="AL24" i="2"/>
  <c r="AK24" i="2"/>
  <c r="AJ24" i="2"/>
  <c r="AI24" i="2"/>
  <c r="AH24" i="2"/>
  <c r="AG24" i="2"/>
  <c r="AF24" i="2"/>
  <c r="AE24" i="2"/>
  <c r="AD24" i="2"/>
  <c r="AC24" i="2"/>
  <c r="AM31" i="2"/>
  <c r="AL31" i="2"/>
  <c r="AK31" i="2"/>
  <c r="AJ31" i="2"/>
  <c r="AI31" i="2"/>
  <c r="AH31" i="2"/>
  <c r="AG31" i="2"/>
  <c r="AF31" i="2"/>
  <c r="AE31" i="2"/>
  <c r="AD31" i="2"/>
  <c r="AC31" i="2"/>
  <c r="AM30" i="2"/>
  <c r="AL30" i="2"/>
  <c r="AK30" i="2"/>
  <c r="AJ30" i="2"/>
  <c r="AI30" i="2"/>
  <c r="AH30" i="2"/>
  <c r="AG30" i="2"/>
  <c r="AF30" i="2"/>
  <c r="AE30" i="2"/>
  <c r="AD30" i="2"/>
  <c r="AC30" i="2"/>
  <c r="AM43" i="2"/>
  <c r="AL43" i="2"/>
  <c r="AK43" i="2"/>
  <c r="AJ43" i="2"/>
  <c r="AI43" i="2"/>
  <c r="AH43" i="2"/>
  <c r="AG43" i="2"/>
  <c r="AF43" i="2"/>
  <c r="AE43" i="2"/>
  <c r="AD43" i="2"/>
  <c r="AC43" i="2"/>
  <c r="AM39" i="2"/>
  <c r="AL39" i="2"/>
  <c r="AK39" i="2"/>
  <c r="AJ39" i="2"/>
  <c r="AI39" i="2"/>
  <c r="AH39" i="2"/>
  <c r="AG39" i="2"/>
  <c r="AF39" i="2"/>
  <c r="AE39" i="2"/>
  <c r="AD39" i="2"/>
  <c r="AC39" i="2"/>
  <c r="AB43" i="2"/>
  <c r="AB39" i="2"/>
  <c r="AB31" i="2"/>
  <c r="AB30" i="2"/>
  <c r="AB24" i="2"/>
  <c r="AB22" i="2"/>
  <c r="AB21" i="2"/>
  <c r="AB20" i="2"/>
  <c r="AB19" i="2"/>
  <c r="AB18" i="2"/>
  <c r="AB17" i="2"/>
  <c r="AB15" i="2"/>
  <c r="AB16" i="2"/>
  <c r="AM4" i="2"/>
  <c r="AN63" i="20" s="1"/>
  <c r="AN68" i="20" s="1"/>
  <c r="AL4" i="2"/>
  <c r="AK4" i="2"/>
  <c r="AJ4" i="2"/>
  <c r="AI4" i="2"/>
  <c r="AH4" i="2"/>
  <c r="AG4" i="2"/>
  <c r="AF4" i="2"/>
  <c r="AE4" i="2"/>
  <c r="AD4" i="2"/>
  <c r="AC4" i="2"/>
  <c r="AB4" i="2"/>
  <c r="R111" i="17"/>
  <c r="R105" i="17"/>
  <c r="R99" i="17"/>
  <c r="R98" i="17"/>
  <c r="H105" i="17"/>
  <c r="H99" i="17"/>
  <c r="H98" i="17"/>
  <c r="H111" i="17"/>
  <c r="A87" i="22"/>
  <c r="B87" i="22"/>
  <c r="D87" i="22"/>
  <c r="F87" i="22"/>
  <c r="H87" i="22"/>
  <c r="J87" i="22"/>
  <c r="AM66" i="20"/>
  <c r="AN69" i="20" l="1"/>
  <c r="AK117" i="2"/>
  <c r="AL117" i="2" s="1"/>
  <c r="AM98" i="20" s="1"/>
  <c r="AJ117" i="2"/>
  <c r="AI117" i="2"/>
  <c r="AH117" i="2"/>
  <c r="AG117" i="2"/>
  <c r="AF117" i="2"/>
  <c r="AE117" i="2"/>
  <c r="AD117" i="2"/>
  <c r="AC117" i="2"/>
  <c r="AB117" i="2"/>
  <c r="AC98" i="20" s="1"/>
  <c r="AA117" i="2"/>
  <c r="Z117" i="2"/>
  <c r="AA98" i="20" s="1"/>
  <c r="Y117" i="2"/>
  <c r="X117" i="2"/>
  <c r="AH98" i="20" l="1"/>
  <c r="AJ98" i="20"/>
  <c r="AL98" i="20"/>
  <c r="AF98" i="20"/>
  <c r="AE98" i="20"/>
  <c r="AG98" i="20"/>
  <c r="AI98" i="20"/>
  <c r="AK98" i="20"/>
  <c r="Z98" i="20"/>
  <c r="AB98" i="20"/>
  <c r="AD98" i="20"/>
  <c r="H143" i="22"/>
  <c r="P143" i="22"/>
  <c r="O143" i="22"/>
  <c r="N143" i="22"/>
  <c r="M143" i="22"/>
  <c r="L143" i="22"/>
  <c r="K143" i="22"/>
  <c r="J143" i="22"/>
  <c r="I143" i="22"/>
  <c r="P87" i="22"/>
  <c r="N87" i="22"/>
  <c r="L87" i="22"/>
  <c r="T143" i="22"/>
  <c r="S143" i="22"/>
  <c r="R143" i="22"/>
  <c r="Q143" i="22"/>
  <c r="P88" i="22"/>
  <c r="O88" i="22"/>
  <c r="N88" i="22"/>
  <c r="M88" i="22"/>
  <c r="L88" i="22"/>
  <c r="A144" i="22"/>
  <c r="R87" i="22" l="1"/>
  <c r="AL110" i="2"/>
  <c r="AL109" i="2"/>
  <c r="AL108" i="2"/>
  <c r="AL107" i="2"/>
  <c r="AL104" i="2"/>
  <c r="AL103" i="2"/>
  <c r="AM103" i="2" s="1"/>
  <c r="AN93" i="20" s="1"/>
  <c r="AK113" i="2"/>
  <c r="AL113" i="2" s="1"/>
  <c r="AK111" i="2"/>
  <c r="AL111" i="2" s="1"/>
  <c r="AM111" i="2" s="1"/>
  <c r="AK110" i="2"/>
  <c r="AK109" i="2"/>
  <c r="AK108" i="2"/>
  <c r="AK107" i="2"/>
  <c r="AK104" i="2"/>
  <c r="AK103" i="2"/>
  <c r="C117" i="2"/>
  <c r="C116" i="2"/>
  <c r="D117" i="2"/>
  <c r="D116" i="2"/>
  <c r="E117" i="2"/>
  <c r="E116" i="2"/>
  <c r="F116" i="2"/>
  <c r="F117" i="2"/>
  <c r="AA30" i="2"/>
  <c r="AM64" i="20"/>
  <c r="AA18" i="2"/>
  <c r="AA16" i="2"/>
  <c r="AM65" i="20"/>
  <c r="AA15" i="2"/>
  <c r="AM63" i="20"/>
  <c r="AA4" i="2"/>
  <c r="AM62" i="20"/>
  <c r="AA17" i="2"/>
  <c r="G34" i="17"/>
  <c r="AM113" i="2" l="1"/>
  <c r="AM214" i="2"/>
  <c r="AL214" i="2"/>
  <c r="AD214" i="2"/>
  <c r="AK214" i="2"/>
  <c r="AJ214" i="2"/>
  <c r="AI214" i="2"/>
  <c r="AH214" i="2"/>
  <c r="AF214" i="2"/>
  <c r="AE214" i="2"/>
  <c r="AG214" i="2"/>
  <c r="AN97" i="20"/>
  <c r="AN94" i="20"/>
  <c r="AN95" i="20"/>
  <c r="AN96" i="20"/>
  <c r="AM107" i="2"/>
  <c r="AI177" i="2"/>
  <c r="AH177" i="2"/>
  <c r="AG177" i="2"/>
  <c r="AF177" i="2"/>
  <c r="AM177" i="2"/>
  <c r="AE177" i="2"/>
  <c r="AL177" i="2"/>
  <c r="AD177" i="2"/>
  <c r="AK177" i="2"/>
  <c r="AJ177" i="2"/>
  <c r="AM108" i="2"/>
  <c r="AG183" i="2"/>
  <c r="AF183" i="2"/>
  <c r="AM183" i="2"/>
  <c r="AE183" i="2"/>
  <c r="AL183" i="2"/>
  <c r="AD183" i="2"/>
  <c r="AK183" i="2"/>
  <c r="AJ183" i="2"/>
  <c r="AI183" i="2"/>
  <c r="AH183" i="2"/>
  <c r="AM109" i="2"/>
  <c r="AM184" i="2"/>
  <c r="AE184" i="2"/>
  <c r="AL184" i="2"/>
  <c r="AD184" i="2"/>
  <c r="AK184" i="2"/>
  <c r="AJ184" i="2"/>
  <c r="AI184" i="2"/>
  <c r="AH184" i="2"/>
  <c r="AG184" i="2"/>
  <c r="AF184" i="2"/>
  <c r="AM104" i="2"/>
  <c r="AK176" i="2"/>
  <c r="AJ176" i="2"/>
  <c r="AI176" i="2"/>
  <c r="AH176" i="2"/>
  <c r="AG176" i="2"/>
  <c r="AF176" i="2"/>
  <c r="AM176" i="2"/>
  <c r="AE176" i="2"/>
  <c r="AL176" i="2"/>
  <c r="AD176" i="2"/>
  <c r="AJ206" i="2"/>
  <c r="AM206" i="2"/>
  <c r="AI206" i="2"/>
  <c r="AG206" i="2"/>
  <c r="AL206" i="2"/>
  <c r="AD206" i="2"/>
  <c r="AM110" i="2"/>
  <c r="AF206" i="2"/>
  <c r="AE206" i="2"/>
  <c r="AK206" i="2"/>
  <c r="AH206" i="2"/>
  <c r="AM93" i="20"/>
  <c r="AM97" i="20" s="1"/>
  <c r="AM68" i="20"/>
  <c r="AM69" i="20"/>
  <c r="G98" i="20"/>
  <c r="F98" i="20"/>
  <c r="E98" i="20"/>
  <c r="D98" i="20"/>
  <c r="AL93" i="20"/>
  <c r="AL66" i="20"/>
  <c r="AL65" i="20"/>
  <c r="AL64" i="20"/>
  <c r="AL63" i="20"/>
  <c r="AL62" i="20"/>
  <c r="AK66" i="20"/>
  <c r="AJ113" i="2"/>
  <c r="AI113" i="2"/>
  <c r="AH113" i="2"/>
  <c r="AG113" i="2"/>
  <c r="AF113" i="2"/>
  <c r="AE113" i="2"/>
  <c r="AD113" i="2"/>
  <c r="AC113" i="2"/>
  <c r="AB113" i="2"/>
  <c r="AA113" i="2"/>
  <c r="Z113" i="2"/>
  <c r="Y113" i="2"/>
  <c r="AJ111" i="2"/>
  <c r="AI111" i="2"/>
  <c r="AH111" i="2"/>
  <c r="AG111" i="2"/>
  <c r="AF111" i="2"/>
  <c r="AE111" i="2"/>
  <c r="AD111" i="2"/>
  <c r="AC111" i="2"/>
  <c r="AB111" i="2"/>
  <c r="AA111" i="2"/>
  <c r="Z111" i="2"/>
  <c r="Y111" i="2"/>
  <c r="AJ110" i="2"/>
  <c r="AI110" i="2"/>
  <c r="AH110" i="2"/>
  <c r="AG110" i="2"/>
  <c r="AF110" i="2"/>
  <c r="AE110" i="2"/>
  <c r="AD110" i="2"/>
  <c r="AC110" i="2"/>
  <c r="AB110" i="2"/>
  <c r="AA110" i="2"/>
  <c r="Z110" i="2"/>
  <c r="Y110" i="2"/>
  <c r="A111" i="2"/>
  <c r="A110" i="2"/>
  <c r="AJ109" i="2"/>
  <c r="AI109" i="2"/>
  <c r="AH109" i="2"/>
  <c r="AG109" i="2"/>
  <c r="AF109" i="2"/>
  <c r="AE109" i="2"/>
  <c r="AD109" i="2"/>
  <c r="AC109" i="2"/>
  <c r="AB109" i="2"/>
  <c r="AA109" i="2"/>
  <c r="Z109" i="2"/>
  <c r="Y109" i="2"/>
  <c r="A109" i="2"/>
  <c r="A108" i="2"/>
  <c r="AJ108" i="2"/>
  <c r="AI108" i="2"/>
  <c r="AH108" i="2"/>
  <c r="AG108" i="2"/>
  <c r="AF108" i="2"/>
  <c r="AE108" i="2"/>
  <c r="AD108" i="2"/>
  <c r="AC108" i="2"/>
  <c r="AB108" i="2"/>
  <c r="AA108" i="2"/>
  <c r="Z108" i="2"/>
  <c r="Y108" i="2"/>
  <c r="A107" i="2"/>
  <c r="AJ107" i="2"/>
  <c r="AI107" i="2"/>
  <c r="AH107" i="2"/>
  <c r="AG107" i="2"/>
  <c r="AF107" i="2"/>
  <c r="AE107" i="2"/>
  <c r="AD107" i="2"/>
  <c r="AC107" i="2"/>
  <c r="AB107" i="2"/>
  <c r="AA107" i="2"/>
  <c r="Z107" i="2"/>
  <c r="Y107" i="2"/>
  <c r="AJ104" i="2"/>
  <c r="AI104" i="2"/>
  <c r="AH104" i="2"/>
  <c r="AG104" i="2"/>
  <c r="AF104" i="2"/>
  <c r="AE104" i="2"/>
  <c r="AD104" i="2"/>
  <c r="AC104" i="2"/>
  <c r="AB104" i="2"/>
  <c r="AA104" i="2"/>
  <c r="Z104" i="2"/>
  <c r="Y104" i="2"/>
  <c r="AJ103" i="2"/>
  <c r="AQ103" i="2"/>
  <c r="AI103" i="2"/>
  <c r="AO103" i="2"/>
  <c r="AH103" i="2"/>
  <c r="AG103" i="2"/>
  <c r="AF103" i="2"/>
  <c r="AE103" i="2"/>
  <c r="AD103" i="2"/>
  <c r="AC103" i="2"/>
  <c r="AB103" i="2"/>
  <c r="AC86" i="20" s="1"/>
  <c r="AC89" i="20" s="1"/>
  <c r="AA103" i="2"/>
  <c r="Z103" i="2"/>
  <c r="A105" i="2"/>
  <c r="A104" i="2"/>
  <c r="A103" i="2"/>
  <c r="Y103" i="2"/>
  <c r="AJ66" i="20"/>
  <c r="C31" i="17"/>
  <c r="B31" i="17"/>
  <c r="C30" i="17"/>
  <c r="AJ62" i="20" s="1"/>
  <c r="B30" i="17"/>
  <c r="AI62" i="20" s="1"/>
  <c r="C28" i="17"/>
  <c r="AJ64" i="20" s="1"/>
  <c r="B28" i="17"/>
  <c r="AI64" i="20" s="1"/>
  <c r="C25" i="17"/>
  <c r="B25" i="17"/>
  <c r="C24" i="17"/>
  <c r="AJ65" i="20" s="1"/>
  <c r="B24" i="17"/>
  <c r="AI65" i="20" s="1"/>
  <c r="B5" i="17"/>
  <c r="AI63" i="20" s="1"/>
  <c r="C5" i="17"/>
  <c r="AH63" i="20" s="1"/>
  <c r="Y98" i="20"/>
  <c r="AI66" i="20"/>
  <c r="AH66" i="20"/>
  <c r="AF116" i="2"/>
  <c r="AE116" i="2"/>
  <c r="AD116" i="2"/>
  <c r="AC116" i="2"/>
  <c r="AB116" i="2"/>
  <c r="AA116" i="2"/>
  <c r="Z116" i="2"/>
  <c r="Y116" i="2"/>
  <c r="X116" i="2"/>
  <c r="W116" i="2"/>
  <c r="V116" i="2"/>
  <c r="U116" i="2"/>
  <c r="T116" i="2"/>
  <c r="S116" i="2"/>
  <c r="R116" i="2"/>
  <c r="Q116" i="2"/>
  <c r="P116" i="2"/>
  <c r="O116" i="2"/>
  <c r="N116" i="2"/>
  <c r="M116" i="2"/>
  <c r="L116" i="2"/>
  <c r="K116" i="2"/>
  <c r="J116" i="2"/>
  <c r="I116" i="2"/>
  <c r="H116" i="2"/>
  <c r="G116" i="2"/>
  <c r="G117" i="2"/>
  <c r="H117" i="2"/>
  <c r="I117" i="2"/>
  <c r="J117" i="2"/>
  <c r="K117" i="2"/>
  <c r="L117" i="2"/>
  <c r="M117" i="2"/>
  <c r="AM74" i="20" s="1"/>
  <c r="N117" i="2"/>
  <c r="O117" i="2"/>
  <c r="P117" i="2"/>
  <c r="Q117" i="2"/>
  <c r="R117" i="2"/>
  <c r="W117" i="2"/>
  <c r="V117" i="2"/>
  <c r="U117" i="2"/>
  <c r="T117" i="2"/>
  <c r="S117" i="2"/>
  <c r="A117" i="2"/>
  <c r="A116" i="2"/>
  <c r="X113" i="2"/>
  <c r="W113" i="2"/>
  <c r="V113" i="2"/>
  <c r="U113" i="2"/>
  <c r="A113" i="2"/>
  <c r="X107" i="2"/>
  <c r="W107" i="2"/>
  <c r="V107" i="2"/>
  <c r="U107" i="2"/>
  <c r="T107" i="2"/>
  <c r="S107" i="2"/>
  <c r="X112" i="2"/>
  <c r="W112" i="2"/>
  <c r="V112" i="2"/>
  <c r="U112" i="2"/>
  <c r="T112" i="2"/>
  <c r="S112" i="2"/>
  <c r="A112" i="2"/>
  <c r="X111" i="2"/>
  <c r="W111" i="2"/>
  <c r="V111" i="2"/>
  <c r="U111" i="2"/>
  <c r="T111" i="2"/>
  <c r="S111" i="2"/>
  <c r="X110" i="2"/>
  <c r="W110" i="2"/>
  <c r="V110" i="2"/>
  <c r="U110" i="2"/>
  <c r="T110" i="2"/>
  <c r="S110" i="2"/>
  <c r="X109" i="2"/>
  <c r="W109" i="2"/>
  <c r="V109" i="2"/>
  <c r="U109" i="2"/>
  <c r="T109" i="2"/>
  <c r="S109" i="2"/>
  <c r="X108" i="2"/>
  <c r="W108" i="2"/>
  <c r="V108" i="2"/>
  <c r="U108" i="2"/>
  <c r="T108" i="2"/>
  <c r="S108" i="2"/>
  <c r="A106" i="2"/>
  <c r="X106" i="2"/>
  <c r="W106" i="2"/>
  <c r="V106" i="2"/>
  <c r="U106" i="2"/>
  <c r="T106" i="2"/>
  <c r="S106" i="2"/>
  <c r="X105" i="2"/>
  <c r="W105" i="2"/>
  <c r="V105" i="2"/>
  <c r="U105" i="2"/>
  <c r="T105" i="2"/>
  <c r="S105" i="2"/>
  <c r="X103" i="2"/>
  <c r="W103" i="2"/>
  <c r="AN86" i="20" s="1"/>
  <c r="V103" i="2"/>
  <c r="U103" i="2"/>
  <c r="T103" i="2"/>
  <c r="S103" i="2"/>
  <c r="S102" i="2"/>
  <c r="T102" i="2"/>
  <c r="U102" i="2"/>
  <c r="V102" i="2"/>
  <c r="W102" i="2"/>
  <c r="AF102" i="2"/>
  <c r="AE102" i="2"/>
  <c r="AD102" i="2"/>
  <c r="AC102" i="2"/>
  <c r="AB102" i="2"/>
  <c r="AA102" i="2"/>
  <c r="Z102" i="2"/>
  <c r="Y102" i="2"/>
  <c r="X102" i="2"/>
  <c r="AB63" i="20"/>
  <c r="AC63" i="20"/>
  <c r="AE63" i="20"/>
  <c r="AC65" i="20"/>
  <c r="AD65" i="20"/>
  <c r="AE65" i="20"/>
  <c r="AB62" i="20"/>
  <c r="AD62" i="20"/>
  <c r="AE62" i="20"/>
  <c r="AB64" i="20"/>
  <c r="AD64" i="20"/>
  <c r="AE64" i="20"/>
  <c r="AA19" i="2"/>
  <c r="AA20" i="2"/>
  <c r="AA21" i="2"/>
  <c r="AA22" i="2"/>
  <c r="AA23" i="2"/>
  <c r="AB23" i="2"/>
  <c r="AC23" i="2"/>
  <c r="AD23" i="2"/>
  <c r="AA24" i="2"/>
  <c r="AA25" i="2"/>
  <c r="AB25" i="2"/>
  <c r="AC25" i="2"/>
  <c r="AD25" i="2"/>
  <c r="AA26" i="2"/>
  <c r="AB26" i="2"/>
  <c r="AC26" i="2"/>
  <c r="AD26" i="2"/>
  <c r="AA27" i="2"/>
  <c r="AB27" i="2"/>
  <c r="AC27" i="2"/>
  <c r="AD27" i="2"/>
  <c r="AA31" i="2"/>
  <c r="AA34" i="2"/>
  <c r="AB34" i="2"/>
  <c r="AC34" i="2"/>
  <c r="AD34" i="2"/>
  <c r="AA35" i="2"/>
  <c r="AB35" i="2"/>
  <c r="AC35" i="2"/>
  <c r="AD35" i="2"/>
  <c r="AA39" i="2"/>
  <c r="AA43" i="2"/>
  <c r="E31" i="17"/>
  <c r="D31" i="17"/>
  <c r="E25" i="17"/>
  <c r="D25" i="17"/>
  <c r="E5" i="17"/>
  <c r="AF63" i="20" s="1"/>
  <c r="D5" i="17"/>
  <c r="AK63" i="20" s="1"/>
  <c r="E24" i="17"/>
  <c r="AF65" i="20" s="1"/>
  <c r="D24" i="17"/>
  <c r="AK65" i="20" s="1"/>
  <c r="D28" i="17"/>
  <c r="AK64" i="20" s="1"/>
  <c r="E28" i="17"/>
  <c r="AF64" i="20" s="1"/>
  <c r="D30" i="17"/>
  <c r="AG62" i="20" s="1"/>
  <c r="E30" i="17"/>
  <c r="AF62" i="20" s="1"/>
  <c r="AG66" i="20"/>
  <c r="AF66" i="20"/>
  <c r="AA65" i="20"/>
  <c r="Z65" i="20"/>
  <c r="Y65" i="20"/>
  <c r="X65" i="20"/>
  <c r="W65" i="20"/>
  <c r="V65" i="20"/>
  <c r="U65" i="20"/>
  <c r="T65" i="20"/>
  <c r="S65" i="20"/>
  <c r="R65" i="20"/>
  <c r="Q65" i="20"/>
  <c r="P65" i="20"/>
  <c r="O65" i="20"/>
  <c r="N65" i="20"/>
  <c r="M65" i="20"/>
  <c r="L65" i="20"/>
  <c r="K65" i="20"/>
  <c r="J65" i="20"/>
  <c r="I65" i="20"/>
  <c r="H65" i="20"/>
  <c r="G65" i="20"/>
  <c r="F65" i="20"/>
  <c r="E65" i="20"/>
  <c r="D65" i="20"/>
  <c r="AA64" i="20"/>
  <c r="Z64" i="20"/>
  <c r="Y64" i="20"/>
  <c r="X64" i="20"/>
  <c r="W64" i="20"/>
  <c r="V64" i="20"/>
  <c r="U64" i="20"/>
  <c r="T64" i="20"/>
  <c r="S64" i="20"/>
  <c r="R64" i="20"/>
  <c r="Q64" i="20"/>
  <c r="AA63" i="20"/>
  <c r="Z63" i="20"/>
  <c r="Y63" i="20"/>
  <c r="X63" i="20"/>
  <c r="W63" i="20"/>
  <c r="V63" i="20"/>
  <c r="U63" i="20"/>
  <c r="T63" i="20"/>
  <c r="S63" i="20"/>
  <c r="R63" i="20"/>
  <c r="Q63" i="20"/>
  <c r="P63" i="20"/>
  <c r="O63" i="20"/>
  <c r="N63" i="20"/>
  <c r="M63" i="20"/>
  <c r="L63" i="20"/>
  <c r="K63" i="20"/>
  <c r="J63" i="20"/>
  <c r="I63" i="20"/>
  <c r="H63" i="20"/>
  <c r="G63" i="20"/>
  <c r="F63" i="20"/>
  <c r="E63" i="20"/>
  <c r="D63" i="20"/>
  <c r="AA62" i="20"/>
  <c r="AA69" i="20" s="1"/>
  <c r="Z62" i="20"/>
  <c r="Y62" i="20"/>
  <c r="X62" i="20"/>
  <c r="W62" i="20"/>
  <c r="V62" i="20"/>
  <c r="U62" i="20"/>
  <c r="T62" i="20"/>
  <c r="S62" i="20"/>
  <c r="R62" i="20"/>
  <c r="Q62" i="20"/>
  <c r="AE66" i="20"/>
  <c r="AD66" i="20"/>
  <c r="AC66" i="20"/>
  <c r="AB66" i="20"/>
  <c r="AA66" i="20"/>
  <c r="Z66" i="20"/>
  <c r="Y66" i="20"/>
  <c r="X66" i="20"/>
  <c r="V66" i="20"/>
  <c r="U66" i="20"/>
  <c r="T66" i="20"/>
  <c r="S66" i="20"/>
  <c r="R66" i="20"/>
  <c r="Q66" i="20"/>
  <c r="P66" i="20"/>
  <c r="O66" i="20"/>
  <c r="N66" i="20"/>
  <c r="M66" i="20"/>
  <c r="L66" i="20"/>
  <c r="K66" i="20"/>
  <c r="J66" i="20"/>
  <c r="I66" i="20"/>
  <c r="H66" i="20"/>
  <c r="G66" i="20"/>
  <c r="F66" i="20"/>
  <c r="E66" i="20"/>
  <c r="D66" i="20"/>
  <c r="AB65" i="20"/>
  <c r="AC64" i="20"/>
  <c r="E44" i="1"/>
  <c r="D44" i="1"/>
  <c r="C44" i="1"/>
  <c r="AD63" i="20"/>
  <c r="R263" i="1"/>
  <c r="R264" i="1"/>
  <c r="R265" i="1"/>
  <c r="R266" i="1"/>
  <c r="R267" i="1"/>
  <c r="R268" i="1"/>
  <c r="R269" i="1"/>
  <c r="R270" i="1"/>
  <c r="R271" i="1"/>
  <c r="R272" i="1"/>
  <c r="R273" i="1"/>
  <c r="R274" i="1"/>
  <c r="R275" i="1"/>
  <c r="R276" i="1"/>
  <c r="T81" i="20"/>
  <c r="AC62" i="20"/>
  <c r="T78" i="20"/>
  <c r="U78" i="20" s="1"/>
  <c r="Q263" i="1"/>
  <c r="Q264" i="1"/>
  <c r="Q265" i="1"/>
  <c r="Q266" i="1"/>
  <c r="Q267" i="1"/>
  <c r="Q268" i="1"/>
  <c r="Q269" i="1"/>
  <c r="Q270" i="1"/>
  <c r="Q277" i="1" s="1"/>
  <c r="R72" i="20" s="1"/>
  <c r="Q271" i="1"/>
  <c r="Q272" i="1"/>
  <c r="Q273" i="1"/>
  <c r="Q274" i="1"/>
  <c r="Q275" i="1"/>
  <c r="Q276" i="1"/>
  <c r="P263" i="1"/>
  <c r="P264" i="1"/>
  <c r="P265" i="1"/>
  <c r="P266" i="1"/>
  <c r="P267" i="1"/>
  <c r="P268" i="1"/>
  <c r="P269" i="1"/>
  <c r="P270" i="1"/>
  <c r="P271" i="1"/>
  <c r="P272" i="1"/>
  <c r="P273" i="1"/>
  <c r="P274" i="1"/>
  <c r="P275" i="1"/>
  <c r="P276" i="1"/>
  <c r="O263" i="1"/>
  <c r="O264" i="1"/>
  <c r="O265" i="1"/>
  <c r="O266" i="1"/>
  <c r="O277" i="1" s="1"/>
  <c r="P72" i="20" s="1"/>
  <c r="O267" i="1"/>
  <c r="O268" i="1"/>
  <c r="O269" i="1"/>
  <c r="O270" i="1"/>
  <c r="O271" i="1"/>
  <c r="O272" i="1"/>
  <c r="O273" i="1"/>
  <c r="O274" i="1"/>
  <c r="O275" i="1"/>
  <c r="O276" i="1"/>
  <c r="N263" i="1"/>
  <c r="N264" i="1"/>
  <c r="N265" i="1"/>
  <c r="N266" i="1"/>
  <c r="N267" i="1"/>
  <c r="N268" i="1"/>
  <c r="N269" i="1"/>
  <c r="N270" i="1"/>
  <c r="N271" i="1"/>
  <c r="N272" i="1"/>
  <c r="N273" i="1"/>
  <c r="N274" i="1"/>
  <c r="N275" i="1"/>
  <c r="N276" i="1"/>
  <c r="M263" i="1"/>
  <c r="M264" i="1"/>
  <c r="M265" i="1"/>
  <c r="M266" i="1"/>
  <c r="M267" i="1"/>
  <c r="M268" i="1"/>
  <c r="M269" i="1"/>
  <c r="M270" i="1"/>
  <c r="M271" i="1"/>
  <c r="M272" i="1"/>
  <c r="M273" i="1"/>
  <c r="M274" i="1"/>
  <c r="M275" i="1"/>
  <c r="M276" i="1"/>
  <c r="T84" i="20"/>
  <c r="S84" i="20"/>
  <c r="R84" i="20"/>
  <c r="Q84" i="20"/>
  <c r="P84" i="20"/>
  <c r="O84" i="20"/>
  <c r="N84" i="20"/>
  <c r="M84" i="20"/>
  <c r="L84" i="20"/>
  <c r="K84" i="20"/>
  <c r="J84" i="20"/>
  <c r="I84" i="20"/>
  <c r="Z81" i="20"/>
  <c r="Y81" i="20"/>
  <c r="X81" i="20"/>
  <c r="W81" i="20"/>
  <c r="V81" i="20"/>
  <c r="U81" i="20"/>
  <c r="S81" i="20"/>
  <c r="R81" i="20"/>
  <c r="Q81" i="20"/>
  <c r="P81" i="20"/>
  <c r="O81" i="20"/>
  <c r="N81" i="20"/>
  <c r="M81" i="20"/>
  <c r="L81" i="20"/>
  <c r="K81" i="20"/>
  <c r="J81" i="20"/>
  <c r="I81" i="20"/>
  <c r="V78" i="20"/>
  <c r="S78" i="20"/>
  <c r="R78" i="20"/>
  <c r="Q78" i="20"/>
  <c r="P78" i="20"/>
  <c r="O78" i="20"/>
  <c r="N78" i="20"/>
  <c r="M78" i="20"/>
  <c r="L78" i="20"/>
  <c r="K78" i="20"/>
  <c r="J78" i="20"/>
  <c r="I78" i="20"/>
  <c r="Z68" i="20"/>
  <c r="AN31" i="2"/>
  <c r="AN30" i="2"/>
  <c r="AN17" i="2"/>
  <c r="AN19" i="2"/>
  <c r="AN18" i="2"/>
  <c r="AN20" i="2"/>
  <c r="AN39" i="2"/>
  <c r="AN16" i="2"/>
  <c r="AN15" i="2"/>
  <c r="AN21" i="2"/>
  <c r="AN43" i="2"/>
  <c r="AN23" i="2"/>
  <c r="AN24" i="2"/>
  <c r="AN34" i="2"/>
  <c r="AN22" i="2"/>
  <c r="AN27" i="2"/>
  <c r="AN26" i="2"/>
  <c r="AN35" i="2"/>
  <c r="AN25" i="2"/>
  <c r="AN4" i="2"/>
  <c r="Z55" i="1"/>
  <c r="Z72" i="1" s="1"/>
  <c r="Y55" i="1"/>
  <c r="Y72" i="1" s="1"/>
  <c r="Y71" i="1"/>
  <c r="Y69" i="1"/>
  <c r="Y67" i="1"/>
  <c r="Y64" i="1"/>
  <c r="Y62" i="1"/>
  <c r="M55" i="1"/>
  <c r="N68" i="20" s="1"/>
  <c r="M44" i="1"/>
  <c r="L55" i="1"/>
  <c r="M68" i="20" s="1"/>
  <c r="L44" i="1"/>
  <c r="O55" i="1"/>
  <c r="P68" i="20" s="1"/>
  <c r="O44" i="1"/>
  <c r="N55" i="1"/>
  <c r="N68" i="1" s="1"/>
  <c r="N44" i="1"/>
  <c r="U26" i="2"/>
  <c r="T26" i="2"/>
  <c r="X11" i="2"/>
  <c r="W11" i="2"/>
  <c r="V11" i="2"/>
  <c r="U27" i="2"/>
  <c r="T27" i="2"/>
  <c r="S27" i="2"/>
  <c r="R27" i="2"/>
  <c r="Q27" i="2"/>
  <c r="S26" i="2"/>
  <c r="R26" i="2"/>
  <c r="Q26" i="2"/>
  <c r="X5" i="2"/>
  <c r="W5" i="2"/>
  <c r="V5" i="2"/>
  <c r="X8" i="2"/>
  <c r="W8" i="2"/>
  <c r="V8" i="2"/>
  <c r="X14" i="2"/>
  <c r="W14" i="2"/>
  <c r="V14" i="2"/>
  <c r="T25" i="2"/>
  <c r="S25" i="2"/>
  <c r="R25" i="2"/>
  <c r="Q25" i="2"/>
  <c r="X3" i="2"/>
  <c r="W3" i="2"/>
  <c r="V3" i="2"/>
  <c r="P27" i="2"/>
  <c r="P26" i="2"/>
  <c r="P25" i="2"/>
  <c r="R308" i="1"/>
  <c r="X55" i="1"/>
  <c r="X64" i="1" s="1"/>
  <c r="Y69" i="20" s="1"/>
  <c r="Y68" i="20"/>
  <c r="W55" i="1"/>
  <c r="X68" i="20"/>
  <c r="V55" i="1"/>
  <c r="W68" i="20" s="1"/>
  <c r="V64" i="1"/>
  <c r="W69" i="20"/>
  <c r="T55" i="1"/>
  <c r="T68" i="1"/>
  <c r="T64" i="1"/>
  <c r="C55" i="1"/>
  <c r="C72" i="1" s="1"/>
  <c r="E55" i="1"/>
  <c r="E72" i="1" s="1"/>
  <c r="D55" i="1"/>
  <c r="F55" i="1"/>
  <c r="F72" i="1" s="1"/>
  <c r="G62" i="20" s="1"/>
  <c r="G68" i="20"/>
  <c r="G55" i="1"/>
  <c r="G68" i="1" s="1"/>
  <c r="H68" i="20"/>
  <c r="S141" i="1"/>
  <c r="R141" i="1"/>
  <c r="Q141" i="1"/>
  <c r="P141" i="1"/>
  <c r="O141" i="1"/>
  <c r="N141" i="1"/>
  <c r="M141" i="1"/>
  <c r="C68" i="1"/>
  <c r="D70" i="20" s="1"/>
  <c r="E68" i="1"/>
  <c r="F70" i="20" s="1"/>
  <c r="D68" i="1"/>
  <c r="E70" i="20" s="1"/>
  <c r="M64" i="1"/>
  <c r="M133" i="1" s="1"/>
  <c r="S55" i="1"/>
  <c r="S60" i="1" s="1"/>
  <c r="S128" i="1" s="1"/>
  <c r="T128" i="1" s="1"/>
  <c r="U128" i="1" s="1"/>
  <c r="R55" i="1"/>
  <c r="R64" i="1" s="1"/>
  <c r="Q55" i="1"/>
  <c r="Q72" i="1" s="1"/>
  <c r="Q55" i="2" s="1"/>
  <c r="P55" i="1"/>
  <c r="P64" i="1" s="1"/>
  <c r="M68" i="1"/>
  <c r="M137" i="1" s="1"/>
  <c r="O68" i="1"/>
  <c r="O137" i="1" s="1"/>
  <c r="K55" i="1"/>
  <c r="L68" i="20" s="1"/>
  <c r="L64" i="1"/>
  <c r="M69" i="20" s="1"/>
  <c r="L68" i="1"/>
  <c r="M70" i="20" s="1"/>
  <c r="H55" i="1"/>
  <c r="I68" i="20" s="1"/>
  <c r="I55" i="1"/>
  <c r="J68" i="20" s="1"/>
  <c r="J55" i="1"/>
  <c r="K68" i="20" s="1"/>
  <c r="H64" i="1"/>
  <c r="I69" i="20" s="1"/>
  <c r="J64" i="1"/>
  <c r="K69" i="20" s="1"/>
  <c r="J68" i="1"/>
  <c r="K70" i="20" s="1"/>
  <c r="P44" i="1"/>
  <c r="G44" i="1"/>
  <c r="F44" i="1"/>
  <c r="F119" i="1"/>
  <c r="F97" i="1"/>
  <c r="M123" i="1"/>
  <c r="N123" i="1"/>
  <c r="P123" i="1"/>
  <c r="R123" i="1"/>
  <c r="K44" i="1"/>
  <c r="H44" i="1"/>
  <c r="I44" i="1"/>
  <c r="J44" i="1"/>
  <c r="J72" i="1"/>
  <c r="K62" i="20" s="1"/>
  <c r="K64" i="20" s="1"/>
  <c r="U55" i="1"/>
  <c r="U68" i="1" s="1"/>
  <c r="T72" i="1"/>
  <c r="T141" i="1"/>
  <c r="E64" i="1"/>
  <c r="F69" i="20" s="1"/>
  <c r="F64" i="20" s="1"/>
  <c r="D64" i="1"/>
  <c r="E69" i="20" s="1"/>
  <c r="C64" i="1"/>
  <c r="D69" i="20" s="1"/>
  <c r="D64" i="20" s="1"/>
  <c r="E119" i="1"/>
  <c r="E97" i="1"/>
  <c r="D119" i="1"/>
  <c r="D97" i="1"/>
  <c r="C119" i="1"/>
  <c r="C97" i="1"/>
  <c r="Y5" i="2"/>
  <c r="Y14" i="2"/>
  <c r="Y13" i="2"/>
  <c r="X13" i="2"/>
  <c r="W13" i="2"/>
  <c r="Y12" i="2"/>
  <c r="X12" i="2"/>
  <c r="W12" i="2"/>
  <c r="Y11" i="2"/>
  <c r="Y10" i="2"/>
  <c r="X10" i="2"/>
  <c r="W10" i="2"/>
  <c r="Y9" i="2"/>
  <c r="X9" i="2"/>
  <c r="W9" i="2"/>
  <c r="Y8" i="2"/>
  <c r="Y7" i="2"/>
  <c r="X7" i="2"/>
  <c r="W7" i="2"/>
  <c r="Y3" i="2"/>
  <c r="V13" i="2"/>
  <c r="V12" i="2"/>
  <c r="V10" i="2"/>
  <c r="V9" i="2"/>
  <c r="V7" i="2"/>
  <c r="U54" i="2"/>
  <c r="T54" i="2"/>
  <c r="S54" i="2"/>
  <c r="T53" i="2"/>
  <c r="S53" i="2"/>
  <c r="B73" i="2"/>
  <c r="R54" i="2"/>
  <c r="R53" i="2"/>
  <c r="Q53" i="2"/>
  <c r="Q54" i="2"/>
  <c r="P53" i="2"/>
  <c r="O53" i="2"/>
  <c r="N53" i="2"/>
  <c r="M53" i="2"/>
  <c r="T67" i="1"/>
  <c r="T55" i="2" s="1"/>
  <c r="W72" i="1"/>
  <c r="V72" i="1"/>
  <c r="U59" i="1"/>
  <c r="U70" i="1"/>
  <c r="X71" i="1"/>
  <c r="W71" i="1"/>
  <c r="V71" i="1"/>
  <c r="W70" i="1"/>
  <c r="V70" i="1"/>
  <c r="X69" i="1"/>
  <c r="W69" i="1"/>
  <c r="V69" i="1"/>
  <c r="X67" i="1"/>
  <c r="W67" i="1"/>
  <c r="V67" i="1"/>
  <c r="W66" i="1"/>
  <c r="V66" i="1"/>
  <c r="X65" i="1"/>
  <c r="W65" i="1"/>
  <c r="V65" i="1"/>
  <c r="X63" i="1"/>
  <c r="W63" i="1"/>
  <c r="V63" i="1"/>
  <c r="X62" i="1"/>
  <c r="W62" i="1"/>
  <c r="V62" i="1"/>
  <c r="X61" i="1"/>
  <c r="W61" i="1"/>
  <c r="V61" i="1"/>
  <c r="X60" i="1"/>
  <c r="W60" i="1"/>
  <c r="V60" i="1"/>
  <c r="X59" i="1"/>
  <c r="W59" i="1"/>
  <c r="V59" i="1"/>
  <c r="X58" i="1"/>
  <c r="W58" i="1"/>
  <c r="V58" i="1"/>
  <c r="X57" i="1"/>
  <c r="W57" i="1"/>
  <c r="V57" i="1"/>
  <c r="X56" i="1"/>
  <c r="W56" i="1"/>
  <c r="V56" i="1"/>
  <c r="C48" i="1"/>
  <c r="E48" i="1"/>
  <c r="D48" i="1"/>
  <c r="E101" i="1"/>
  <c r="E100" i="1"/>
  <c r="E123" i="1" s="1"/>
  <c r="E114" i="1"/>
  <c r="E104" i="1"/>
  <c r="E112" i="1"/>
  <c r="E103" i="1"/>
  <c r="E106" i="1"/>
  <c r="E108" i="1"/>
  <c r="E105" i="1"/>
  <c r="E111" i="1"/>
  <c r="E115" i="1"/>
  <c r="D101" i="1"/>
  <c r="D100" i="1"/>
  <c r="D114" i="1"/>
  <c r="D104" i="1"/>
  <c r="D112" i="1"/>
  <c r="D103" i="1"/>
  <c r="D106" i="1"/>
  <c r="D108" i="1"/>
  <c r="D105" i="1"/>
  <c r="D111" i="1"/>
  <c r="D115" i="1"/>
  <c r="C101" i="1"/>
  <c r="C100" i="1"/>
  <c r="C114" i="1"/>
  <c r="C104" i="1"/>
  <c r="C112" i="1"/>
  <c r="C103" i="1"/>
  <c r="C106" i="1"/>
  <c r="C108" i="1"/>
  <c r="C105" i="1"/>
  <c r="C111" i="1"/>
  <c r="C115" i="1"/>
  <c r="E118" i="1"/>
  <c r="E141" i="1" s="1"/>
  <c r="D118" i="1"/>
  <c r="C118" i="1"/>
  <c r="E117" i="1"/>
  <c r="D117" i="1"/>
  <c r="C117" i="1"/>
  <c r="E116" i="1"/>
  <c r="D116" i="1"/>
  <c r="C116" i="1"/>
  <c r="E113" i="1"/>
  <c r="D113" i="1"/>
  <c r="D136" i="1" s="1"/>
  <c r="C113" i="1"/>
  <c r="E110" i="1"/>
  <c r="D110" i="1"/>
  <c r="C110" i="1"/>
  <c r="E107" i="1"/>
  <c r="D107" i="1"/>
  <c r="C107" i="1"/>
  <c r="E102" i="1"/>
  <c r="D102" i="1"/>
  <c r="C102" i="1"/>
  <c r="F118" i="1"/>
  <c r="F117" i="1"/>
  <c r="F116" i="1"/>
  <c r="F115" i="1"/>
  <c r="F114" i="1"/>
  <c r="F113" i="1"/>
  <c r="F111" i="1"/>
  <c r="F110" i="1"/>
  <c r="F108" i="1"/>
  <c r="F107" i="1"/>
  <c r="F106" i="1"/>
  <c r="F105" i="1"/>
  <c r="F104" i="1"/>
  <c r="F103" i="1"/>
  <c r="F102" i="1"/>
  <c r="F101" i="1"/>
  <c r="F100" i="1"/>
  <c r="F112" i="1"/>
  <c r="M71" i="1"/>
  <c r="S71" i="1"/>
  <c r="M69" i="1"/>
  <c r="M67" i="1"/>
  <c r="M63" i="1"/>
  <c r="M60" i="1"/>
  <c r="J128" i="1" s="1"/>
  <c r="M58" i="1"/>
  <c r="M57" i="1"/>
  <c r="L141" i="1"/>
  <c r="K141" i="1"/>
  <c r="J141" i="1"/>
  <c r="I141" i="1"/>
  <c r="H141" i="1"/>
  <c r="G141" i="1"/>
  <c r="F96" i="1"/>
  <c r="F141" i="1" s="1"/>
  <c r="E96" i="1"/>
  <c r="D96" i="1"/>
  <c r="C96" i="1"/>
  <c r="R71" i="1"/>
  <c r="Q71" i="1"/>
  <c r="P71" i="1"/>
  <c r="N71" i="1"/>
  <c r="M140" i="1"/>
  <c r="L71" i="1"/>
  <c r="K71" i="1"/>
  <c r="J71" i="1"/>
  <c r="I71" i="1"/>
  <c r="I140" i="1"/>
  <c r="H71" i="1"/>
  <c r="M70" i="1"/>
  <c r="Q139" i="1" s="1"/>
  <c r="R70" i="1"/>
  <c r="Q70" i="1"/>
  <c r="P70" i="1"/>
  <c r="N70" i="1"/>
  <c r="L70" i="1"/>
  <c r="L139" i="1" s="1"/>
  <c r="K70" i="1"/>
  <c r="J70" i="1"/>
  <c r="I70" i="1"/>
  <c r="H70" i="1"/>
  <c r="R69" i="1"/>
  <c r="Q69" i="1"/>
  <c r="P69" i="1"/>
  <c r="O69" i="1"/>
  <c r="N69" i="1"/>
  <c r="L69" i="1"/>
  <c r="K69" i="1"/>
  <c r="J69" i="1"/>
  <c r="I69" i="1"/>
  <c r="H69" i="1"/>
  <c r="G69" i="1"/>
  <c r="F93" i="1"/>
  <c r="F138" i="1" s="1"/>
  <c r="F69" i="1"/>
  <c r="E93" i="1"/>
  <c r="E69" i="1"/>
  <c r="D93" i="1"/>
  <c r="D69" i="1"/>
  <c r="C93" i="1"/>
  <c r="C69" i="1"/>
  <c r="C138" i="1"/>
  <c r="L137" i="1"/>
  <c r="J137" i="1"/>
  <c r="F92" i="1"/>
  <c r="E92" i="1"/>
  <c r="E137" i="1"/>
  <c r="D92" i="1"/>
  <c r="D137" i="1"/>
  <c r="C92" i="1"/>
  <c r="C137" i="1" s="1"/>
  <c r="R67" i="1"/>
  <c r="R136" i="1"/>
  <c r="Q67" i="1"/>
  <c r="Q136" i="1"/>
  <c r="P67" i="1"/>
  <c r="P136" i="1"/>
  <c r="N67" i="1"/>
  <c r="N136" i="1"/>
  <c r="M136" i="1"/>
  <c r="L67" i="1"/>
  <c r="L136" i="1" s="1"/>
  <c r="K67" i="1"/>
  <c r="K136" i="1" s="1"/>
  <c r="J67" i="1"/>
  <c r="J136" i="1" s="1"/>
  <c r="I67" i="1"/>
  <c r="I136" i="1" s="1"/>
  <c r="H67" i="1"/>
  <c r="H136" i="1" s="1"/>
  <c r="G67" i="1"/>
  <c r="G136" i="1" s="1"/>
  <c r="F91" i="1"/>
  <c r="F67" i="1"/>
  <c r="F136" i="1"/>
  <c r="E91" i="1"/>
  <c r="E67" i="1"/>
  <c r="E136" i="1" s="1"/>
  <c r="D91" i="1"/>
  <c r="D67" i="1"/>
  <c r="C91" i="1"/>
  <c r="C67" i="1"/>
  <c r="C136" i="1" s="1"/>
  <c r="M66" i="1"/>
  <c r="Q135" i="1" s="1"/>
  <c r="R66" i="1"/>
  <c r="Q66" i="1"/>
  <c r="P66" i="1"/>
  <c r="N66" i="1"/>
  <c r="L66" i="1"/>
  <c r="K66" i="1"/>
  <c r="J66" i="1"/>
  <c r="I66" i="1"/>
  <c r="H66" i="1"/>
  <c r="G66" i="1"/>
  <c r="F90" i="1"/>
  <c r="F66" i="1"/>
  <c r="E90" i="1"/>
  <c r="E66" i="1"/>
  <c r="M65" i="1"/>
  <c r="R134" i="1" s="1"/>
  <c r="M134" i="1"/>
  <c r="R65" i="1"/>
  <c r="Q65" i="1"/>
  <c r="Q134" i="1"/>
  <c r="P65" i="1"/>
  <c r="P134" i="1"/>
  <c r="N65" i="1"/>
  <c r="L65" i="1"/>
  <c r="K65" i="1"/>
  <c r="J65" i="1"/>
  <c r="I65" i="1"/>
  <c r="H65" i="1"/>
  <c r="G65" i="1"/>
  <c r="F89" i="1"/>
  <c r="F65" i="1"/>
  <c r="E89" i="1"/>
  <c r="E65" i="1"/>
  <c r="D88" i="1"/>
  <c r="D133" i="1"/>
  <c r="C88" i="1"/>
  <c r="C133" i="1" s="1"/>
  <c r="L133" i="1"/>
  <c r="H133" i="1"/>
  <c r="F88" i="1"/>
  <c r="E88" i="1"/>
  <c r="E133" i="1" s="1"/>
  <c r="M56" i="1"/>
  <c r="R56" i="1"/>
  <c r="Q56" i="1"/>
  <c r="Q124" i="1" s="1"/>
  <c r="P56" i="1"/>
  <c r="N56" i="1"/>
  <c r="L56" i="1"/>
  <c r="K56" i="1"/>
  <c r="J56" i="1"/>
  <c r="I56" i="1"/>
  <c r="H56" i="1"/>
  <c r="H132" i="1" s="1"/>
  <c r="G56" i="1"/>
  <c r="R63" i="1"/>
  <c r="R131" i="1" s="1"/>
  <c r="Q63" i="1"/>
  <c r="Q131" i="1" s="1"/>
  <c r="P63" i="1"/>
  <c r="P131" i="1" s="1"/>
  <c r="N63" i="1"/>
  <c r="N131" i="1" s="1"/>
  <c r="M131" i="1"/>
  <c r="L63" i="1"/>
  <c r="L131" i="1" s="1"/>
  <c r="K63" i="1"/>
  <c r="K131" i="1" s="1"/>
  <c r="J63" i="1"/>
  <c r="J131" i="1" s="1"/>
  <c r="I63" i="1"/>
  <c r="I131" i="1"/>
  <c r="H63" i="1"/>
  <c r="H131" i="1" s="1"/>
  <c r="G63" i="1"/>
  <c r="G131" i="1" s="1"/>
  <c r="F86" i="1"/>
  <c r="F63" i="1"/>
  <c r="E86" i="1"/>
  <c r="E63" i="1"/>
  <c r="E131" i="1"/>
  <c r="D86" i="1"/>
  <c r="D63" i="1"/>
  <c r="D131" i="1" s="1"/>
  <c r="C86" i="1"/>
  <c r="C131" i="1" s="1"/>
  <c r="C63" i="1"/>
  <c r="M62" i="1"/>
  <c r="R62" i="1"/>
  <c r="R130" i="1" s="1"/>
  <c r="Q62" i="1"/>
  <c r="Q130" i="1" s="1"/>
  <c r="P62" i="1"/>
  <c r="P130" i="1" s="1"/>
  <c r="N62" i="1"/>
  <c r="N130" i="1" s="1"/>
  <c r="L62" i="1"/>
  <c r="K62" i="1"/>
  <c r="J62" i="1"/>
  <c r="I62" i="1"/>
  <c r="H62" i="1"/>
  <c r="M61" i="1"/>
  <c r="R61" i="1"/>
  <c r="Q61" i="1"/>
  <c r="P61" i="1"/>
  <c r="N61" i="1"/>
  <c r="N129" i="1" s="1"/>
  <c r="L61" i="1"/>
  <c r="K61" i="1"/>
  <c r="J61" i="1"/>
  <c r="I61" i="1"/>
  <c r="H61" i="1"/>
  <c r="R60" i="1"/>
  <c r="Q60" i="1"/>
  <c r="P60" i="1"/>
  <c r="P128" i="1" s="1"/>
  <c r="N60" i="1"/>
  <c r="L60" i="1"/>
  <c r="K60" i="1"/>
  <c r="J60" i="1"/>
  <c r="I60" i="1"/>
  <c r="H60" i="1"/>
  <c r="G60" i="1"/>
  <c r="F83" i="1"/>
  <c r="F60" i="1"/>
  <c r="E83" i="1"/>
  <c r="E60" i="1"/>
  <c r="D83" i="1"/>
  <c r="D60" i="1"/>
  <c r="C83" i="1"/>
  <c r="C60" i="1"/>
  <c r="M59" i="1"/>
  <c r="Q127" i="1" s="1"/>
  <c r="R59" i="1"/>
  <c r="Q59" i="1"/>
  <c r="P59" i="1"/>
  <c r="N59" i="1"/>
  <c r="L59" i="1"/>
  <c r="K59" i="1"/>
  <c r="J59" i="1"/>
  <c r="I59" i="1"/>
  <c r="H59" i="1"/>
  <c r="R58" i="1"/>
  <c r="R126" i="1" s="1"/>
  <c r="Q58" i="1"/>
  <c r="Q126" i="1" s="1"/>
  <c r="P58" i="1"/>
  <c r="P126" i="1" s="1"/>
  <c r="N58" i="1"/>
  <c r="N126" i="1" s="1"/>
  <c r="M126" i="1"/>
  <c r="L58" i="1"/>
  <c r="L126" i="1" s="1"/>
  <c r="K58" i="1"/>
  <c r="K126" i="1"/>
  <c r="J58" i="1"/>
  <c r="J126" i="1" s="1"/>
  <c r="I58" i="1"/>
  <c r="I126" i="1" s="1"/>
  <c r="H58" i="1"/>
  <c r="H126" i="1" s="1"/>
  <c r="G58" i="1"/>
  <c r="G126" i="1"/>
  <c r="F81" i="1"/>
  <c r="F58" i="1"/>
  <c r="E81" i="1"/>
  <c r="E126" i="1" s="1"/>
  <c r="E58" i="1"/>
  <c r="D81" i="1"/>
  <c r="D58" i="1"/>
  <c r="D126" i="1" s="1"/>
  <c r="C81" i="1"/>
  <c r="C126" i="1" s="1"/>
  <c r="C58" i="1"/>
  <c r="R57" i="1"/>
  <c r="R125" i="1" s="1"/>
  <c r="Q57" i="1"/>
  <c r="Q125" i="1" s="1"/>
  <c r="P57" i="1"/>
  <c r="P125" i="1"/>
  <c r="O57" i="1"/>
  <c r="O125" i="1" s="1"/>
  <c r="N57" i="1"/>
  <c r="N125" i="1" s="1"/>
  <c r="M125" i="1"/>
  <c r="L57" i="1"/>
  <c r="L125" i="1" s="1"/>
  <c r="K57" i="1"/>
  <c r="K125" i="1" s="1"/>
  <c r="J57" i="1"/>
  <c r="J125" i="1" s="1"/>
  <c r="I57" i="1"/>
  <c r="I125" i="1" s="1"/>
  <c r="H57" i="1"/>
  <c r="H125" i="1" s="1"/>
  <c r="G57" i="1"/>
  <c r="G125" i="1" s="1"/>
  <c r="F80" i="1"/>
  <c r="F125" i="1" s="1"/>
  <c r="F57" i="1"/>
  <c r="P124" i="1"/>
  <c r="L124" i="1"/>
  <c r="H124" i="1"/>
  <c r="F79" i="1"/>
  <c r="F56" i="1"/>
  <c r="F124" i="1" s="1"/>
  <c r="E79" i="1"/>
  <c r="E124" i="1" s="1"/>
  <c r="E56" i="1"/>
  <c r="D79" i="1"/>
  <c r="D56" i="1"/>
  <c r="D124" i="1"/>
  <c r="C79" i="1"/>
  <c r="C124" i="1" s="1"/>
  <c r="C56" i="1"/>
  <c r="L123" i="1"/>
  <c r="K123" i="1"/>
  <c r="J123" i="1"/>
  <c r="I123" i="1"/>
  <c r="H123" i="1"/>
  <c r="G123" i="1"/>
  <c r="F78" i="1"/>
  <c r="F123" i="1" s="1"/>
  <c r="E78" i="1"/>
  <c r="D78" i="1"/>
  <c r="D123" i="1" s="1"/>
  <c r="C78" i="1"/>
  <c r="C123" i="1"/>
  <c r="U224" i="1"/>
  <c r="U222" i="1"/>
  <c r="U221" i="1"/>
  <c r="U220" i="1"/>
  <c r="U217" i="1"/>
  <c r="U215" i="1"/>
  <c r="U212" i="1"/>
  <c r="U210" i="1"/>
  <c r="U209" i="1"/>
  <c r="U207" i="1"/>
  <c r="F95" i="1"/>
  <c r="E95" i="1"/>
  <c r="D95" i="1"/>
  <c r="F94" i="1"/>
  <c r="E94" i="1"/>
  <c r="D94" i="1"/>
  <c r="D90" i="1"/>
  <c r="D89" i="1"/>
  <c r="F85" i="1"/>
  <c r="E85" i="1"/>
  <c r="D85" i="1"/>
  <c r="F84" i="1"/>
  <c r="E84" i="1"/>
  <c r="D84" i="1"/>
  <c r="F82" i="1"/>
  <c r="E82" i="1"/>
  <c r="D82" i="1"/>
  <c r="E80" i="1"/>
  <c r="D80" i="1"/>
  <c r="C95" i="1"/>
  <c r="C94" i="1"/>
  <c r="C90" i="1"/>
  <c r="C89" i="1"/>
  <c r="C85" i="1"/>
  <c r="C84" i="1"/>
  <c r="C82" i="1"/>
  <c r="C80" i="1"/>
  <c r="T71" i="1"/>
  <c r="T70" i="1"/>
  <c r="T69" i="1"/>
  <c r="T66" i="1"/>
  <c r="T65" i="1"/>
  <c r="T63" i="1"/>
  <c r="T62" i="1"/>
  <c r="T61" i="1"/>
  <c r="T60" i="1"/>
  <c r="T59" i="1"/>
  <c r="T58" i="1"/>
  <c r="T57" i="1"/>
  <c r="T56" i="1"/>
  <c r="V70" i="20"/>
  <c r="V68" i="20"/>
  <c r="O70" i="20"/>
  <c r="R68" i="20"/>
  <c r="S69" i="20"/>
  <c r="D72" i="1"/>
  <c r="E62" i="20" s="1"/>
  <c r="E68" i="20"/>
  <c r="D68" i="20"/>
  <c r="U70" i="20"/>
  <c r="P70" i="20"/>
  <c r="N70" i="20"/>
  <c r="Q68" i="20"/>
  <c r="S68" i="20"/>
  <c r="N69" i="20"/>
  <c r="F68" i="20"/>
  <c r="F62" i="20"/>
  <c r="U69" i="20"/>
  <c r="U68" i="20"/>
  <c r="W66" i="20"/>
  <c r="I124" i="1"/>
  <c r="M124" i="1"/>
  <c r="J127" i="1"/>
  <c r="L127" i="1"/>
  <c r="J132" i="1"/>
  <c r="L132" i="1"/>
  <c r="G134" i="1"/>
  <c r="H134" i="1"/>
  <c r="I134" i="1"/>
  <c r="J134" i="1"/>
  <c r="K134" i="1"/>
  <c r="L134" i="1"/>
  <c r="D138" i="1"/>
  <c r="N138" i="1"/>
  <c r="O138" i="1"/>
  <c r="P138" i="1"/>
  <c r="Q138" i="1"/>
  <c r="H139" i="1"/>
  <c r="I139" i="1"/>
  <c r="J139" i="1"/>
  <c r="K139" i="1"/>
  <c r="U71" i="1"/>
  <c r="U69" i="1"/>
  <c r="U65" i="1"/>
  <c r="U62" i="1"/>
  <c r="U60" i="1"/>
  <c r="U58" i="1"/>
  <c r="U56" i="1"/>
  <c r="U64" i="1"/>
  <c r="I72" i="1"/>
  <c r="J62" i="20" s="1"/>
  <c r="J64" i="20" s="1"/>
  <c r="K72" i="1"/>
  <c r="Q123" i="1"/>
  <c r="G72" i="1"/>
  <c r="I64" i="1"/>
  <c r="J69" i="20" s="1"/>
  <c r="K68" i="1"/>
  <c r="L70" i="20" s="1"/>
  <c r="K64" i="1"/>
  <c r="Q68" i="1"/>
  <c r="R70" i="20" s="1"/>
  <c r="Q64" i="1"/>
  <c r="R69" i="20" s="1"/>
  <c r="R133" i="1"/>
  <c r="W64" i="1"/>
  <c r="X69" i="20" s="1"/>
  <c r="V68" i="1"/>
  <c r="W70" i="20" s="1"/>
  <c r="W68" i="1"/>
  <c r="X70" i="20" s="1"/>
  <c r="X68" i="1"/>
  <c r="Y70" i="20" s="1"/>
  <c r="O68" i="20"/>
  <c r="Q137" i="1"/>
  <c r="L69" i="20"/>
  <c r="K133" i="1"/>
  <c r="H62" i="20"/>
  <c r="L62" i="20"/>
  <c r="L64" i="20" s="1"/>
  <c r="V69" i="20"/>
  <c r="U84" i="20"/>
  <c r="Z69" i="20"/>
  <c r="M129" i="1"/>
  <c r="L129" i="1"/>
  <c r="K129" i="1"/>
  <c r="J129" i="1"/>
  <c r="I129" i="1"/>
  <c r="H129" i="1"/>
  <c r="M130" i="1"/>
  <c r="L130" i="1"/>
  <c r="K130" i="1"/>
  <c r="J130" i="1"/>
  <c r="I130" i="1"/>
  <c r="H130" i="1"/>
  <c r="M132" i="1"/>
  <c r="R132" i="1"/>
  <c r="P132" i="1"/>
  <c r="N132" i="1"/>
  <c r="R124" i="1"/>
  <c r="N124" i="1"/>
  <c r="J124" i="1"/>
  <c r="G124" i="1"/>
  <c r="K124" i="1"/>
  <c r="G132" i="1"/>
  <c r="I132" i="1"/>
  <c r="K132" i="1"/>
  <c r="R135" i="1"/>
  <c r="K135" i="1"/>
  <c r="G138" i="1"/>
  <c r="H138" i="1"/>
  <c r="I138" i="1"/>
  <c r="J138" i="1"/>
  <c r="K138" i="1"/>
  <c r="L138" i="1"/>
  <c r="M138" i="1"/>
  <c r="R138" i="1"/>
  <c r="U66" i="1"/>
  <c r="U61" i="1"/>
  <c r="U57" i="1"/>
  <c r="U141" i="1"/>
  <c r="I68" i="1"/>
  <c r="J70" i="20" s="1"/>
  <c r="P68" i="1"/>
  <c r="P137" i="1" s="1"/>
  <c r="N72" i="1"/>
  <c r="Z64" i="1"/>
  <c r="Z69" i="1"/>
  <c r="O62" i="20"/>
  <c r="R277" i="1"/>
  <c r="T277" i="1" s="1"/>
  <c r="AL68" i="20"/>
  <c r="AL69" i="20"/>
  <c r="D62" i="20"/>
  <c r="Z93" i="20"/>
  <c r="Z95" i="20" s="1"/>
  <c r="AB93" i="20"/>
  <c r="Y84" i="20"/>
  <c r="V84" i="20"/>
  <c r="W84" i="20"/>
  <c r="X84" i="20"/>
  <c r="S126" i="1" l="1"/>
  <c r="T126" i="1" s="1"/>
  <c r="U126" i="1" s="1"/>
  <c r="Q69" i="20"/>
  <c r="P133" i="1"/>
  <c r="H70" i="20"/>
  <c r="G137" i="1"/>
  <c r="N127" i="1"/>
  <c r="R127" i="1"/>
  <c r="G128" i="1"/>
  <c r="K128" i="1"/>
  <c r="Q128" i="1"/>
  <c r="O61" i="1"/>
  <c r="O129" i="1" s="1"/>
  <c r="S62" i="1"/>
  <c r="S130" i="1" s="1"/>
  <c r="N139" i="1"/>
  <c r="R139" i="1"/>
  <c r="R140" i="1"/>
  <c r="O123" i="1"/>
  <c r="W78" i="20"/>
  <c r="P277" i="1"/>
  <c r="Q72" i="20" s="1"/>
  <c r="Q70" i="20"/>
  <c r="G135" i="1"/>
  <c r="M135" i="1"/>
  <c r="I133" i="1"/>
  <c r="H127" i="1"/>
  <c r="D128" i="1"/>
  <c r="R128" i="1"/>
  <c r="P129" i="1"/>
  <c r="S56" i="1"/>
  <c r="J133" i="1"/>
  <c r="F134" i="1"/>
  <c r="N134" i="1"/>
  <c r="S57" i="1"/>
  <c r="S125" i="1" s="1"/>
  <c r="T125" i="1" s="1"/>
  <c r="U125" i="1" s="1"/>
  <c r="S63" i="1"/>
  <c r="S131" i="1" s="1"/>
  <c r="T131" i="1" s="1"/>
  <c r="U131" i="1" s="1"/>
  <c r="X66" i="1"/>
  <c r="G64" i="1"/>
  <c r="S72" i="1"/>
  <c r="N64" i="1"/>
  <c r="X78" i="20"/>
  <c r="I137" i="1"/>
  <c r="I135" i="1"/>
  <c r="S135" i="1"/>
  <c r="K137" i="1"/>
  <c r="Z94" i="20"/>
  <c r="F135" i="1"/>
  <c r="Q132" i="1"/>
  <c r="Q133" i="1"/>
  <c r="L135" i="1"/>
  <c r="H128" i="1"/>
  <c r="L128" i="1"/>
  <c r="Q129" i="1"/>
  <c r="F131" i="1"/>
  <c r="O63" i="1"/>
  <c r="O131" i="1" s="1"/>
  <c r="O66" i="1"/>
  <c r="O139" i="1"/>
  <c r="J140" i="1"/>
  <c r="O71" i="1"/>
  <c r="X70" i="1"/>
  <c r="X72" i="1"/>
  <c r="H72" i="1"/>
  <c r="I62" i="20" s="1"/>
  <c r="I64" i="20" s="1"/>
  <c r="R72" i="1"/>
  <c r="R55" i="2" s="1"/>
  <c r="O64" i="1"/>
  <c r="F68" i="1"/>
  <c r="Y78" i="20"/>
  <c r="N135" i="1"/>
  <c r="S123" i="1"/>
  <c r="T123" i="1" s="1"/>
  <c r="U123" i="1" s="1"/>
  <c r="J135" i="1"/>
  <c r="I127" i="1"/>
  <c r="O59" i="1"/>
  <c r="O127" i="1" s="1"/>
  <c r="S59" i="1"/>
  <c r="S127" i="1" s="1"/>
  <c r="E128" i="1"/>
  <c r="R129" i="1"/>
  <c r="O70" i="1"/>
  <c r="S70" i="1"/>
  <c r="S139" i="1" s="1"/>
  <c r="S67" i="1"/>
  <c r="S55" i="2" s="1"/>
  <c r="F64" i="1"/>
  <c r="P72" i="1"/>
  <c r="P55" i="2" s="1"/>
  <c r="Z62" i="1"/>
  <c r="Z78" i="20"/>
  <c r="AA68" i="20"/>
  <c r="S277" i="1"/>
  <c r="O135" i="1"/>
  <c r="H135" i="1"/>
  <c r="T68" i="20"/>
  <c r="P127" i="1"/>
  <c r="M127" i="1"/>
  <c r="I128" i="1"/>
  <c r="M128" i="1"/>
  <c r="S61" i="1"/>
  <c r="S129" i="1" s="1"/>
  <c r="O62" i="1"/>
  <c r="O130" i="1" s="1"/>
  <c r="O65" i="1"/>
  <c r="O134" i="1" s="1"/>
  <c r="S65" i="1"/>
  <c r="S134" i="1" s="1"/>
  <c r="O67" i="1"/>
  <c r="O136" i="1" s="1"/>
  <c r="E138" i="1"/>
  <c r="P139" i="1"/>
  <c r="M139" i="1"/>
  <c r="K140" i="1"/>
  <c r="S58" i="1"/>
  <c r="S69" i="1"/>
  <c r="S138" i="1" s="1"/>
  <c r="T138" i="1" s="1"/>
  <c r="U138" i="1" s="1"/>
  <c r="O72" i="1"/>
  <c r="P62" i="20" s="1"/>
  <c r="P73" i="20" s="1"/>
  <c r="Z71" i="1"/>
  <c r="N277" i="1"/>
  <c r="O72" i="20" s="1"/>
  <c r="N128" i="1"/>
  <c r="O56" i="1"/>
  <c r="AO66" i="20"/>
  <c r="Z97" i="20"/>
  <c r="AL95" i="20"/>
  <c r="P135" i="1"/>
  <c r="S68" i="1"/>
  <c r="E135" i="1"/>
  <c r="S64" i="1"/>
  <c r="F126" i="1"/>
  <c r="O58" i="1"/>
  <c r="O126" i="1" s="1"/>
  <c r="K127" i="1"/>
  <c r="C128" i="1"/>
  <c r="F128" i="1"/>
  <c r="O60" i="1"/>
  <c r="O128" i="1" s="1"/>
  <c r="S66" i="1"/>
  <c r="H140" i="1"/>
  <c r="L140" i="1"/>
  <c r="C141" i="1"/>
  <c r="S140" i="1"/>
  <c r="T140" i="1" s="1"/>
  <c r="U140" i="1" s="1"/>
  <c r="D141" i="1"/>
  <c r="H68" i="1"/>
  <c r="M277" i="1"/>
  <c r="N72" i="20" s="1"/>
  <c r="N76" i="20" s="1"/>
  <c r="R79" i="20"/>
  <c r="R73" i="20"/>
  <c r="R82" i="20"/>
  <c r="P82" i="20"/>
  <c r="P76" i="20"/>
  <c r="O76" i="20"/>
  <c r="O73" i="20"/>
  <c r="O82" i="20"/>
  <c r="AM91" i="20"/>
  <c r="AM86" i="20"/>
  <c r="AM96" i="20"/>
  <c r="AM94" i="20"/>
  <c r="AN90" i="20"/>
  <c r="AN87" i="20"/>
  <c r="AN89" i="20"/>
  <c r="AN88" i="20"/>
  <c r="AM95" i="20"/>
  <c r="G91" i="20"/>
  <c r="AM77" i="20"/>
  <c r="AM80" i="20"/>
  <c r="Q76" i="20"/>
  <c r="Q82" i="20"/>
  <c r="Q79" i="20"/>
  <c r="Q73" i="20"/>
  <c r="E64" i="20"/>
  <c r="S72" i="20"/>
  <c r="Y277" i="1"/>
  <c r="U277" i="1"/>
  <c r="V277" i="1"/>
  <c r="W277" i="1"/>
  <c r="X277" i="1"/>
  <c r="R76" i="20"/>
  <c r="E134" i="1"/>
  <c r="N137" i="1"/>
  <c r="N140" i="1"/>
  <c r="O140" i="1"/>
  <c r="P140" i="1"/>
  <c r="Q140" i="1"/>
  <c r="U63" i="1"/>
  <c r="U67" i="1"/>
  <c r="U55" i="2" s="1"/>
  <c r="U72" i="1"/>
  <c r="R68" i="1"/>
  <c r="S70" i="20" s="1"/>
  <c r="L72" i="1"/>
  <c r="M62" i="20" s="1"/>
  <c r="M72" i="1"/>
  <c r="Z67" i="1"/>
  <c r="AL97" i="20"/>
  <c r="T93" i="20"/>
  <c r="T96" i="20" s="1"/>
  <c r="T86" i="20"/>
  <c r="V93" i="20"/>
  <c r="V97" i="20" s="1"/>
  <c r="V86" i="20"/>
  <c r="X86" i="20"/>
  <c r="X90" i="20" s="1"/>
  <c r="U98" i="20"/>
  <c r="U91" i="20"/>
  <c r="U74" i="20"/>
  <c r="W98" i="20"/>
  <c r="W91" i="20"/>
  <c r="W74" i="20"/>
  <c r="W83" i="20" s="1"/>
  <c r="S98" i="20"/>
  <c r="S91" i="20"/>
  <c r="S74" i="20"/>
  <c r="S77" i="20" s="1"/>
  <c r="Q98" i="20"/>
  <c r="Q91" i="20"/>
  <c r="Q74" i="20"/>
  <c r="Q83" i="20" s="1"/>
  <c r="O98" i="20"/>
  <c r="O91" i="20"/>
  <c r="O74" i="20"/>
  <c r="O77" i="20" s="1"/>
  <c r="M98" i="20"/>
  <c r="M91" i="20"/>
  <c r="M74" i="20"/>
  <c r="M77" i="20" s="1"/>
  <c r="K98" i="20"/>
  <c r="K91" i="20"/>
  <c r="K74" i="20"/>
  <c r="K80" i="20" s="1"/>
  <c r="I98" i="20"/>
  <c r="I91" i="20"/>
  <c r="I74" i="20"/>
  <c r="AA93" i="20"/>
  <c r="AA94" i="20" s="1"/>
  <c r="AC93" i="20"/>
  <c r="AC96" i="20" s="1"/>
  <c r="AE93" i="20"/>
  <c r="AG93" i="20"/>
  <c r="AI93" i="20"/>
  <c r="AI95" i="20" s="1"/>
  <c r="AJ93" i="20"/>
  <c r="AJ97" i="20" s="1"/>
  <c r="AK93" i="20"/>
  <c r="AL96" i="20"/>
  <c r="AL94" i="20"/>
  <c r="D91" i="20"/>
  <c r="E91" i="20"/>
  <c r="F91" i="20"/>
  <c r="K77" i="20"/>
  <c r="T89" i="20"/>
  <c r="U93" i="20"/>
  <c r="U95" i="20" s="1"/>
  <c r="U86" i="20"/>
  <c r="W93" i="20"/>
  <c r="W96" i="20" s="1"/>
  <c r="W86" i="20"/>
  <c r="Y93" i="20"/>
  <c r="Y94" i="20" s="1"/>
  <c r="Y86" i="20"/>
  <c r="T74" i="20"/>
  <c r="T91" i="20"/>
  <c r="V98" i="20"/>
  <c r="V74" i="20"/>
  <c r="V91" i="20"/>
  <c r="X98" i="20"/>
  <c r="X74" i="20"/>
  <c r="X91" i="20"/>
  <c r="AH91" i="20"/>
  <c r="AL91" i="20"/>
  <c r="Y91" i="20"/>
  <c r="AC91" i="20"/>
  <c r="AI91" i="20"/>
  <c r="Z91" i="20"/>
  <c r="AB91" i="20"/>
  <c r="AD91" i="20"/>
  <c r="AF91" i="20"/>
  <c r="AJ91" i="20"/>
  <c r="AG91" i="20"/>
  <c r="AK91" i="20"/>
  <c r="AA91" i="20"/>
  <c r="AE91" i="20"/>
  <c r="R98" i="20"/>
  <c r="R74" i="20"/>
  <c r="R91" i="20"/>
  <c r="P98" i="20"/>
  <c r="P74" i="20"/>
  <c r="P91" i="20"/>
  <c r="N98" i="20"/>
  <c r="N74" i="20"/>
  <c r="N91" i="20"/>
  <c r="Z74" i="20"/>
  <c r="AB74" i="20"/>
  <c r="AD74" i="20"/>
  <c r="AF74" i="20"/>
  <c r="AH74" i="20"/>
  <c r="AL74" i="20"/>
  <c r="AK74" i="20"/>
  <c r="AJ74" i="20"/>
  <c r="Y74" i="20"/>
  <c r="AA74" i="20"/>
  <c r="AC74" i="20"/>
  <c r="AE74" i="20"/>
  <c r="AI74" i="20"/>
  <c r="AG74" i="20"/>
  <c r="L98" i="20"/>
  <c r="L74" i="20"/>
  <c r="L91" i="20"/>
  <c r="J98" i="20"/>
  <c r="J74" i="20"/>
  <c r="J91" i="20"/>
  <c r="H98" i="20"/>
  <c r="H74" i="20"/>
  <c r="H91" i="20"/>
  <c r="AD93" i="20"/>
  <c r="AD95" i="20" s="1"/>
  <c r="AF93" i="20"/>
  <c r="AF86" i="20" s="1"/>
  <c r="AH93" i="20"/>
  <c r="AH95" i="20" s="1"/>
  <c r="D74" i="20"/>
  <c r="E74" i="20"/>
  <c r="F74" i="20"/>
  <c r="G74" i="20"/>
  <c r="Z96" i="20"/>
  <c r="AL86" i="20"/>
  <c r="AC90" i="20"/>
  <c r="AK86" i="20"/>
  <c r="T98" i="20"/>
  <c r="AK97" i="20"/>
  <c r="Z86" i="20"/>
  <c r="Z89" i="20" s="1"/>
  <c r="AB86" i="20"/>
  <c r="AB90" i="20" s="1"/>
  <c r="AJ86" i="20"/>
  <c r="AJ90" i="20" s="1"/>
  <c r="AA86" i="20"/>
  <c r="AA89" i="20" s="1"/>
  <c r="AE86" i="20"/>
  <c r="AI86" i="20" s="1"/>
  <c r="AG86" i="20"/>
  <c r="AG90" i="20" s="1"/>
  <c r="U96" i="20"/>
  <c r="U94" i="20"/>
  <c r="W95" i="20"/>
  <c r="W97" i="20"/>
  <c r="Y97" i="20"/>
  <c r="Y95" i="20"/>
  <c r="AD86" i="20"/>
  <c r="AD89" i="20" s="1"/>
  <c r="T95" i="20"/>
  <c r="T94" i="20"/>
  <c r="V95" i="20"/>
  <c r="V96" i="20"/>
  <c r="AE94" i="20"/>
  <c r="AD97" i="20"/>
  <c r="AB97" i="20"/>
  <c r="AE97" i="20"/>
  <c r="AC97" i="20"/>
  <c r="X93" i="20"/>
  <c r="AI97" i="20"/>
  <c r="AC69" i="20"/>
  <c r="AE96" i="20"/>
  <c r="AE69" i="20"/>
  <c r="AC87" i="20"/>
  <c r="AG63" i="20"/>
  <c r="AG68" i="20" s="1"/>
  <c r="AH64" i="20"/>
  <c r="AC88" i="20"/>
  <c r="AC68" i="20"/>
  <c r="AB94" i="20"/>
  <c r="AB68" i="20"/>
  <c r="AB95" i="20"/>
  <c r="AC95" i="20"/>
  <c r="AG65" i="20"/>
  <c r="AH65" i="20"/>
  <c r="AD69" i="20"/>
  <c r="AD68" i="20"/>
  <c r="AF94" i="20"/>
  <c r="AG94" i="20"/>
  <c r="AF97" i="20"/>
  <c r="AK95" i="20"/>
  <c r="AB69" i="20"/>
  <c r="AB96" i="20"/>
  <c r="AE95" i="20"/>
  <c r="AE68" i="20"/>
  <c r="AI68" i="20"/>
  <c r="AF96" i="20"/>
  <c r="AF69" i="20"/>
  <c r="AK96" i="20"/>
  <c r="AF95" i="20"/>
  <c r="AF68" i="20"/>
  <c r="AI69" i="20"/>
  <c r="AJ96" i="20"/>
  <c r="AJ69" i="20"/>
  <c r="AJ89" i="20"/>
  <c r="AH62" i="20"/>
  <c r="AH68" i="20" s="1"/>
  <c r="AJ63" i="20"/>
  <c r="AO63" i="20" s="1"/>
  <c r="AK62" i="20"/>
  <c r="AG64" i="20"/>
  <c r="F133" i="1" l="1"/>
  <c r="G69" i="20"/>
  <c r="G64" i="20" s="1"/>
  <c r="AH97" i="20"/>
  <c r="AH96" i="20"/>
  <c r="AA95" i="20"/>
  <c r="N82" i="20"/>
  <c r="S83" i="20"/>
  <c r="I70" i="20"/>
  <c r="I83" i="20" s="1"/>
  <c r="H137" i="1"/>
  <c r="O133" i="1"/>
  <c r="P69" i="20"/>
  <c r="P64" i="20" s="1"/>
  <c r="P79" i="20" s="1"/>
  <c r="AA96" i="20"/>
  <c r="S80" i="20"/>
  <c r="R137" i="1"/>
  <c r="S136" i="1"/>
  <c r="T136" i="1" s="1"/>
  <c r="U136" i="1" s="1"/>
  <c r="N133" i="1"/>
  <c r="O69" i="20"/>
  <c r="O64" i="20" s="1"/>
  <c r="O79" i="20" s="1"/>
  <c r="AA97" i="20"/>
  <c r="AI94" i="20"/>
  <c r="O132" i="1"/>
  <c r="O124" i="1"/>
  <c r="S124" i="1"/>
  <c r="S132" i="1"/>
  <c r="AI96" i="20"/>
  <c r="T69" i="20"/>
  <c r="S133" i="1"/>
  <c r="T133" i="1" s="1"/>
  <c r="U133" i="1" s="1"/>
  <c r="H69" i="20"/>
  <c r="H64" i="20" s="1"/>
  <c r="G133" i="1"/>
  <c r="AO93" i="20"/>
  <c r="S137" i="1"/>
  <c r="T137" i="1" s="1"/>
  <c r="U137" i="1" s="1"/>
  <c r="T70" i="20"/>
  <c r="T83" i="20" s="1"/>
  <c r="G70" i="20"/>
  <c r="F137" i="1"/>
  <c r="AJ94" i="20"/>
  <c r="AD94" i="20"/>
  <c r="AD96" i="20"/>
  <c r="AG97" i="20"/>
  <c r="AO97" i="20" s="1"/>
  <c r="AC94" i="20"/>
  <c r="V94" i="20"/>
  <c r="T97" i="20"/>
  <c r="Y96" i="20"/>
  <c r="W94" i="20"/>
  <c r="U97" i="20"/>
  <c r="AG88" i="20"/>
  <c r="AM90" i="20"/>
  <c r="AM87" i="20"/>
  <c r="AM89" i="20"/>
  <c r="AM88" i="20"/>
  <c r="X87" i="20"/>
  <c r="M142" i="1"/>
  <c r="F142" i="1"/>
  <c r="G72" i="20" s="1"/>
  <c r="O142" i="1"/>
  <c r="N62" i="20"/>
  <c r="L142" i="1"/>
  <c r="M72" i="20" s="1"/>
  <c r="M73" i="20" s="1"/>
  <c r="J142" i="1"/>
  <c r="K72" i="20" s="1"/>
  <c r="S142" i="1"/>
  <c r="T142" i="1" s="1"/>
  <c r="U142" i="1" s="1"/>
  <c r="R142" i="1"/>
  <c r="P142" i="1"/>
  <c r="G142" i="1"/>
  <c r="H72" i="20" s="1"/>
  <c r="H142" i="1"/>
  <c r="I72" i="20" s="1"/>
  <c r="Q142" i="1"/>
  <c r="K142" i="1"/>
  <c r="L72" i="20" s="1"/>
  <c r="I142" i="1"/>
  <c r="J72" i="20" s="1"/>
  <c r="D142" i="1"/>
  <c r="E72" i="20" s="1"/>
  <c r="E142" i="1"/>
  <c r="F72" i="20" s="1"/>
  <c r="N142" i="1"/>
  <c r="C142" i="1"/>
  <c r="D72" i="20" s="1"/>
  <c r="S73" i="20"/>
  <c r="S79" i="20"/>
  <c r="S76" i="20"/>
  <c r="S82" i="20"/>
  <c r="E79" i="20"/>
  <c r="M64" i="20"/>
  <c r="AE88" i="20"/>
  <c r="AB89" i="20"/>
  <c r="AB87" i="20"/>
  <c r="AE89" i="20"/>
  <c r="AE90" i="20"/>
  <c r="J77" i="20"/>
  <c r="J80" i="20"/>
  <c r="AI77" i="20"/>
  <c r="AI80" i="20"/>
  <c r="AC77" i="20"/>
  <c r="AC80" i="20"/>
  <c r="Y80" i="20"/>
  <c r="Y83" i="20"/>
  <c r="Y77" i="20"/>
  <c r="AH77" i="20"/>
  <c r="AD80" i="20"/>
  <c r="AD77" i="20"/>
  <c r="Z80" i="20"/>
  <c r="Z77" i="20"/>
  <c r="N80" i="20"/>
  <c r="N77" i="20"/>
  <c r="R77" i="20"/>
  <c r="R83" i="20"/>
  <c r="R80" i="20"/>
  <c r="V80" i="20"/>
  <c r="V83" i="20"/>
  <c r="V77" i="20"/>
  <c r="U89" i="20"/>
  <c r="U87" i="20"/>
  <c r="U90" i="20"/>
  <c r="U88" i="20"/>
  <c r="N83" i="20"/>
  <c r="J83" i="20"/>
  <c r="O83" i="20"/>
  <c r="O80" i="20"/>
  <c r="U80" i="20"/>
  <c r="U77" i="20"/>
  <c r="U83" i="20"/>
  <c r="T87" i="20"/>
  <c r="T90" i="20"/>
  <c r="N86" i="20"/>
  <c r="R86" i="20"/>
  <c r="Q86" i="20"/>
  <c r="P86" i="20"/>
  <c r="T88" i="20"/>
  <c r="O86" i="20"/>
  <c r="S86" i="20"/>
  <c r="K83" i="20"/>
  <c r="T77" i="20"/>
  <c r="Q77" i="20"/>
  <c r="L77" i="20"/>
  <c r="L83" i="20"/>
  <c r="L80" i="20"/>
  <c r="AG77" i="20"/>
  <c r="AE77" i="20"/>
  <c r="AE80" i="20"/>
  <c r="AA77" i="20"/>
  <c r="AA80" i="20"/>
  <c r="AJ80" i="20"/>
  <c r="AL80" i="20"/>
  <c r="AL77" i="20"/>
  <c r="AF80" i="20"/>
  <c r="AF77" i="20"/>
  <c r="AB80" i="20"/>
  <c r="AB77" i="20"/>
  <c r="P80" i="20"/>
  <c r="P77" i="20"/>
  <c r="X77" i="20"/>
  <c r="X83" i="20"/>
  <c r="X80" i="20"/>
  <c r="W89" i="20"/>
  <c r="W88" i="20"/>
  <c r="W90" i="20"/>
  <c r="W87" i="20"/>
  <c r="T80" i="20"/>
  <c r="I80" i="20"/>
  <c r="M83" i="20"/>
  <c r="M80" i="20"/>
  <c r="W80" i="20"/>
  <c r="W77" i="20"/>
  <c r="X89" i="20"/>
  <c r="X88" i="20"/>
  <c r="V88" i="20"/>
  <c r="V90" i="20"/>
  <c r="V87" i="20"/>
  <c r="V89" i="20"/>
  <c r="I77" i="20"/>
  <c r="Q80" i="20"/>
  <c r="P83" i="20"/>
  <c r="AK89" i="20"/>
  <c r="AF89" i="20"/>
  <c r="AG87" i="20"/>
  <c r="AA90" i="20"/>
  <c r="AL87" i="20"/>
  <c r="AL89" i="20"/>
  <c r="AL88" i="20"/>
  <c r="AL90" i="20"/>
  <c r="AG95" i="20"/>
  <c r="AD88" i="20"/>
  <c r="AK88" i="20"/>
  <c r="AD87" i="20"/>
  <c r="AK90" i="20"/>
  <c r="Y90" i="20"/>
  <c r="Y89" i="20"/>
  <c r="Y88" i="20"/>
  <c r="Y87" i="20"/>
  <c r="AJ87" i="20"/>
  <c r="AE87" i="20"/>
  <c r="AB88" i="20"/>
  <c r="AF88" i="20"/>
  <c r="AF87" i="20"/>
  <c r="AA88" i="20"/>
  <c r="Z88" i="20"/>
  <c r="AA87" i="20"/>
  <c r="Z87" i="20"/>
  <c r="AF90" i="20"/>
  <c r="AI88" i="20"/>
  <c r="AI87" i="20"/>
  <c r="AI89" i="20"/>
  <c r="Z90" i="20"/>
  <c r="AI90" i="20"/>
  <c r="AD90" i="20"/>
  <c r="AH86" i="20"/>
  <c r="AH87" i="20" s="1"/>
  <c r="X97" i="20"/>
  <c r="X94" i="20"/>
  <c r="X96" i="20"/>
  <c r="X95" i="20"/>
  <c r="AO65" i="20"/>
  <c r="AH69" i="20"/>
  <c r="AH80" i="20" s="1"/>
  <c r="AK94" i="20"/>
  <c r="AK87" i="20"/>
  <c r="AG69" i="20"/>
  <c r="AG80" i="20" s="1"/>
  <c r="AG96" i="20"/>
  <c r="AO96" i="20" s="1"/>
  <c r="AG89" i="20"/>
  <c r="AJ95" i="20"/>
  <c r="AJ88" i="20"/>
  <c r="AJ68" i="20"/>
  <c r="AJ77" i="20" s="1"/>
  <c r="AH94" i="20"/>
  <c r="AO94" i="20" s="1"/>
  <c r="AK69" i="20"/>
  <c r="AK80" i="20" s="1"/>
  <c r="AO64" i="20"/>
  <c r="AK68" i="20"/>
  <c r="AK77" i="20" s="1"/>
  <c r="AO62" i="20"/>
  <c r="M79" i="20" l="1"/>
  <c r="L76" i="20"/>
  <c r="L82" i="20"/>
  <c r="L73" i="20"/>
  <c r="L79" i="20"/>
  <c r="D82" i="20"/>
  <c r="D73" i="20"/>
  <c r="D76" i="20"/>
  <c r="D79" i="20"/>
  <c r="F82" i="20"/>
  <c r="F73" i="20"/>
  <c r="F76" i="20"/>
  <c r="F79" i="20"/>
  <c r="J73" i="20"/>
  <c r="J82" i="20"/>
  <c r="J76" i="20"/>
  <c r="J79" i="20"/>
  <c r="H73" i="20"/>
  <c r="H82" i="20"/>
  <c r="H76" i="20"/>
  <c r="H79" i="20"/>
  <c r="K82" i="20"/>
  <c r="K76" i="20"/>
  <c r="K73" i="20"/>
  <c r="K79" i="20"/>
  <c r="N73" i="20"/>
  <c r="N64" i="20"/>
  <c r="N79" i="20" s="1"/>
  <c r="G79" i="20"/>
  <c r="G82" i="20"/>
  <c r="G76" i="20"/>
  <c r="G73" i="20"/>
  <c r="E76" i="20"/>
  <c r="E82" i="20"/>
  <c r="E73" i="20"/>
  <c r="I73" i="20"/>
  <c r="I82" i="20"/>
  <c r="I76" i="20"/>
  <c r="I79" i="20"/>
  <c r="M82" i="20"/>
  <c r="M76" i="20"/>
  <c r="AO86" i="20"/>
  <c r="S87" i="20"/>
  <c r="S90" i="20"/>
  <c r="S88" i="20"/>
  <c r="S89" i="20"/>
  <c r="S93" i="20"/>
  <c r="Q87" i="20"/>
  <c r="Q88" i="20"/>
  <c r="Q89" i="20"/>
  <c r="Q90" i="20"/>
  <c r="Q93" i="20"/>
  <c r="N88" i="20"/>
  <c r="H86" i="20"/>
  <c r="K86" i="20"/>
  <c r="N87" i="20"/>
  <c r="G86" i="20"/>
  <c r="L86" i="20"/>
  <c r="J86" i="20"/>
  <c r="D86" i="20"/>
  <c r="E86" i="20"/>
  <c r="M86" i="20"/>
  <c r="I86" i="20"/>
  <c r="N89" i="20"/>
  <c r="N90" i="20"/>
  <c r="F86" i="20"/>
  <c r="N93" i="20"/>
  <c r="O88" i="20"/>
  <c r="O87" i="20"/>
  <c r="O90" i="20"/>
  <c r="O89" i="20"/>
  <c r="O93" i="20"/>
  <c r="P88" i="20"/>
  <c r="P89" i="20"/>
  <c r="P90" i="20"/>
  <c r="P87" i="20"/>
  <c r="P93" i="20"/>
  <c r="R87" i="20"/>
  <c r="R89" i="20"/>
  <c r="R88" i="20"/>
  <c r="R90" i="20"/>
  <c r="R93" i="20"/>
  <c r="AO95" i="20"/>
  <c r="AH90" i="20"/>
  <c r="AO90" i="20" s="1"/>
  <c r="AH89" i="20"/>
  <c r="AO89" i="20" s="1"/>
  <c r="AH88" i="20"/>
  <c r="AO88" i="20" s="1"/>
  <c r="AO87" i="20"/>
  <c r="AO69" i="20"/>
  <c r="AO68" i="20"/>
  <c r="AM72" i="20" l="1"/>
  <c r="AM79" i="20" s="1"/>
  <c r="AN72" i="20"/>
  <c r="AN73" i="20" s="1"/>
  <c r="O96" i="20"/>
  <c r="O94" i="20"/>
  <c r="O95" i="20"/>
  <c r="O97" i="20"/>
  <c r="F87" i="20"/>
  <c r="F88" i="20"/>
  <c r="F89" i="20"/>
  <c r="F90" i="20"/>
  <c r="F93" i="20"/>
  <c r="M89" i="20"/>
  <c r="M90" i="20"/>
  <c r="M87" i="20"/>
  <c r="M88" i="20"/>
  <c r="M93" i="20"/>
  <c r="D88" i="20"/>
  <c r="D87" i="20"/>
  <c r="D89" i="20"/>
  <c r="D90" i="20"/>
  <c r="D93" i="20"/>
  <c r="L90" i="20"/>
  <c r="L89" i="20"/>
  <c r="L87" i="20"/>
  <c r="L88" i="20"/>
  <c r="L93" i="20"/>
  <c r="H90" i="20"/>
  <c r="H89" i="20"/>
  <c r="H88" i="20"/>
  <c r="H87" i="20"/>
  <c r="H93" i="20"/>
  <c r="Q97" i="20"/>
  <c r="Q94" i="20"/>
  <c r="Q96" i="20"/>
  <c r="Q95" i="20"/>
  <c r="P97" i="20"/>
  <c r="P96" i="20"/>
  <c r="P95" i="20"/>
  <c r="P94" i="20"/>
  <c r="AL72" i="20"/>
  <c r="T72" i="20"/>
  <c r="U72" i="20"/>
  <c r="Y72" i="20"/>
  <c r="AB72" i="20"/>
  <c r="AD72" i="20"/>
  <c r="AF72" i="20"/>
  <c r="AH72" i="20"/>
  <c r="V72" i="20"/>
  <c r="X72" i="20"/>
  <c r="Z72" i="20"/>
  <c r="AA72" i="20"/>
  <c r="AC72" i="20"/>
  <c r="AE72" i="20"/>
  <c r="AG72" i="20"/>
  <c r="AI72" i="20"/>
  <c r="AJ72" i="20"/>
  <c r="AK72" i="20"/>
  <c r="W72" i="20"/>
  <c r="N95" i="20"/>
  <c r="N96" i="20"/>
  <c r="N97" i="20"/>
  <c r="N94" i="20"/>
  <c r="I90" i="20"/>
  <c r="I88" i="20"/>
  <c r="I87" i="20"/>
  <c r="I89" i="20"/>
  <c r="I93" i="20"/>
  <c r="E89" i="20"/>
  <c r="E88" i="20"/>
  <c r="E87" i="20"/>
  <c r="E90" i="20"/>
  <c r="E93" i="20"/>
  <c r="J89" i="20"/>
  <c r="J87" i="20"/>
  <c r="J90" i="20"/>
  <c r="J88" i="20"/>
  <c r="J93" i="20"/>
  <c r="G90" i="20"/>
  <c r="G87" i="20"/>
  <c r="G89" i="20"/>
  <c r="G88" i="20"/>
  <c r="G93" i="20"/>
  <c r="K88" i="20"/>
  <c r="K87" i="20"/>
  <c r="K90" i="20"/>
  <c r="K89" i="20"/>
  <c r="K93" i="20"/>
  <c r="S96" i="20"/>
  <c r="S94" i="20"/>
  <c r="S95" i="20"/>
  <c r="S97" i="20"/>
  <c r="R97" i="20"/>
  <c r="R94" i="20"/>
  <c r="R96" i="20"/>
  <c r="R95" i="20"/>
  <c r="AM73" i="20" l="1"/>
  <c r="AM76" i="20"/>
  <c r="E97" i="20"/>
  <c r="E95" i="20"/>
  <c r="E96" i="20"/>
  <c r="E94" i="20"/>
  <c r="W82" i="20"/>
  <c r="W79" i="20"/>
  <c r="W73" i="20"/>
  <c r="W76" i="20"/>
  <c r="AG79" i="20"/>
  <c r="AG76" i="20"/>
  <c r="AG73" i="20"/>
  <c r="Z73" i="20"/>
  <c r="Z79" i="20"/>
  <c r="Z76" i="20"/>
  <c r="V76" i="20"/>
  <c r="V79" i="20"/>
  <c r="V82" i="20"/>
  <c r="V73" i="20"/>
  <c r="AB76" i="20"/>
  <c r="AB73" i="20"/>
  <c r="AO72" i="20"/>
  <c r="AB79" i="20"/>
  <c r="U73" i="20"/>
  <c r="U82" i="20"/>
  <c r="U76" i="20"/>
  <c r="U79" i="20"/>
  <c r="H95" i="20"/>
  <c r="H94" i="20"/>
  <c r="H96" i="20"/>
  <c r="H97" i="20"/>
  <c r="F96" i="20"/>
  <c r="F94" i="20"/>
  <c r="F97" i="20"/>
  <c r="F95" i="20"/>
  <c r="K95" i="20"/>
  <c r="K96" i="20"/>
  <c r="K94" i="20"/>
  <c r="K97" i="20"/>
  <c r="J97" i="20"/>
  <c r="J96" i="20"/>
  <c r="J95" i="20"/>
  <c r="J94" i="20"/>
  <c r="I94" i="20"/>
  <c r="I95" i="20"/>
  <c r="I97" i="20"/>
  <c r="I96" i="20"/>
  <c r="AK79" i="20"/>
  <c r="AK76" i="20"/>
  <c r="AK73" i="20"/>
  <c r="AI79" i="20"/>
  <c r="AI76" i="20"/>
  <c r="AI73" i="20"/>
  <c r="AE79" i="20"/>
  <c r="AE76" i="20"/>
  <c r="AE73" i="20"/>
  <c r="AA79" i="20"/>
  <c r="AA76" i="20"/>
  <c r="AA73" i="20"/>
  <c r="X76" i="20"/>
  <c r="X82" i="20"/>
  <c r="X73" i="20"/>
  <c r="X79" i="20"/>
  <c r="AH76" i="20"/>
  <c r="AH73" i="20"/>
  <c r="AH79" i="20"/>
  <c r="AD76" i="20"/>
  <c r="AD73" i="20"/>
  <c r="AD79" i="20"/>
  <c r="Y76" i="20"/>
  <c r="Y79" i="20"/>
  <c r="Y82" i="20"/>
  <c r="Y73" i="20"/>
  <c r="T76" i="20"/>
  <c r="T82" i="20"/>
  <c r="T79" i="20"/>
  <c r="T73" i="20"/>
  <c r="AN79" i="20"/>
  <c r="AN76" i="20"/>
  <c r="L97" i="20"/>
  <c r="L96" i="20"/>
  <c r="L95" i="20"/>
  <c r="L94" i="20"/>
  <c r="M96" i="20"/>
  <c r="M95" i="20"/>
  <c r="M94" i="20"/>
  <c r="M97" i="20"/>
  <c r="G94" i="20"/>
  <c r="G97" i="20"/>
  <c r="G95" i="20"/>
  <c r="G96" i="20"/>
  <c r="AJ76" i="20"/>
  <c r="AJ73" i="20"/>
  <c r="AJ79" i="20"/>
  <c r="AC79" i="20"/>
  <c r="AC76" i="20"/>
  <c r="AC73" i="20"/>
  <c r="AF76" i="20"/>
  <c r="AF73" i="20"/>
  <c r="AF79" i="20"/>
  <c r="AL76" i="20"/>
  <c r="AL73" i="20"/>
  <c r="AL79" i="20"/>
  <c r="D95" i="20"/>
  <c r="D96" i="20"/>
  <c r="D94" i="20"/>
  <c r="D97" i="20"/>
  <c r="AO73" i="20" l="1"/>
  <c r="AF207" i="2"/>
  <c r="AD207" i="2"/>
  <c r="AJ207" i="2"/>
  <c r="AE207" i="2"/>
  <c r="AH207" i="2"/>
  <c r="AM207" i="2"/>
  <c r="AK207" i="2"/>
  <c r="AI207" i="2"/>
  <c r="AG207" i="2"/>
  <c r="AL207" i="2"/>
</calcChain>
</file>

<file path=xl/comments1.xml><?xml version="1.0" encoding="utf-8"?>
<comments xmlns="http://schemas.openxmlformats.org/spreadsheetml/2006/main">
  <authors>
    <author>Poul Erik Grohnheit</author>
  </authors>
  <commentList>
    <comment ref="B74" authorId="0" shapeId="0">
      <text>
        <r>
          <rPr>
            <b/>
            <sz val="9"/>
            <color indexed="81"/>
            <rFont val="Tahoma"/>
            <charset val="1"/>
          </rPr>
          <t>Poul Erik Grohnheit:</t>
        </r>
        <r>
          <rPr>
            <sz val="9"/>
            <color indexed="81"/>
            <rFont val="Tahoma"/>
            <charset val="1"/>
          </rPr>
          <t xml:space="preserve">
1985-2002: Small difference from previous source Stat_10aar</t>
        </r>
      </text>
    </comment>
    <comment ref="B86" authorId="0" shapeId="0">
      <text>
        <r>
          <rPr>
            <b/>
            <sz val="8"/>
            <color indexed="81"/>
            <rFont val="Tahoma"/>
          </rPr>
          <t>Poul Erik Grohnheit:</t>
        </r>
        <r>
          <rPr>
            <sz val="8"/>
            <color indexed="81"/>
            <rFont val="Tahoma"/>
          </rPr>
          <t xml:space="preserve">
EU15, fre 2005: EU25</t>
        </r>
      </text>
    </comment>
    <comment ref="B93" authorId="0" shapeId="0">
      <text>
        <r>
          <rPr>
            <b/>
            <sz val="8"/>
            <color indexed="81"/>
            <rFont val="Tahoma"/>
          </rPr>
          <t>Poul Erik Grohnheit:</t>
        </r>
        <r>
          <rPr>
            <sz val="8"/>
            <color indexed="81"/>
            <rFont val="Tahoma"/>
          </rPr>
          <t xml:space="preserve">
Current member states.</t>
        </r>
      </text>
    </comment>
  </commentList>
</comments>
</file>

<file path=xl/sharedStrings.xml><?xml version="1.0" encoding="utf-8"?>
<sst xmlns="http://schemas.openxmlformats.org/spreadsheetml/2006/main" count="2475" uniqueCount="597">
  <si>
    <t>BEF Belgiske franc</t>
  </si>
  <si>
    <t>GBP Britiske pund</t>
  </si>
  <si>
    <t>EEK Estiske kroon</t>
  </si>
  <si>
    <t>EUR Euro</t>
  </si>
  <si>
    <t>FIM Finske mark</t>
  </si>
  <si>
    <t>FRF Franske franc</t>
  </si>
  <si>
    <t>GRD Græske drakmer</t>
  </si>
  <si>
    <t>NLG Hollandske gylden</t>
  </si>
  <si>
    <t>IEP Irske pund</t>
  </si>
  <si>
    <t>ISK Islandske kroner</t>
  </si>
  <si>
    <t>ITL Italienske lire</t>
  </si>
  <si>
    <t>LVL Lettiske lats</t>
  </si>
  <si>
    <t>LTL Litauiske litas</t>
  </si>
  <si>
    <t>NOK Norske kroner</t>
  </si>
  <si>
    <t>PLN Polske zloty</t>
  </si>
  <si>
    <t>PTE Portugisiske escudos</t>
  </si>
  <si>
    <t>CHF Schweizerfranc</t>
  </si>
  <si>
    <t>XDR SDR</t>
  </si>
  <si>
    <t>ESP Spanske pesetas</t>
  </si>
  <si>
    <t>SEK Svenske kroner</t>
  </si>
  <si>
    <t>CZK Tjekkiske koruna</t>
  </si>
  <si>
    <t>DEM D-mark</t>
  </si>
  <si>
    <t>HUF Ungarske forint</t>
  </si>
  <si>
    <t>ATS Østrigske schilling</t>
  </si>
  <si>
    <t>AUD Australske dollar</t>
  </si>
  <si>
    <t>CAD Canadiske dollar</t>
  </si>
  <si>
    <t>HKD Hongkong dollar</t>
  </si>
  <si>
    <t>JPY Japanske yen</t>
  </si>
  <si>
    <t>NZD Newzealandske dollar</t>
  </si>
  <si>
    <t>SGD Singapore dollar</t>
  </si>
  <si>
    <t>USD US-dollar</t>
  </si>
  <si>
    <t>Effektiv kronekurs 1980 = 100</t>
  </si>
  <si>
    <t>Kilde: Statistisk Tiårsoversigt 1995, 1998, 2002, Statistikbanken, download 12-07-04</t>
  </si>
  <si>
    <t>US DOLLAR</t>
  </si>
  <si>
    <t>UK POUND STERLING</t>
  </si>
  <si>
    <t>JAPANESE YEN</t>
  </si>
  <si>
    <t>SWISS FRANC</t>
  </si>
  <si>
    <t>SWEDISH KRONA</t>
  </si>
  <si>
    <t>KOREAN WON (REPUBLIC)</t>
  </si>
  <si>
    <t>HONG KONG DOLLAR</t>
  </si>
  <si>
    <t>DANISH KRONE</t>
  </si>
  <si>
    <t>SINGAPORE DOLLAR</t>
  </si>
  <si>
    <t>CANADIAN DOLLAR</t>
  </si>
  <si>
    <t>NOWEGIAN KRONE</t>
  </si>
  <si>
    <t>AUSTRALIAN DOLLAR</t>
  </si>
  <si>
    <t>ICELAND KRONA</t>
  </si>
  <si>
    <t>NEW ZEALAND DOLLAR</t>
  </si>
  <si>
    <t>SOUTH AFRICAN RAND</t>
  </si>
  <si>
    <t>CYPRIOT POUND</t>
  </si>
  <si>
    <t>CZECH KORUNA</t>
  </si>
  <si>
    <t>ESTONIAN KROON</t>
  </si>
  <si>
    <t>HUNGARIAN FORINT</t>
  </si>
  <si>
    <t>LITHUANIAN LITAS</t>
  </si>
  <si>
    <t>LATVIAN LATS</t>
  </si>
  <si>
    <t>MALTESE LIRA</t>
  </si>
  <si>
    <t>POLISH ZLOTY (NEW)</t>
  </si>
  <si>
    <t>SLOVENIAN TOLAR</t>
  </si>
  <si>
    <t>SLOVAK KORUNA</t>
  </si>
  <si>
    <t>BULGARIAN LEV</t>
  </si>
  <si>
    <t>ROMANIAN LEU</t>
  </si>
  <si>
    <t>TURKISH LIRA</t>
  </si>
  <si>
    <t>Omregningstabeller for valutakurser og inflation</t>
  </si>
  <si>
    <t>Anbefalet beregningsvej, t1, t2&gt;1990: National valuta t1 &lt;-&gt; ECU t1 &lt;-&gt; ECU t2</t>
  </si>
  <si>
    <t>Anbefalet beregningsvej, t1&lt;1990, t2&gt;1990: National valuta t1 &lt;-&gt; National valuta 1990 &lt;-&gt; ECU 1990 &lt;-&gt; ECU t2</t>
  </si>
  <si>
    <t>Ved t1, t2&lt;1990: undersøg evt. væsentlige forskelle.</t>
  </si>
  <si>
    <t>Valutakurser efter møntenhed og tid.</t>
  </si>
  <si>
    <t> Belgiske franc</t>
  </si>
  <si>
    <t> Finske mark</t>
  </si>
  <si>
    <t> Franske francs</t>
  </si>
  <si>
    <t> Drachmer</t>
  </si>
  <si>
    <t> Gylden</t>
  </si>
  <si>
    <t> Irske pund</t>
  </si>
  <si>
    <t>. . .</t>
  </si>
  <si>
    <t> Islandske kroner</t>
  </si>
  <si>
    <t> Lire</t>
  </si>
  <si>
    <t> Norske kroner</t>
  </si>
  <si>
    <t> Portugisiske escudos</t>
  </si>
  <si>
    <t> Pesetas</t>
  </si>
  <si>
    <t> Svenske kroner</t>
  </si>
  <si>
    <t> D-mark</t>
  </si>
  <si>
    <t> Pund sterling</t>
  </si>
  <si>
    <t> Østrigske schilling</t>
  </si>
  <si>
    <t> Yen</t>
  </si>
  <si>
    <t>ECU</t>
  </si>
  <si>
    <t>Kilde: Konjunkturstatistik. Marts 1999 / Main indicators (data fra og med 1994)</t>
  </si>
  <si>
    <t>USD</t>
  </si>
  <si>
    <t>Kilde: Statistisk Årbog 1994 (og før) / Statistisk månedsoversigt (til 1997). Valutakurser i København. Årsgennemsnit, Kilde Danmarks Nationalbank</t>
  </si>
  <si>
    <t xml:space="preserve">Statistical Yearbook / Monthly review of statistics </t>
  </si>
  <si>
    <t>Beregning af deflatorer:</t>
  </si>
  <si>
    <t>Dollarkurser (beregnede)</t>
  </si>
  <si>
    <t xml:space="preserve"> Danske kroner</t>
  </si>
  <si>
    <t xml:space="preserve"> ECU</t>
  </si>
  <si>
    <t>Bruttonationalprodukt efter priser, land og tid.</t>
  </si>
  <si>
    <t> Milliarder US-dollars, årets priser</t>
  </si>
  <si>
    <t xml:space="preserve">   Danmark</t>
  </si>
  <si>
    <t xml:space="preserve">   Belgien</t>
  </si>
  <si>
    <t xml:space="preserve">   Finland</t>
  </si>
  <si>
    <t xml:space="preserve">   Frankrig</t>
  </si>
  <si>
    <t xml:space="preserve">   Grækenland</t>
  </si>
  <si>
    <t xml:space="preserve">   Holland</t>
  </si>
  <si>
    <t xml:space="preserve">   Irland</t>
  </si>
  <si>
    <t xml:space="preserve">   Island</t>
  </si>
  <si>
    <t xml:space="preserve">   Italien</t>
  </si>
  <si>
    <t xml:space="preserve">   Luxembourg</t>
  </si>
  <si>
    <t xml:space="preserve">   Norge</t>
  </si>
  <si>
    <t xml:space="preserve">   Portugal</t>
  </si>
  <si>
    <t xml:space="preserve">   Spanien</t>
  </si>
  <si>
    <t xml:space="preserve">   Sverige</t>
  </si>
  <si>
    <t xml:space="preserve">   Tyskland</t>
  </si>
  <si>
    <t xml:space="preserve">   UK</t>
  </si>
  <si>
    <t xml:space="preserve">   Østrig</t>
  </si>
  <si>
    <t xml:space="preserve">   Japan</t>
  </si>
  <si>
    <t xml:space="preserve">   USA</t>
  </si>
  <si>
    <t xml:space="preserve">   EU-lande i alt</t>
  </si>
  <si>
    <t xml:space="preserve">   OECD-lande i alt</t>
  </si>
  <si>
    <t> Faste priser 1990=100</t>
  </si>
  <si>
    <t>Beregnet deflator (1990=1) baseret på bruttonationalprodukt</t>
  </si>
  <si>
    <t xml:space="preserve">   EU-lande i alt (ECU deflator)</t>
  </si>
  <si>
    <t>Kilde: Statistisk Tiårsoversigt 1998 (1980-1983 beregnet på grundlag af Statistisk Tiårsoversigt 1991)</t>
  </si>
  <si>
    <t>Statistisk Tiårsoversigt 1991, side 112, International oversigt</t>
  </si>
  <si>
    <t>Bruttonationalprodukt</t>
  </si>
  <si>
    <t>Milliarder US-dollars, årets priser</t>
  </si>
  <si>
    <t>Danmark</t>
  </si>
  <si>
    <t>Finland</t>
  </si>
  <si>
    <t>Island</t>
  </si>
  <si>
    <t>Norge</t>
  </si>
  <si>
    <t>Sverige</t>
  </si>
  <si>
    <t>Belgien</t>
  </si>
  <si>
    <t>Frankrig</t>
  </si>
  <si>
    <t>Grækenland</t>
  </si>
  <si>
    <t>Holland</t>
  </si>
  <si>
    <t>Irland</t>
  </si>
  <si>
    <t>Italien</t>
  </si>
  <si>
    <t>Portugal</t>
  </si>
  <si>
    <t>Spanien</t>
  </si>
  <si>
    <t>UK</t>
  </si>
  <si>
    <t>Vesttyskland</t>
  </si>
  <si>
    <t>Schweiz</t>
  </si>
  <si>
    <t>Canada</t>
  </si>
  <si>
    <t>Japan</t>
  </si>
  <si>
    <t>USA</t>
  </si>
  <si>
    <t>EF</t>
  </si>
  <si>
    <t>OECD</t>
  </si>
  <si>
    <t>Faste priser 1985=100</t>
  </si>
  <si>
    <t xml:space="preserve">Noter og anmærkninger </t>
  </si>
  <si>
    <t xml:space="preserve">Anm. De angivne størrelser er med undtagelse af opgørelserne for </t>
  </si>
  <si>
    <t xml:space="preserve">Grækenland og Schweiz opgjort efter international standard (SNA-systemet) </t>
  </si>
  <si>
    <t xml:space="preserve">hvorfor de ikke i alle tilfælde kan sammenlignes med tilsvarende </t>
  </si>
  <si>
    <t xml:space="preserve">nationale opgørelser. Ved omregning af national møntenhed til US-dollars </t>
  </si>
  <si>
    <t xml:space="preserve">er anvendt et gennemsnit for de enkelte år af de gældende markeds- </t>
  </si>
  <si>
    <t xml:space="preserve">paritets- eller centralkurser, jf. National Accounts, OECD, Volume I.  </t>
  </si>
  <si>
    <t xml:space="preserve">Kilde:OECD: National Accounts samt nationale statistiske publikationer. </t>
  </si>
  <si>
    <t>Exchange rates of the ECU</t>
  </si>
  <si>
    <t>DKK</t>
  </si>
  <si>
    <t>DEM</t>
  </si>
  <si>
    <t>FRF</t>
  </si>
  <si>
    <t>GBP</t>
  </si>
  <si>
    <t>NOK</t>
  </si>
  <si>
    <t>DKK: Afvigelse fra Danmarks Statistik (Statistisk Årbog/Månedsoversigt)</t>
  </si>
  <si>
    <t>DKK: Afvigelse fra Danmarks Statistik (Konjunkturoversigt)</t>
  </si>
  <si>
    <t>USD: Afvigelse fra Danmarks Statistik</t>
  </si>
  <si>
    <t>Forbrugerprisindeks (1990=100) efter land og tid.</t>
  </si>
  <si>
    <t xml:space="preserve">  Danmark </t>
  </si>
  <si>
    <t xml:space="preserve">  Belgien </t>
  </si>
  <si>
    <t xml:space="preserve">  Finland </t>
  </si>
  <si>
    <t xml:space="preserve">  Frankrig </t>
  </si>
  <si>
    <t xml:space="preserve">  Grækenland </t>
  </si>
  <si>
    <t xml:space="preserve">  Holland </t>
  </si>
  <si>
    <t xml:space="preserve">  Irland </t>
  </si>
  <si>
    <t xml:space="preserve">  Island </t>
  </si>
  <si>
    <t xml:space="preserve">  Italien </t>
  </si>
  <si>
    <t xml:space="preserve">  Luxembourg </t>
  </si>
  <si>
    <t xml:space="preserve">  Norge </t>
  </si>
  <si>
    <t xml:space="preserve">  Portugal </t>
  </si>
  <si>
    <t xml:space="preserve">  Spanien </t>
  </si>
  <si>
    <t xml:space="preserve">  Sverige </t>
  </si>
  <si>
    <t>  Tyskland</t>
  </si>
  <si>
    <t xml:space="preserve">  UK </t>
  </si>
  <si>
    <t xml:space="preserve">  Østrig </t>
  </si>
  <si>
    <t xml:space="preserve">  Japan </t>
  </si>
  <si>
    <t xml:space="preserve">  USA </t>
  </si>
  <si>
    <t>Kilde: Statistisk Tiårsoversigt 1998</t>
  </si>
  <si>
    <t xml:space="preserve"> - inflation (%)</t>
  </si>
  <si>
    <t>EU-harmoniserede forbrugerprisindeks / Harmonized indices of consumer prices (1996=100)</t>
  </si>
  <si>
    <t>BEF</t>
  </si>
  <si>
    <t>GRD</t>
  </si>
  <si>
    <t>ESP</t>
  </si>
  <si>
    <t>IEP</t>
  </si>
  <si>
    <t>ITL</t>
  </si>
  <si>
    <t>NLG</t>
  </si>
  <si>
    <t>ATS</t>
  </si>
  <si>
    <t>PTE</t>
  </si>
  <si>
    <t>FIM</t>
  </si>
  <si>
    <t>SEK</t>
  </si>
  <si>
    <t>Total</t>
  </si>
  <si>
    <t>ECU weights (source DG II, How to calculate the ECU,  22-04-98)</t>
  </si>
  <si>
    <t>EU Total</t>
  </si>
  <si>
    <t>Forbrugerprisindeks for EU beregnet på grundlag af ECU-vægte</t>
  </si>
  <si>
    <t>Euro centralkurs DKK/EUR</t>
  </si>
  <si>
    <t>udsving</t>
  </si>
  <si>
    <t>+/- 2.25%</t>
  </si>
  <si>
    <t>TIPOS DE CONVERSIÓN DEL EURO / OMREGNINGSKURSER FOR EUROEN /</t>
  </si>
  <si>
    <t>EURO UMRECHNUNGSKURSE /  /</t>
  </si>
  <si>
    <t>EURO CONVERSION RATES / TAUX DE CONVERSION DE L’EURO /</t>
  </si>
  <si>
    <t>TASSI DI CONVERSIONE DELL’EURO / EURO OMREKENINGSKOERSEN /</t>
  </si>
  <si>
    <t>TAXAS DE CONVERSÃO DO EURO / EURON MUUNTOKURSSIT /</t>
  </si>
  <si>
    <t>OMRÄKNINGSKURSER FÖR EURON</t>
  </si>
  <si>
    <t>EUR</t>
  </si>
  <si>
    <t>LUF</t>
  </si>
  <si>
    <t>I:\Komm\Public\EU\Euro\Euro.txt</t>
  </si>
  <si>
    <t>Anders Ølgaard: ØMU-tillid og selvtillid. Politikens kronik 24-03-00</t>
  </si>
  <si>
    <t>BEF=LUF</t>
  </si>
  <si>
    <t>JPY</t>
  </si>
  <si>
    <t>CHF</t>
  </si>
  <si>
    <t>CAD</t>
  </si>
  <si>
    <t>AUD</t>
  </si>
  <si>
    <t>NZD</t>
  </si>
  <si>
    <t>SDR</t>
  </si>
  <si>
    <t>MTL</t>
  </si>
  <si>
    <t>TRL</t>
  </si>
  <si>
    <t>ISK</t>
  </si>
  <si>
    <t>CYP</t>
  </si>
  <si>
    <t>ZAR</t>
  </si>
  <si>
    <t>HUF</t>
  </si>
  <si>
    <t>SIT</t>
  </si>
  <si>
    <t>ROL</t>
  </si>
  <si>
    <t>CZK</t>
  </si>
  <si>
    <t>MXN</t>
  </si>
  <si>
    <t>PLN</t>
  </si>
  <si>
    <t>KRW</t>
  </si>
  <si>
    <t>SKK</t>
  </si>
  <si>
    <t>EEK</t>
  </si>
  <si>
    <t>-</t>
  </si>
  <si>
    <t>Østrig</t>
  </si>
  <si>
    <t>Kilde: Eurostat: National Accounts ESA by Branch 1970-1996. / DG II officielle ECU kurser. Gennemsnit 1993-98</t>
  </si>
  <si>
    <t>LVL</t>
  </si>
  <si>
    <t>LTL</t>
  </si>
  <si>
    <t>Official ECU exchange rates calculated and published by the European Commission. Brussels 31-12-98</t>
  </si>
  <si>
    <t>Danmarks Nationalbank, Re.xls, www.nationalbanken.dk 07-10-00</t>
  </si>
  <si>
    <t>Estonia</t>
  </si>
  <si>
    <t>Germany</t>
  </si>
  <si>
    <t>Latvia</t>
  </si>
  <si>
    <t>Lithuania</t>
  </si>
  <si>
    <t>Norway</t>
  </si>
  <si>
    <t>Poland</t>
  </si>
  <si>
    <t>Sweden</t>
  </si>
  <si>
    <t>Denmark</t>
  </si>
  <si>
    <t>Forbrugerprisindeks (1995=100) efter land og tid.</t>
  </si>
  <si>
    <t xml:space="preserve"> Danmark </t>
  </si>
  <si>
    <t xml:space="preserve"> Belgien </t>
  </si>
  <si>
    <t xml:space="preserve"> Finland </t>
  </si>
  <si>
    <t xml:space="preserve"> Frankrig </t>
  </si>
  <si>
    <t xml:space="preserve"> Grækenland </t>
  </si>
  <si>
    <t xml:space="preserve"> Holland </t>
  </si>
  <si>
    <t xml:space="preserve"> Irland </t>
  </si>
  <si>
    <t xml:space="preserve"> Island </t>
  </si>
  <si>
    <t xml:space="preserve"> Italien </t>
  </si>
  <si>
    <t xml:space="preserve"> Luxembourg </t>
  </si>
  <si>
    <t xml:space="preserve"> Norge </t>
  </si>
  <si>
    <t xml:space="preserve"> Polen</t>
  </si>
  <si>
    <t>..</t>
  </si>
  <si>
    <t xml:space="preserve"> Portugal </t>
  </si>
  <si>
    <t xml:space="preserve"> Spanien </t>
  </si>
  <si>
    <t xml:space="preserve"> Storbritannien</t>
  </si>
  <si>
    <t xml:space="preserve"> Sverige </t>
  </si>
  <si>
    <t xml:space="preserve"> Tjekkiet</t>
  </si>
  <si>
    <t xml:space="preserve"> Tyskland</t>
  </si>
  <si>
    <t xml:space="preserve"> Ungarn </t>
  </si>
  <si>
    <t xml:space="preserve"> Østrig </t>
  </si>
  <si>
    <t xml:space="preserve"> Canada</t>
  </si>
  <si>
    <t xml:space="preserve"> Japan </t>
  </si>
  <si>
    <t xml:space="preserve"> USA </t>
  </si>
  <si>
    <t>Kilde: Konjunkturstatistik. Marts 1999 / Main indicators (EU dog Statistisk tiårsoversigt 1998, fra 1999 ECB Monthly Bulletin March 2003)</t>
  </si>
  <si>
    <t>HKD</t>
  </si>
  <si>
    <t>SGD</t>
  </si>
  <si>
    <t>Belgium</t>
  </si>
  <si>
    <t>Greece</t>
  </si>
  <si>
    <t>Luxembourg</t>
  </si>
  <si>
    <t>Ireland</t>
  </si>
  <si>
    <t>France</t>
  </si>
  <si>
    <t>Italy</t>
  </si>
  <si>
    <t>Netherlands</t>
  </si>
  <si>
    <t>Spain</t>
  </si>
  <si>
    <t>Austria</t>
  </si>
  <si>
    <t>United Kingdom</t>
  </si>
  <si>
    <t>EU 15</t>
  </si>
  <si>
    <t>Tyskland</t>
  </si>
  <si>
    <t>tannia</t>
  </si>
  <si>
    <t>EØS</t>
  </si>
  <si>
    <t>Sveits</t>
  </si>
  <si>
    <t>109,8</t>
  </si>
  <si>
    <t>117,3</t>
  </si>
  <si>
    <t>113,0</t>
  </si>
  <si>
    <t>110,2</t>
  </si>
  <si>
    <t>Euro-zone</t>
  </si>
  <si>
    <t>EEA</t>
  </si>
  <si>
    <t xml:space="preserve"> Schweiz</t>
  </si>
  <si>
    <t>Statistisk Sentralbyrå: Tabell 1. Harmonisert konsumprisindeks for EU-landene, Island og Norge. Nasjonal konsumprisindeks for Japan, Sveits og USA. 1996=100.</t>
  </si>
  <si>
    <t>http://www.ssb.no/emner/08/02/10/hkpi/tab1.txt</t>
  </si>
  <si>
    <t>BGN</t>
  </si>
  <si>
    <t>!999-2002 ECB Statistics</t>
  </si>
  <si>
    <t>Cypern</t>
  </si>
  <si>
    <t>Estland</t>
  </si>
  <si>
    <t>Letland</t>
  </si>
  <si>
    <t>Malta</t>
  </si>
  <si>
    <t>Polen</t>
  </si>
  <si>
    <t>Slovakiet</t>
  </si>
  <si>
    <t>Storbritannien</t>
  </si>
  <si>
    <t>Tjekkiet</t>
  </si>
  <si>
    <t>Ungarn</t>
  </si>
  <si>
    <t xml:space="preserve">Kilde: Statistisk Tiårsoversigt 2004. Tallene er hentet fra OECD: Main Economic Indicators. April 2004. </t>
  </si>
  <si>
    <t>112,3</t>
  </si>
  <si>
    <t>115,0</t>
  </si>
  <si>
    <t>120,8</t>
  </si>
  <si>
    <t>122,3</t>
  </si>
  <si>
    <t>113,5</t>
  </si>
  <si>
    <t>125,2</t>
  </si>
  <si>
    <t>116,2</t>
  </si>
  <si>
    <t>105,2</t>
  </si>
  <si>
    <t>99,9</t>
  </si>
  <si>
    <t>Nederland</t>
  </si>
  <si>
    <t>Østerrike</t>
  </si>
  <si>
    <t xml:space="preserve">: </t>
  </si>
  <si>
    <t>otp,unit,currency\time</t>
  </si>
  <si>
    <t>avg,nat,blf</t>
  </si>
  <si>
    <t>avg,nat,bgn</t>
  </si>
  <si>
    <t>avg,nat,czk</t>
  </si>
  <si>
    <t>avg,nat,dkk</t>
  </si>
  <si>
    <t>avg,nat,dem</t>
  </si>
  <si>
    <t>avg,nat,eek</t>
  </si>
  <si>
    <t>avg,nat,iep</t>
  </si>
  <si>
    <t>avg,nat,grd</t>
  </si>
  <si>
    <t>avg,nat,esp</t>
  </si>
  <si>
    <t>avg,nat,frf</t>
  </si>
  <si>
    <t>avg,nat,itl</t>
  </si>
  <si>
    <t>avg,nat,cyp</t>
  </si>
  <si>
    <t>avg,nat,lvl</t>
  </si>
  <si>
    <t>avg,nat,ltl</t>
  </si>
  <si>
    <t>avg,nat,huf</t>
  </si>
  <si>
    <t>avg,nat,mtl</t>
  </si>
  <si>
    <t>avg,nat,nlg</t>
  </si>
  <si>
    <t>avg,nat,ats</t>
  </si>
  <si>
    <t>avg,nat,pln</t>
  </si>
  <si>
    <t>avg,nat,pte</t>
  </si>
  <si>
    <t>avg,nat,skk</t>
  </si>
  <si>
    <t>avg,nat,fim</t>
  </si>
  <si>
    <t>avg,nat,sek</t>
  </si>
  <si>
    <t>avg,nat,gbp</t>
  </si>
  <si>
    <t>avg,nat,try</t>
  </si>
  <si>
    <t>avg,nat,isk</t>
  </si>
  <si>
    <t>avg,nat,nok</t>
  </si>
  <si>
    <t>avg,nat,chf</t>
  </si>
  <si>
    <t>avg,nat,usd</t>
  </si>
  <si>
    <t>avg,nat,jpy</t>
  </si>
  <si>
    <t>avg,nat,cad</t>
  </si>
  <si>
    <t>HICP 2005_100</t>
  </si>
  <si>
    <t>Source currency</t>
  </si>
  <si>
    <t>Deflation</t>
  </si>
  <si>
    <t>Target</t>
  </si>
  <si>
    <t>ECU 1990</t>
  </si>
  <si>
    <t>USD 1990</t>
  </si>
  <si>
    <t>DKK 1990</t>
  </si>
  <si>
    <t>NOK 1990</t>
  </si>
  <si>
    <t>DEM 1990</t>
  </si>
  <si>
    <t>US Consumer price</t>
  </si>
  <si>
    <t>EU Consumer price</t>
  </si>
  <si>
    <t>ECU / EUR</t>
  </si>
  <si>
    <t>National cons. price</t>
  </si>
  <si>
    <t>EUR 2000</t>
  </si>
  <si>
    <t>USD 2000</t>
  </si>
  <si>
    <t>Data until 1989 from different sources</t>
  </si>
  <si>
    <t>EUR 2005</t>
  </si>
  <si>
    <t>USD 2005</t>
  </si>
  <si>
    <t>prc_hicp_aind-HICP (2005=100) - Annual Data (average index and rate of change)</t>
  </si>
  <si>
    <t>Last update</t>
  </si>
  <si>
    <t>15-09-2010</t>
  </si>
  <si>
    <t>Extracted on</t>
  </si>
  <si>
    <t>Source of data</t>
  </si>
  <si>
    <t>Eurostat</t>
  </si>
  <si>
    <t>INFOTYPE</t>
  </si>
  <si>
    <t>Annual average index</t>
  </si>
  <si>
    <t>INDICATORS</t>
  </si>
  <si>
    <t>OBS_FLAG</t>
  </si>
  <si>
    <t>COICOP</t>
  </si>
  <si>
    <t>All-items HICP</t>
  </si>
  <si>
    <t>GEO/TIME</t>
  </si>
  <si>
    <t>1998</t>
  </si>
  <si>
    <t>1999</t>
  </si>
  <si>
    <t>2000</t>
  </si>
  <si>
    <t>2001</t>
  </si>
  <si>
    <t>2002</t>
  </si>
  <si>
    <t>2003</t>
  </si>
  <si>
    <t>2004</t>
  </si>
  <si>
    <t>2005</t>
  </si>
  <si>
    <t>2006</t>
  </si>
  <si>
    <t>2007</t>
  </si>
  <si>
    <t>2008</t>
  </si>
  <si>
    <t>2009</t>
  </si>
  <si>
    <t>European Union (EC6-1972, EC9-1980, EC10-1985, EC12-1994, EU15-2004, EU25-2006, EU27)</t>
  </si>
  <si>
    <t>European Union (27 countries)</t>
  </si>
  <si>
    <t>European Union (25 countries)</t>
  </si>
  <si>
    <t>European Union (15 countries)</t>
  </si>
  <si>
    <t>:</t>
  </si>
  <si>
    <t>Euro area (EA11-2000, EA12-2006, EA13-2007, EA15-2008, EA16)</t>
  </si>
  <si>
    <t>Euro area (16 countries)</t>
  </si>
  <si>
    <t>Euro area (15 countries)</t>
  </si>
  <si>
    <t>Euro area (13 countries)</t>
  </si>
  <si>
    <t>Euro area (12 countries)</t>
  </si>
  <si>
    <t>Bulgaria</t>
  </si>
  <si>
    <t>Czech Republic</t>
  </si>
  <si>
    <t>Germany (including ex-GDR from 1991)</t>
  </si>
  <si>
    <t>Cyprus</t>
  </si>
  <si>
    <t>Luxembourg (Grand-Duché)</t>
  </si>
  <si>
    <t>Hungary</t>
  </si>
  <si>
    <t>Romania</t>
  </si>
  <si>
    <t>Slovenia</t>
  </si>
  <si>
    <t>Slovakia</t>
  </si>
  <si>
    <t>European Economic Area (EEA) (EEA18-2004, EEA28-2006, EEA30)</t>
  </si>
  <si>
    <t>Iceland</t>
  </si>
  <si>
    <t>Switzerland</t>
  </si>
  <si>
    <t>Croatia</t>
  </si>
  <si>
    <t>Turkey</t>
  </si>
  <si>
    <t>United States</t>
  </si>
  <si>
    <t>[tec00033] - ECU/EUR exchange rates versus national currencies</t>
  </si>
  <si>
    <t>1 ECU/EUR = ... units of national currency (annual average)</t>
  </si>
  <si>
    <t>currency\time</t>
  </si>
  <si>
    <t/>
  </si>
  <si>
    <t>2010</t>
  </si>
  <si>
    <t>2011</t>
  </si>
  <si>
    <t>United States Dollar</t>
  </si>
  <si>
    <t>New bulgarian Lev</t>
  </si>
  <si>
    <t>Czech Koruna</t>
  </si>
  <si>
    <t>Danish Krone</t>
  </si>
  <si>
    <t>Estonian Kroon</t>
  </si>
  <si>
    <t>Latvian Lats</t>
  </si>
  <si>
    <t>Lithuanian Litas</t>
  </si>
  <si>
    <t>Hungarian forint</t>
  </si>
  <si>
    <t>New Polish Zloty</t>
  </si>
  <si>
    <t>New Romanian leu</t>
  </si>
  <si>
    <t>Swedish Krona</t>
  </si>
  <si>
    <t>Pound Sterling</t>
  </si>
  <si>
    <t>Croatian kuna</t>
  </si>
  <si>
    <t>Denar (former Yugoslav Republic of Macedonia)</t>
  </si>
  <si>
    <t>New Turkish lira</t>
  </si>
  <si>
    <t>Iceland Krona</t>
  </si>
  <si>
    <t>Norwegian Krone</t>
  </si>
  <si>
    <t>Swiss Franc</t>
  </si>
  <si>
    <t>Yen (Japan)</t>
  </si>
  <si>
    <t>Canadian Dollar</t>
  </si>
  <si>
    <t>Russian Ruble</t>
  </si>
  <si>
    <t xml:space="preserve">:=Not available f=Forecast i=See explanatory text </t>
  </si>
  <si>
    <t>Footnotes...:</t>
  </si>
  <si>
    <t>Source of Data::</t>
  </si>
  <si>
    <t>Last update:</t>
  </si>
  <si>
    <t>Date of extraction:</t>
  </si>
  <si>
    <t>Hyperlink to the table:</t>
  </si>
  <si>
    <t>http://epp.eurostat.ec.europa.eu/tgm/table.do?tab=table&amp;init=1&amp;plugin=1&amp;language=en&amp;pcode=tec00033</t>
  </si>
  <si>
    <t>General Disclaimer of the EC:</t>
  </si>
  <si>
    <t>http://europa.eu/geninfo/legal_notices_en.htm</t>
  </si>
  <si>
    <t>Short Description:</t>
  </si>
  <si>
    <t>Exchange rates are the price or value of one country's currency in relation to another. Here the exchange rates are those for the euro published by the European Central Bank. Before 1999 the exchange rates are those of the ECU, as published by the European Commission.</t>
  </si>
  <si>
    <t>1996</t>
  </si>
  <si>
    <t>1997</t>
  </si>
  <si>
    <t>24-09-2010 14:48:01</t>
  </si>
  <si>
    <t>prc_ipc_a-National consumer price indices - Annual data</t>
  </si>
  <si>
    <t>26-02-2010</t>
  </si>
  <si>
    <t>24-09-2010 14:35:07</t>
  </si>
  <si>
    <t>1995</t>
  </si>
  <si>
    <t>1994</t>
  </si>
  <si>
    <t>1993</t>
  </si>
  <si>
    <t>1992</t>
  </si>
  <si>
    <t>1991</t>
  </si>
  <si>
    <t>1990</t>
  </si>
  <si>
    <t>1989</t>
  </si>
  <si>
    <t>1988</t>
  </si>
  <si>
    <t>1987</t>
  </si>
  <si>
    <t>1986</t>
  </si>
  <si>
    <t>1985</t>
  </si>
  <si>
    <t>1984</t>
  </si>
  <si>
    <t>1983</t>
  </si>
  <si>
    <t>1982</t>
  </si>
  <si>
    <t>1981</t>
  </si>
  <si>
    <t>1980</t>
  </si>
  <si>
    <t>Sources: Eurostat: Harmonised Indices of Consumer Prices. / Danmarks Statistik. Tiårsoversigt 1998.  Eurostat HICP Download tec00033, prc_hicp_aind, prc_ipc_a</t>
  </si>
  <si>
    <t>2012</t>
  </si>
  <si>
    <t>2013</t>
  </si>
  <si>
    <t>RON</t>
  </si>
  <si>
    <t>HRK</t>
  </si>
  <si>
    <t>MKD</t>
  </si>
  <si>
    <t>TRY</t>
  </si>
  <si>
    <t>RUB</t>
  </si>
  <si>
    <t>23.03.2012</t>
  </si>
  <si>
    <t>27 Mar 2012 15:31:49 MEST</t>
  </si>
  <si>
    <t>Code:</t>
  </si>
  <si>
    <t>tec00033</t>
  </si>
  <si>
    <t>AVX,CP00,EU</t>
  </si>
  <si>
    <t>84.91 e</t>
  </si>
  <si>
    <t>Check</t>
  </si>
  <si>
    <t>prc_hicp_aind.xls, Row 7754</t>
  </si>
  <si>
    <t>ECU/EUR exchange rates versus national currencies</t>
  </si>
  <si>
    <t>2014</t>
  </si>
  <si>
    <t>2015</t>
  </si>
  <si>
    <t>US dollar</t>
  </si>
  <si>
    <t>Bulgarian lev</t>
  </si>
  <si>
    <t>Czech koruna</t>
  </si>
  <si>
    <t>Danish krone</t>
  </si>
  <si>
    <t xml:space="preserve">Estonian Kroon </t>
  </si>
  <si>
    <t>Latvian lats</t>
  </si>
  <si>
    <t>Lithuanian litas</t>
  </si>
  <si>
    <t>Polish zloty</t>
  </si>
  <si>
    <t>Romanian leu</t>
  </si>
  <si>
    <t>Swedish krona</t>
  </si>
  <si>
    <t>Pound sterling</t>
  </si>
  <si>
    <t>Denar (of the former Yugoslav Republic of Macedonia)</t>
  </si>
  <si>
    <t>Turkish lira</t>
  </si>
  <si>
    <t>Icelandic krona</t>
  </si>
  <si>
    <t>(d)</t>
  </si>
  <si>
    <t>Norwegian krone</t>
  </si>
  <si>
    <t>Swiss franc</t>
  </si>
  <si>
    <t>Japanese yen</t>
  </si>
  <si>
    <t>Canadian dollar</t>
  </si>
  <si>
    <t>Russian rouble</t>
  </si>
  <si>
    <t xml:space="preserve">:=not available f=forecast d=definition differs, see metadata </t>
  </si>
  <si>
    <t>Source of Data:</t>
  </si>
  <si>
    <t>21.02.2014</t>
  </si>
  <si>
    <t>23 Feb 2014 18:57:45 MET</t>
  </si>
  <si>
    <t>General Disclaimer of the EC website:</t>
  </si>
  <si>
    <t>http://ec.europa.eu/geninfo/legal_notices_en.htm</t>
  </si>
  <si>
    <t>HICP - all items - annual average indices</t>
  </si>
  <si>
    <t>(2005 = 100)</t>
  </si>
  <si>
    <t>geo\time</t>
  </si>
  <si>
    <t>European Union (changing composition)</t>
  </si>
  <si>
    <t>EU (28 countries)</t>
  </si>
  <si>
    <t>EU (27 countries)</t>
  </si>
  <si>
    <t>Euro area (changing composition)</t>
  </si>
  <si>
    <t>Euro area (17 countries)</t>
  </si>
  <si>
    <t>13.02.2014</t>
  </si>
  <si>
    <t>23 Feb 2014 23:56:46 MET</t>
  </si>
  <si>
    <t>http://epp.eurostat.ec.europa.eu/tgm/table.do?tab=table&amp;init=1&amp;plugin=0&amp;language=en&amp;pcode=tec00027</t>
  </si>
  <si>
    <t>Harmonised Indices of Consumer Prices (HICPs) are designed for international comparisons of consumer price inflation. HICP is used by e.g. the European Central Bank for monitoring of inflation in the Economic and Monetary Union and for the assessment of inflation convergence as required under Article 121 of the Treaty of Amsterdam.</t>
  </si>
  <si>
    <t>tec00027</t>
  </si>
  <si>
    <t>Source: Eurostat, Harmonised Index of Consumer Prices (HICP), all items.</t>
  </si>
  <si>
    <t>03.02.2016</t>
  </si>
  <si>
    <t>(ep)</t>
  </si>
  <si>
    <t>(r)</t>
  </si>
  <si>
    <t>Euro area (19 countries)</t>
  </si>
  <si>
    <t>Euro area (18 countries)</t>
  </si>
  <si>
    <t>Liechtenstein</t>
  </si>
  <si>
    <t>Montenegro</t>
  </si>
  <si>
    <t>Former Yugoslav Republic of Macedonia, the</t>
  </si>
  <si>
    <t>Albania</t>
  </si>
  <si>
    <t>Serbia</t>
  </si>
  <si>
    <t xml:space="preserve">:=not available e=estimated p=provisional r=revised d=definition differs (see metadata) </t>
  </si>
  <si>
    <t>04 Feb 2016 18:05:25 CET</t>
  </si>
  <si>
    <t>http://ec.europa.eu/eurostat/tgm/table.do?tab=table&amp;init=1&amp;plugin=0&amp;language=en&amp;pcode=tec00027</t>
  </si>
  <si>
    <t>Expanded 05-02-16 using prc_ipc_a.tsv.gz</t>
  </si>
  <si>
    <t>2004-16</t>
  </si>
  <si>
    <t>Conversion factors between EUR, USD and European national currencies 1980-2016</t>
  </si>
  <si>
    <t>P. E. Grohnheit, DTU Management Engineering, 1999-2017, updated 12-12-2017</t>
  </si>
  <si>
    <t>HICP (2015 = 100) - annual data (average index and rate of change) [prc_hicp_aind]</t>
  </si>
  <si>
    <t>UNIT</t>
  </si>
  <si>
    <t>2016</t>
  </si>
  <si>
    <t>European Union (EU6-1972, EU9-1980, EU10-1985, EU12-1994, EU15-2004, EU25-2006, EU27-2013, EU28)</t>
  </si>
  <si>
    <t>European Union (28 countries)</t>
  </si>
  <si>
    <t>Euro area (EA11-2000, EA12-2006, EA13-2007, EA15-2008, EA16-2010, EA17-2013, EA18-2014, EA19)</t>
  </si>
  <si>
    <t>Germany (until 1990 former territory of the FRG)</t>
  </si>
  <si>
    <t>European Economic Area (EEA18-2004, EEA28-2006, EEA30-2013, EEA31)</t>
  </si>
  <si>
    <t>Special value:</t>
  </si>
  <si>
    <t>not available</t>
  </si>
  <si>
    <t>statinfo,unit,currency\time</t>
  </si>
  <si>
    <t>AVG,NAC,BGN</t>
  </si>
  <si>
    <t>AVG,NAC,CAD</t>
  </si>
  <si>
    <t>AVG,NAC,CHF</t>
  </si>
  <si>
    <t>AVG,NAC,CZK</t>
  </si>
  <si>
    <t>AVG,NAC,DKK</t>
  </si>
  <si>
    <t>AVG,NAC,GBP</t>
  </si>
  <si>
    <t>AVG,NAC,HRK</t>
  </si>
  <si>
    <t>AVG,NAC,HUF</t>
  </si>
  <si>
    <t>AVG,NAC,ISK</t>
  </si>
  <si>
    <t>AVG,NAC,JPY</t>
  </si>
  <si>
    <t>AVG,NAC,MKD</t>
  </si>
  <si>
    <t>AVG,NAC,NOK</t>
  </si>
  <si>
    <t>AVG,NAC,PLN</t>
  </si>
  <si>
    <t>AVG,NAC,RON</t>
  </si>
  <si>
    <t>AVG,NAC,RUB</t>
  </si>
  <si>
    <t>AVG,NAC,SEK</t>
  </si>
  <si>
    <t>AVG,NAC,TRY</t>
  </si>
  <si>
    <t>AVG,NAC,USD</t>
  </si>
  <si>
    <t>Check: 2005=100, hicp BASE 2015</t>
  </si>
  <si>
    <t>Input</t>
  </si>
  <si>
    <t>Currency</t>
  </si>
  <si>
    <t>Output</t>
  </si>
  <si>
    <t>Multpiplying factor</t>
  </si>
  <si>
    <t>Processing</t>
  </si>
  <si>
    <t>Unit</t>
  </si>
  <si>
    <t>Currency exchange</t>
  </si>
  <si>
    <t>Base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</si>
</sst>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00"/>
    <numFmt numFmtId="165" formatCode="0.0000"/>
    <numFmt numFmtId="166" formatCode="0.000000"/>
    <numFmt numFmtId="167" formatCode="0.0"/>
    <numFmt numFmtId="168" formatCode="0.0%"/>
    <numFmt numFmtId="169" formatCode="#0.00"/>
    <numFmt numFmtId="170" formatCode="#0.0"/>
    <numFmt numFmtId="171" formatCode="dd\.mm\.yy"/>
    <numFmt numFmtId="172" formatCode="#,##0.0"/>
  </numFmts>
  <fonts count="29">
    <font>
      <sz val="12"/>
      <name val="Arial"/>
    </font>
    <font>
      <sz val="10"/>
      <name val="Arial"/>
    </font>
    <font>
      <b/>
      <sz val="16"/>
      <name val="Arial"/>
      <family val="2"/>
    </font>
    <font>
      <sz val="16"/>
      <name val="Arial"/>
      <family val="2"/>
    </font>
    <font>
      <b/>
      <sz val="12"/>
      <name val="Arial"/>
      <family val="2"/>
    </font>
    <font>
      <i/>
      <sz val="12"/>
      <name val="Arial"/>
      <family val="2"/>
    </font>
    <font>
      <sz val="12"/>
      <color indexed="12"/>
      <name val="Arial"/>
      <family val="2"/>
    </font>
    <font>
      <sz val="10"/>
      <name val="Arial"/>
      <family val="2"/>
    </font>
    <font>
      <sz val="12"/>
      <color indexed="18"/>
      <name val="Arial"/>
      <family val="2"/>
    </font>
    <font>
      <b/>
      <sz val="10"/>
      <name val="Arial"/>
      <family val="2"/>
    </font>
    <font>
      <sz val="12"/>
      <name val="Arial"/>
      <family val="2"/>
    </font>
    <font>
      <sz val="10"/>
      <color indexed="18"/>
      <name val="Arial"/>
      <family val="2"/>
    </font>
    <font>
      <sz val="10"/>
      <color indexed="12"/>
      <name val="Arial"/>
      <family val="2"/>
    </font>
    <font>
      <b/>
      <sz val="16"/>
      <color indexed="10"/>
      <name val="Arial"/>
      <family val="2"/>
    </font>
    <font>
      <sz val="12"/>
      <name val="Arial"/>
    </font>
    <font>
      <sz val="10"/>
      <name val="Helv"/>
    </font>
    <font>
      <u/>
      <sz val="9"/>
      <color indexed="12"/>
      <name val="Arial"/>
    </font>
    <font>
      <sz val="10"/>
      <name val="Times New (W1)"/>
    </font>
    <font>
      <b/>
      <sz val="12"/>
      <name val="Arial"/>
    </font>
    <font>
      <sz val="12"/>
      <color indexed="12"/>
      <name val="Arial"/>
    </font>
    <font>
      <sz val="8"/>
      <name val="Arial"/>
      <family val="2"/>
    </font>
    <font>
      <b/>
      <sz val="8"/>
      <color indexed="81"/>
      <name val="Tahoma"/>
    </font>
    <font>
      <sz val="8"/>
      <color indexed="81"/>
      <name val="Tahoma"/>
    </font>
    <font>
      <sz val="12"/>
      <color indexed="10"/>
      <name val="Arial"/>
      <family val="2"/>
    </font>
    <font>
      <b/>
      <sz val="14"/>
      <color indexed="12"/>
      <name val="Arial"/>
      <family val="2"/>
    </font>
    <font>
      <b/>
      <sz val="14"/>
      <color indexed="12"/>
      <name val="Arial"/>
    </font>
    <font>
      <sz val="9"/>
      <color indexed="81"/>
      <name val="Tahoma"/>
      <charset val="1"/>
    </font>
    <font>
      <b/>
      <sz val="9"/>
      <color indexed="81"/>
      <name val="Tahoma"/>
      <charset val="1"/>
    </font>
    <font>
      <sz val="11"/>
      <name val="Arial"/>
      <family val="2"/>
    </font>
  </fonts>
  <fills count="7">
    <fill>
      <patternFill patternType="none"/>
    </fill>
    <fill>
      <patternFill patternType="gray125"/>
    </fill>
    <fill>
      <patternFill patternType="solid">
        <fgColor indexed="44"/>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92D050"/>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6" fillId="0" borderId="0" applyNumberFormat="0" applyFill="0" applyBorder="0" applyAlignment="0" applyProtection="0">
      <alignment vertical="top"/>
      <protection locked="0"/>
    </xf>
    <xf numFmtId="0" fontId="1" fillId="0" borderId="0" applyNumberFormat="0" applyFont="0" applyFill="0" applyBorder="0" applyAlignment="0" applyProtection="0"/>
    <xf numFmtId="0" fontId="7" fillId="0" borderId="0" applyNumberFormat="0" applyFont="0" applyFill="0" applyBorder="0" applyAlignment="0" applyProtection="0"/>
    <xf numFmtId="0" fontId="1" fillId="0" borderId="0"/>
    <xf numFmtId="0" fontId="1" fillId="0" borderId="0"/>
    <xf numFmtId="0" fontId="14" fillId="0" borderId="0"/>
    <xf numFmtId="0" fontId="28" fillId="0" borderId="0"/>
  </cellStyleXfs>
  <cellXfs count="161">
    <xf numFmtId="0" fontId="0" fillId="0" borderId="0" xfId="0"/>
    <xf numFmtId="0" fontId="2" fillId="0" borderId="0" xfId="0" applyFont="1"/>
    <xf numFmtId="0" fontId="3" fillId="0" borderId="0" xfId="0" applyFont="1"/>
    <xf numFmtId="0" fontId="0" fillId="0" borderId="0" xfId="0" applyFont="1" applyAlignment="1">
      <alignment horizontal="left"/>
    </xf>
    <xf numFmtId="0" fontId="0" fillId="0" borderId="0" xfId="0" applyFont="1"/>
    <xf numFmtId="2" fontId="0" fillId="0" borderId="0" xfId="0" applyNumberFormat="1"/>
    <xf numFmtId="0" fontId="0" fillId="0" borderId="0" xfId="0" applyAlignment="1">
      <alignment horizontal="left"/>
    </xf>
    <xf numFmtId="0" fontId="0" fillId="0" borderId="0" xfId="0" applyAlignment="1">
      <alignment horizontal="right"/>
    </xf>
    <xf numFmtId="0" fontId="4" fillId="0" borderId="0" xfId="0" applyFont="1"/>
    <xf numFmtId="0" fontId="5" fillId="0" borderId="0" xfId="0" applyFont="1"/>
    <xf numFmtId="0" fontId="0" fillId="0" borderId="0" xfId="0" applyNumberFormat="1"/>
    <xf numFmtId="167" fontId="0" fillId="0" borderId="0" xfId="0" applyNumberFormat="1"/>
    <xf numFmtId="0" fontId="6" fillId="0" borderId="0" xfId="0" applyFont="1"/>
    <xf numFmtId="0" fontId="7" fillId="0" borderId="0" xfId="0" applyFont="1"/>
    <xf numFmtId="164" fontId="7" fillId="0" borderId="0" xfId="0" applyNumberFormat="1" applyFont="1"/>
    <xf numFmtId="0" fontId="7" fillId="0" borderId="0" xfId="0" applyFont="1" applyAlignment="1">
      <alignment horizontal="left"/>
    </xf>
    <xf numFmtId="167" fontId="8" fillId="0" borderId="0" xfId="0" applyNumberFormat="1" applyFont="1"/>
    <xf numFmtId="0" fontId="4" fillId="0" borderId="0" xfId="0" applyFont="1" applyAlignment="1">
      <alignment horizontal="left"/>
    </xf>
    <xf numFmtId="1" fontId="8" fillId="0" borderId="0" xfId="0" applyNumberFormat="1" applyFont="1"/>
    <xf numFmtId="164" fontId="0" fillId="0" borderId="0" xfId="0" applyNumberFormat="1"/>
    <xf numFmtId="164" fontId="8" fillId="0" borderId="0" xfId="0" applyNumberFormat="1" applyFont="1"/>
    <xf numFmtId="0" fontId="7" fillId="0" borderId="0" xfId="0" applyFont="1" applyBorder="1" applyAlignment="1">
      <alignment horizontal="left"/>
    </xf>
    <xf numFmtId="0" fontId="7" fillId="0" borderId="0" xfId="0" applyFont="1" applyBorder="1"/>
    <xf numFmtId="164" fontId="7" fillId="0" borderId="0" xfId="0" applyNumberFormat="1" applyFont="1" applyBorder="1"/>
    <xf numFmtId="0" fontId="7" fillId="0" borderId="1" xfId="0" applyFont="1" applyBorder="1" applyAlignment="1">
      <alignment horizontal="left"/>
    </xf>
    <xf numFmtId="164" fontId="7" fillId="0" borderId="1" xfId="0" applyNumberFormat="1" applyFont="1" applyBorder="1"/>
    <xf numFmtId="0" fontId="9" fillId="0" borderId="2" xfId="0" applyFont="1" applyBorder="1"/>
    <xf numFmtId="0" fontId="9" fillId="0" borderId="2" xfId="0" applyFont="1" applyBorder="1" applyAlignment="1">
      <alignment horizontal="left" wrapText="1"/>
    </xf>
    <xf numFmtId="0" fontId="9" fillId="0" borderId="3" xfId="0" applyFont="1" applyBorder="1" applyAlignment="1">
      <alignment wrapText="1"/>
    </xf>
    <xf numFmtId="0" fontId="7" fillId="0" borderId="4" xfId="0" applyFont="1" applyBorder="1"/>
    <xf numFmtId="0" fontId="7" fillId="0" borderId="5" xfId="0" applyFont="1" applyBorder="1"/>
    <xf numFmtId="0" fontId="5" fillId="0" borderId="0" xfId="0" applyFont="1" applyAlignment="1">
      <alignment horizontal="left"/>
    </xf>
    <xf numFmtId="0" fontId="7" fillId="0" borderId="0" xfId="0" applyFont="1" applyAlignment="1">
      <alignment wrapText="1"/>
    </xf>
    <xf numFmtId="0" fontId="0" fillId="0" borderId="0" xfId="0" applyAlignment="1">
      <alignment wrapText="1"/>
    </xf>
    <xf numFmtId="0" fontId="0" fillId="0" borderId="0" xfId="0" quotePrefix="1"/>
    <xf numFmtId="164" fontId="11" fillId="0" borderId="0" xfId="0" applyNumberFormat="1" applyFont="1"/>
    <xf numFmtId="166" fontId="7" fillId="0" borderId="0" xfId="0" applyNumberFormat="1" applyFont="1"/>
    <xf numFmtId="166" fontId="12" fillId="0" borderId="0" xfId="0" applyNumberFormat="1" applyFont="1"/>
    <xf numFmtId="164" fontId="10" fillId="0" borderId="0" xfId="0" applyNumberFormat="1" applyFont="1"/>
    <xf numFmtId="0" fontId="10" fillId="0" borderId="0" xfId="0" applyNumberFormat="1" applyFont="1"/>
    <xf numFmtId="1" fontId="7" fillId="0" borderId="0" xfId="0" applyNumberFormat="1" applyFont="1"/>
    <xf numFmtId="0" fontId="12" fillId="0" borderId="0" xfId="0" applyFont="1"/>
    <xf numFmtId="0" fontId="8" fillId="0" borderId="0" xfId="0" applyFont="1" applyAlignment="1">
      <alignment horizontal="right"/>
    </xf>
    <xf numFmtId="164" fontId="12" fillId="0" borderId="0" xfId="0" applyNumberFormat="1" applyFont="1"/>
    <xf numFmtId="2" fontId="1" fillId="0" borderId="0" xfId="0" applyNumberFormat="1" applyFont="1"/>
    <xf numFmtId="1" fontId="0" fillId="0" borderId="0" xfId="0" applyNumberFormat="1"/>
    <xf numFmtId="165" fontId="7" fillId="0" borderId="0" xfId="0" applyNumberFormat="1" applyFont="1"/>
    <xf numFmtId="2" fontId="7" fillId="0" borderId="0" xfId="0" applyNumberFormat="1" applyFont="1"/>
    <xf numFmtId="0" fontId="14" fillId="0" borderId="0" xfId="0" applyFont="1"/>
    <xf numFmtId="0" fontId="1" fillId="0" borderId="0" xfId="0" applyFont="1"/>
    <xf numFmtId="0" fontId="15" fillId="0" borderId="0" xfId="0" applyNumberFormat="1" applyFont="1"/>
    <xf numFmtId="0" fontId="15" fillId="0" borderId="0" xfId="0" applyFont="1"/>
    <xf numFmtId="2" fontId="12" fillId="0" borderId="0" xfId="0" applyNumberFormat="1" applyFont="1"/>
    <xf numFmtId="164" fontId="1" fillId="0" borderId="0" xfId="0" applyNumberFormat="1" applyFont="1"/>
    <xf numFmtId="0" fontId="16" fillId="0" borderId="0" xfId="1" applyAlignment="1" applyProtection="1"/>
    <xf numFmtId="2" fontId="17" fillId="0" borderId="0" xfId="4" applyNumberFormat="1" applyFont="1"/>
    <xf numFmtId="164" fontId="17" fillId="0" borderId="0" xfId="4" applyNumberFormat="1" applyFont="1"/>
    <xf numFmtId="1" fontId="17" fillId="0" borderId="0" xfId="4" applyNumberFormat="1" applyFont="1"/>
    <xf numFmtId="0" fontId="18" fillId="0" borderId="0" xfId="0" applyFont="1" applyAlignment="1">
      <alignment horizontal="center" vertical="center" wrapText="1"/>
    </xf>
    <xf numFmtId="0" fontId="1" fillId="0" borderId="0" xfId="5"/>
    <xf numFmtId="2" fontId="19" fillId="0" borderId="0" xfId="0" applyNumberFormat="1" applyFont="1"/>
    <xf numFmtId="167" fontId="19" fillId="0" borderId="0" xfId="0" applyNumberFormat="1" applyFont="1"/>
    <xf numFmtId="167" fontId="19" fillId="0" borderId="0" xfId="0" applyNumberFormat="1" applyFont="1" applyAlignment="1">
      <alignment horizontal="right"/>
    </xf>
    <xf numFmtId="0" fontId="19" fillId="0" borderId="0" xfId="0" applyFont="1"/>
    <xf numFmtId="0" fontId="9" fillId="0" borderId="2" xfId="0" applyFont="1" applyBorder="1" applyAlignment="1">
      <alignment wrapText="1"/>
    </xf>
    <xf numFmtId="0" fontId="7" fillId="0" borderId="1" xfId="0" applyFont="1" applyBorder="1"/>
    <xf numFmtId="168" fontId="7" fillId="0" borderId="1" xfId="0" applyNumberFormat="1" applyFont="1" applyBorder="1"/>
    <xf numFmtId="0" fontId="20" fillId="0" borderId="0" xfId="0" applyFont="1"/>
    <xf numFmtId="0" fontId="10" fillId="0" borderId="0" xfId="0" applyFont="1"/>
    <xf numFmtId="0" fontId="7" fillId="0" borderId="6" xfId="0" applyFont="1" applyBorder="1"/>
    <xf numFmtId="164" fontId="11" fillId="0" borderId="0" xfId="0" applyNumberFormat="1" applyFont="1" applyBorder="1"/>
    <xf numFmtId="164" fontId="11" fillId="0" borderId="1" xfId="0" applyNumberFormat="1" applyFont="1" applyBorder="1"/>
    <xf numFmtId="164" fontId="7" fillId="0" borderId="0" xfId="6" applyNumberFormat="1" applyFont="1"/>
    <xf numFmtId="0" fontId="13" fillId="0" borderId="1" xfId="0" applyFont="1" applyBorder="1" applyAlignment="1">
      <alignment horizontal="left"/>
    </xf>
    <xf numFmtId="0" fontId="7" fillId="0" borderId="0" xfId="0" applyFont="1" applyAlignment="1"/>
    <xf numFmtId="0" fontId="11" fillId="0" borderId="0" xfId="0" applyFont="1" applyAlignment="1"/>
    <xf numFmtId="0" fontId="7" fillId="0" borderId="0" xfId="6" applyFont="1"/>
    <xf numFmtId="0" fontId="7" fillId="0" borderId="0" xfId="6" applyFont="1" applyAlignment="1">
      <alignment horizontal="left"/>
    </xf>
    <xf numFmtId="0" fontId="11" fillId="0" borderId="0" xfId="6" applyFont="1"/>
    <xf numFmtId="0" fontId="23" fillId="0" borderId="0" xfId="0" applyFont="1" applyAlignment="1">
      <alignment horizontal="right"/>
    </xf>
    <xf numFmtId="0" fontId="7" fillId="0" borderId="0" xfId="6" applyFont="1" applyBorder="1" applyAlignment="1">
      <alignment horizontal="left"/>
    </xf>
    <xf numFmtId="0" fontId="7" fillId="0" borderId="0" xfId="6" applyFont="1" applyBorder="1"/>
    <xf numFmtId="164" fontId="7" fillId="0" borderId="0" xfId="6" applyNumberFormat="1" applyFont="1" applyBorder="1"/>
    <xf numFmtId="164" fontId="12" fillId="0" borderId="0" xfId="6" applyNumberFormat="1" applyFont="1" applyBorder="1"/>
    <xf numFmtId="0" fontId="7" fillId="0" borderId="5" xfId="6" applyFont="1" applyBorder="1"/>
    <xf numFmtId="0" fontId="7" fillId="0" borderId="1" xfId="6" applyFont="1" applyBorder="1" applyAlignment="1">
      <alignment horizontal="left"/>
    </xf>
    <xf numFmtId="0" fontId="7" fillId="0" borderId="1" xfId="6" applyFont="1" applyBorder="1"/>
    <xf numFmtId="0" fontId="7" fillId="0" borderId="4" xfId="6" applyFont="1" applyBorder="1"/>
    <xf numFmtId="164" fontId="7" fillId="0" borderId="1" xfId="6" applyNumberFormat="1" applyFont="1" applyBorder="1"/>
    <xf numFmtId="0" fontId="7" fillId="0" borderId="0" xfId="0" applyFont="1" applyAlignment="1">
      <alignment horizontal="right"/>
    </xf>
    <xf numFmtId="0" fontId="7" fillId="0" borderId="0" xfId="3" applyNumberFormat="1" applyFont="1" applyFill="1" applyBorder="1" applyAlignment="1"/>
    <xf numFmtId="2" fontId="7" fillId="0" borderId="7" xfId="3" applyNumberFormat="1" applyFont="1" applyFill="1" applyBorder="1" applyAlignment="1">
      <alignment horizontal="right"/>
    </xf>
    <xf numFmtId="169" fontId="7" fillId="0" borderId="7" xfId="3" applyNumberFormat="1" applyFont="1" applyFill="1" applyBorder="1" applyAlignment="1"/>
    <xf numFmtId="0" fontId="7" fillId="2" borderId="7" xfId="3" applyNumberFormat="1" applyFont="1" applyFill="1" applyBorder="1" applyAlignment="1"/>
    <xf numFmtId="170" fontId="7" fillId="0" borderId="7" xfId="3" applyNumberFormat="1" applyFont="1" applyFill="1" applyBorder="1" applyAlignment="1"/>
    <xf numFmtId="0" fontId="24" fillId="0" borderId="0" xfId="3" applyNumberFormat="1" applyFont="1" applyFill="1" applyBorder="1" applyAlignment="1"/>
    <xf numFmtId="0" fontId="25" fillId="0" borderId="0" xfId="0" applyNumberFormat="1" applyFont="1" applyFill="1" applyBorder="1" applyAlignment="1"/>
    <xf numFmtId="0" fontId="0" fillId="0" borderId="0" xfId="0" applyNumberFormat="1" applyFont="1" applyFill="1" applyBorder="1" applyAlignment="1"/>
    <xf numFmtId="0" fontId="0" fillId="2" borderId="7" xfId="0" applyNumberFormat="1" applyFont="1" applyFill="1" applyBorder="1" applyAlignment="1"/>
    <xf numFmtId="170" fontId="0" fillId="0" borderId="7" xfId="0" applyNumberFormat="1" applyFont="1" applyFill="1" applyBorder="1" applyAlignment="1"/>
    <xf numFmtId="2" fontId="0" fillId="0" borderId="0" xfId="0" applyNumberFormat="1" applyAlignment="1">
      <alignment horizontal="right"/>
    </xf>
    <xf numFmtId="0" fontId="7" fillId="0" borderId="0" xfId="0" applyFont="1" applyFill="1"/>
    <xf numFmtId="0" fontId="9" fillId="0" borderId="2" xfId="0" applyFont="1" applyFill="1" applyBorder="1"/>
    <xf numFmtId="164" fontId="7" fillId="0" borderId="0" xfId="0" applyNumberFormat="1" applyFont="1" applyFill="1" applyBorder="1"/>
    <xf numFmtId="164" fontId="7" fillId="0" borderId="0" xfId="0" applyNumberFormat="1" applyFont="1" applyFill="1"/>
    <xf numFmtId="164" fontId="7" fillId="0" borderId="1" xfId="0" applyNumberFormat="1" applyFont="1" applyFill="1" applyBorder="1"/>
    <xf numFmtId="164" fontId="7" fillId="0" borderId="0" xfId="6" applyNumberFormat="1" applyFont="1" applyFill="1" applyBorder="1"/>
    <xf numFmtId="0" fontId="7" fillId="0" borderId="0" xfId="0" applyFont="1" applyFill="1" applyAlignment="1"/>
    <xf numFmtId="0" fontId="0" fillId="0" borderId="0" xfId="0" applyFill="1"/>
    <xf numFmtId="2" fontId="17" fillId="0" borderId="0" xfId="4" applyNumberFormat="1" applyFont="1" applyFill="1"/>
    <xf numFmtId="2" fontId="1" fillId="0" borderId="0" xfId="0" applyNumberFormat="1" applyFont="1" applyFill="1"/>
    <xf numFmtId="0" fontId="1" fillId="0" borderId="0" xfId="0" applyFont="1" applyFill="1"/>
    <xf numFmtId="2" fontId="7" fillId="0" borderId="0" xfId="0" applyNumberFormat="1" applyFont="1" applyFill="1"/>
    <xf numFmtId="2" fontId="0" fillId="0" borderId="0" xfId="0" applyNumberFormat="1" applyFill="1" applyAlignment="1">
      <alignment horizontal="right"/>
    </xf>
    <xf numFmtId="2" fontId="0" fillId="0" borderId="0" xfId="0" applyNumberFormat="1" applyFill="1"/>
    <xf numFmtId="1" fontId="0" fillId="0" borderId="0" xfId="0" applyNumberFormat="1" applyFill="1" applyAlignment="1">
      <alignment horizontal="right"/>
    </xf>
    <xf numFmtId="0" fontId="9" fillId="0" borderId="0" xfId="3" applyNumberFormat="1" applyFont="1" applyFill="1" applyBorder="1" applyAlignment="1"/>
    <xf numFmtId="0" fontId="7" fillId="3" borderId="0" xfId="3" applyNumberFormat="1" applyFont="1" applyFill="1" applyBorder="1" applyAlignment="1"/>
    <xf numFmtId="0" fontId="7" fillId="3" borderId="0" xfId="0" applyFont="1" applyFill="1"/>
    <xf numFmtId="0" fontId="7" fillId="3" borderId="0" xfId="0" applyFont="1" applyFill="1" applyAlignment="1">
      <alignment horizontal="right"/>
    </xf>
    <xf numFmtId="0" fontId="7" fillId="0" borderId="0" xfId="6" applyFont="1" applyFill="1" applyAlignment="1">
      <alignment horizontal="left"/>
    </xf>
    <xf numFmtId="0" fontId="7" fillId="0" borderId="0" xfId="6" applyFont="1" applyFill="1"/>
    <xf numFmtId="0" fontId="7" fillId="0" borderId="5" xfId="6" applyFont="1" applyFill="1" applyBorder="1"/>
    <xf numFmtId="164" fontId="11" fillId="0" borderId="0" xfId="0" applyNumberFormat="1" applyFont="1" applyFill="1" applyBorder="1"/>
    <xf numFmtId="0" fontId="7" fillId="4" borderId="0" xfId="3" applyNumberFormat="1" applyFont="1" applyFill="1" applyBorder="1" applyAlignment="1"/>
    <xf numFmtId="164" fontId="7" fillId="0" borderId="1" xfId="6" applyNumberFormat="1" applyFont="1" applyFill="1" applyBorder="1"/>
    <xf numFmtId="164" fontId="7" fillId="0" borderId="0" xfId="0" applyNumberFormat="1" applyFont="1" applyFill="1" applyAlignment="1"/>
    <xf numFmtId="0" fontId="7" fillId="0" borderId="0" xfId="5" applyFont="1"/>
    <xf numFmtId="0" fontId="1" fillId="3" borderId="0" xfId="5" applyFill="1"/>
    <xf numFmtId="169" fontId="7" fillId="0" borderId="8" xfId="3" applyNumberFormat="1" applyFont="1" applyFill="1" applyBorder="1" applyAlignment="1"/>
    <xf numFmtId="170" fontId="7" fillId="0" borderId="8" xfId="3" applyNumberFormat="1" applyFont="1" applyFill="1" applyBorder="1" applyAlignment="1"/>
    <xf numFmtId="2" fontId="7" fillId="0" borderId="8" xfId="3" applyNumberFormat="1" applyFont="1" applyFill="1" applyBorder="1" applyAlignment="1">
      <alignment horizontal="right"/>
    </xf>
    <xf numFmtId="0" fontId="7" fillId="2" borderId="9" xfId="3" applyNumberFormat="1" applyFont="1" applyFill="1" applyBorder="1" applyAlignment="1"/>
    <xf numFmtId="169" fontId="7" fillId="0" borderId="0" xfId="3" applyNumberFormat="1" applyFont="1" applyFill="1" applyBorder="1" applyAlignment="1"/>
    <xf numFmtId="2" fontId="7" fillId="0" borderId="0" xfId="3" applyNumberFormat="1" applyFont="1" applyFill="1" applyBorder="1" applyAlignment="1">
      <alignment horizontal="right"/>
    </xf>
    <xf numFmtId="170" fontId="7" fillId="0" borderId="0" xfId="3" applyNumberFormat="1" applyFont="1" applyFill="1" applyBorder="1" applyAlignment="1"/>
    <xf numFmtId="2" fontId="7" fillId="4" borderId="0" xfId="3" applyNumberFormat="1" applyFont="1" applyFill="1" applyBorder="1" applyAlignment="1"/>
    <xf numFmtId="2" fontId="0" fillId="0" borderId="0" xfId="0" applyNumberFormat="1" applyFill="1" applyBorder="1" applyAlignment="1">
      <alignment horizontal="right"/>
    </xf>
    <xf numFmtId="2" fontId="0" fillId="0" borderId="0" xfId="0" applyNumberFormat="1" applyFill="1" applyBorder="1"/>
    <xf numFmtId="164" fontId="7" fillId="5" borderId="0" xfId="0" applyNumberFormat="1" applyFont="1" applyFill="1"/>
    <xf numFmtId="164" fontId="7" fillId="5" borderId="1" xfId="0" applyNumberFormat="1" applyFont="1" applyFill="1" applyBorder="1"/>
    <xf numFmtId="164" fontId="7" fillId="5" borderId="0" xfId="0" applyNumberFormat="1" applyFont="1" applyFill="1" applyBorder="1"/>
    <xf numFmtId="0" fontId="7" fillId="5" borderId="0" xfId="0" applyFont="1" applyFill="1"/>
    <xf numFmtId="2" fontId="10" fillId="0" borderId="0" xfId="0" applyNumberFormat="1" applyFont="1" applyFill="1"/>
    <xf numFmtId="2" fontId="1" fillId="5" borderId="0" xfId="0" applyNumberFormat="1" applyFont="1" applyFill="1"/>
    <xf numFmtId="0" fontId="0" fillId="5" borderId="0" xfId="0" applyFill="1"/>
    <xf numFmtId="0" fontId="10" fillId="0" borderId="0" xfId="7" applyNumberFormat="1" applyFont="1" applyFill="1" applyBorder="1" applyAlignment="1"/>
    <xf numFmtId="0" fontId="10" fillId="0" borderId="0" xfId="7" applyFont="1"/>
    <xf numFmtId="171" fontId="10" fillId="0" borderId="0" xfId="7" applyNumberFormat="1" applyFont="1" applyFill="1" applyBorder="1" applyAlignment="1"/>
    <xf numFmtId="0" fontId="10" fillId="2" borderId="7" xfId="7" applyNumberFormat="1" applyFont="1" applyFill="1" applyBorder="1" applyAlignment="1"/>
    <xf numFmtId="4" fontId="10" fillId="0" borderId="7" xfId="7" applyNumberFormat="1" applyFont="1" applyFill="1" applyBorder="1" applyAlignment="1"/>
    <xf numFmtId="172" fontId="10" fillId="0" borderId="7" xfId="7" applyNumberFormat="1" applyFont="1" applyFill="1" applyBorder="1" applyAlignment="1"/>
    <xf numFmtId="2" fontId="0" fillId="5" borderId="0" xfId="0" applyNumberFormat="1" applyFill="1"/>
    <xf numFmtId="2" fontId="0" fillId="3" borderId="0" xfId="0" applyNumberFormat="1" applyFill="1"/>
    <xf numFmtId="2" fontId="0" fillId="3" borderId="0" xfId="0" applyNumberFormat="1" applyFill="1" applyAlignment="1">
      <alignment wrapText="1"/>
    </xf>
    <xf numFmtId="164" fontId="7" fillId="5" borderId="1" xfId="6" applyNumberFormat="1" applyFont="1" applyFill="1" applyBorder="1"/>
    <xf numFmtId="0" fontId="0" fillId="0" borderId="10" xfId="0" applyBorder="1"/>
    <xf numFmtId="0" fontId="0" fillId="3" borderId="10" xfId="0" applyFill="1" applyBorder="1"/>
    <xf numFmtId="0" fontId="0" fillId="6" borderId="10" xfId="0" applyFill="1" applyBorder="1"/>
    <xf numFmtId="0" fontId="0" fillId="3" borderId="0" xfId="0" applyFill="1"/>
    <xf numFmtId="0" fontId="0" fillId="6" borderId="0" xfId="0" applyFill="1"/>
  </cellXfs>
  <cellStyles count="8">
    <cellStyle name="Hyperlink" xfId="1" builtinId="8"/>
    <cellStyle name="Normal" xfId="0" builtinId="0"/>
    <cellStyle name="Normal 2" xfId="2"/>
    <cellStyle name="Normal 3" xfId="3"/>
    <cellStyle name="Normal 4" xfId="7"/>
    <cellStyle name="Normal_Re" xfId="4"/>
    <cellStyle name="Normal_tec00033" xfId="5"/>
    <cellStyle name="Normal_Valuta4"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USD/EUR</a:t>
            </a:r>
          </a:p>
        </c:rich>
      </c:tx>
      <c:overlay val="0"/>
    </c:title>
    <c:autoTitleDeleted val="0"/>
    <c:plotArea>
      <c:layout/>
      <c:scatterChart>
        <c:scatterStyle val="smoothMarker"/>
        <c:varyColors val="0"/>
        <c:ser>
          <c:idx val="0"/>
          <c:order val="0"/>
          <c:tx>
            <c:strRef>
              <c:f>Currency!$C$62</c:f>
              <c:strCache>
                <c:ptCount val="1"/>
                <c:pt idx="0">
                  <c:v>USD</c:v>
                </c:pt>
              </c:strCache>
            </c:strRef>
          </c:tx>
          <c:marker>
            <c:symbol val="none"/>
          </c:marker>
          <c:xVal>
            <c:numRef>
              <c:f>Currency!$D$61:$AN$61</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xVal>
          <c:yVal>
            <c:numRef>
              <c:f>Currency!$D$62:$AN$62</c:f>
              <c:numCache>
                <c:formatCode>0.000</c:formatCode>
                <c:ptCount val="37"/>
                <c:pt idx="0">
                  <c:v>1.3896284197631685</c:v>
                </c:pt>
                <c:pt idx="1">
                  <c:v>1.111189654688771</c:v>
                </c:pt>
                <c:pt idx="2">
                  <c:v>0.97687065868263467</c:v>
                </c:pt>
                <c:pt idx="3">
                  <c:v>0.88764940239043832</c:v>
                </c:pt>
                <c:pt idx="4">
                  <c:v>0.78643334909803397</c:v>
                </c:pt>
                <c:pt idx="5">
                  <c:v>0.75776726084204771</c:v>
                </c:pt>
                <c:pt idx="6">
                  <c:v>0.98181728224030873</c:v>
                </c:pt>
                <c:pt idx="7">
                  <c:v>1.1520106376760768</c:v>
                </c:pt>
                <c:pt idx="8">
                  <c:v>1.1795932897254482</c:v>
                </c:pt>
                <c:pt idx="9">
                  <c:v>1.0998482590805321</c:v>
                </c:pt>
                <c:pt idx="10">
                  <c:v>1.2727919421855043</c:v>
                </c:pt>
                <c:pt idx="11">
                  <c:v>1.2360464753099916</c:v>
                </c:pt>
                <c:pt idx="12">
                  <c:v>1.2945597531232891</c:v>
                </c:pt>
                <c:pt idx="13">
                  <c:v>1.171</c:v>
                </c:pt>
                <c:pt idx="14">
                  <c:v>1.1895199999999999</c:v>
                </c:pt>
                <c:pt idx="15">
                  <c:v>1.3080099999999999</c:v>
                </c:pt>
                <c:pt idx="16">
                  <c:v>1.2697499999999999</c:v>
                </c:pt>
                <c:pt idx="17">
                  <c:v>1.1339999999999999</c:v>
                </c:pt>
                <c:pt idx="18">
                  <c:v>1.121</c:v>
                </c:pt>
                <c:pt idx="19">
                  <c:v>1.0656723735408558</c:v>
                </c:pt>
                <c:pt idx="20">
                  <c:v>0.92361254901960743</c:v>
                </c:pt>
                <c:pt idx="21">
                  <c:v>0.89562952755905456</c:v>
                </c:pt>
                <c:pt idx="22">
                  <c:v>0.94557372549019625</c:v>
                </c:pt>
                <c:pt idx="23">
                  <c:v>1.1312</c:v>
                </c:pt>
                <c:pt idx="24">
                  <c:v>1.2439</c:v>
                </c:pt>
                <c:pt idx="25">
                  <c:v>1.2441</c:v>
                </c:pt>
                <c:pt idx="26">
                  <c:v>1.2556</c:v>
                </c:pt>
                <c:pt idx="27">
                  <c:v>1.3705000000000001</c:v>
                </c:pt>
                <c:pt idx="28">
                  <c:v>1.4708000000000001</c:v>
                </c:pt>
                <c:pt idx="29">
                  <c:v>1.3948</c:v>
                </c:pt>
                <c:pt idx="30">
                  <c:v>1.3257000000000001</c:v>
                </c:pt>
                <c:pt idx="31">
                  <c:v>1.3919999999999999</c:v>
                </c:pt>
                <c:pt idx="32">
                  <c:v>1.2847999999999999</c:v>
                </c:pt>
                <c:pt idx="33">
                  <c:v>1.3281000000000001</c:v>
                </c:pt>
                <c:pt idx="34">
                  <c:v>1.3285</c:v>
                </c:pt>
                <c:pt idx="35">
                  <c:v>1.1094999999999999</c:v>
                </c:pt>
                <c:pt idx="36">
                  <c:v>1.1069</c:v>
                </c:pt>
              </c:numCache>
            </c:numRef>
          </c:yVal>
          <c:smooth val="1"/>
          <c:extLst>
            <c:ext xmlns:c16="http://schemas.microsoft.com/office/drawing/2014/chart" uri="{C3380CC4-5D6E-409C-BE32-E72D297353CC}">
              <c16:uniqueId val="{00000000-FA47-4958-A071-1638C687FFB4}"/>
            </c:ext>
          </c:extLst>
        </c:ser>
        <c:dLbls>
          <c:showLegendKey val="0"/>
          <c:showVal val="0"/>
          <c:showCatName val="0"/>
          <c:showSerName val="0"/>
          <c:showPercent val="0"/>
          <c:showBubbleSize val="0"/>
        </c:dLbls>
        <c:axId val="102532992"/>
        <c:axId val="102534528"/>
      </c:scatterChart>
      <c:valAx>
        <c:axId val="102532992"/>
        <c:scaling>
          <c:orientation val="minMax"/>
          <c:max val="2016"/>
          <c:min val="1980"/>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a-DK"/>
          </a:p>
        </c:txPr>
        <c:crossAx val="102534528"/>
        <c:crosses val="autoZero"/>
        <c:crossBetween val="midCat"/>
        <c:majorUnit val="5"/>
        <c:minorUnit val="1"/>
      </c:valAx>
      <c:valAx>
        <c:axId val="102534528"/>
        <c:scaling>
          <c:orientation val="minMax"/>
        </c:scaling>
        <c:delete val="0"/>
        <c:axPos val="l"/>
        <c:majorGridlines/>
        <c:numFmt formatCode="0.0" sourceLinked="0"/>
        <c:majorTickMark val="out"/>
        <c:minorTickMark val="none"/>
        <c:tickLblPos val="nextTo"/>
        <c:crossAx val="10253299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Cost</a:t>
            </a:r>
            <a:r>
              <a:rPr lang="en-GB" baseline="0"/>
              <a:t> multiplier, EUR 2005=1</a:t>
            </a:r>
            <a:endParaRPr lang="en-GB"/>
          </a:p>
        </c:rich>
      </c:tx>
      <c:overlay val="1"/>
    </c:title>
    <c:autoTitleDeleted val="0"/>
    <c:plotArea>
      <c:layout/>
      <c:lineChart>
        <c:grouping val="standard"/>
        <c:varyColors val="0"/>
        <c:ser>
          <c:idx val="0"/>
          <c:order val="0"/>
          <c:tx>
            <c:strRef>
              <c:f>Currency!$C$93</c:f>
              <c:strCache>
                <c:ptCount val="1"/>
                <c:pt idx="0">
                  <c:v>EUR</c:v>
                </c:pt>
              </c:strCache>
            </c:strRef>
          </c:tx>
          <c:marker>
            <c:symbol val="none"/>
          </c:marker>
          <c:cat>
            <c:numRef>
              <c:f>Currency!$D$61:$AN$61</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Currency!$D$93:$AN$93</c:f>
              <c:numCache>
                <c:formatCode>0.000</c:formatCode>
                <c:ptCount val="37"/>
                <c:pt idx="0">
                  <c:v>0.37502264503731741</c:v>
                </c:pt>
                <c:pt idx="1">
                  <c:v>0.41187015875723837</c:v>
                </c:pt>
                <c:pt idx="2">
                  <c:v>0.44670641980243503</c:v>
                </c:pt>
                <c:pt idx="3">
                  <c:v>0.4688386680684874</c:v>
                </c:pt>
                <c:pt idx="4">
                  <c:v>0.55458959682911335</c:v>
                </c:pt>
                <c:pt idx="5">
                  <c:v>0.58049388421954129</c:v>
                </c:pt>
                <c:pt idx="6">
                  <c:v>0.60007648292553106</c:v>
                </c:pt>
                <c:pt idx="7">
                  <c:v>0.61479926138567087</c:v>
                </c:pt>
                <c:pt idx="8">
                  <c:v>0.64248142570351596</c:v>
                </c:pt>
                <c:pt idx="9">
                  <c:v>0.67645358112962994</c:v>
                </c:pt>
                <c:pt idx="10">
                  <c:v>0.70363205819255059</c:v>
                </c:pt>
                <c:pt idx="11">
                  <c:v>0.73299321671680917</c:v>
                </c:pt>
                <c:pt idx="12">
                  <c:v>0.76277444357980917</c:v>
                </c:pt>
                <c:pt idx="13">
                  <c:v>0.78794406593341471</c:v>
                </c:pt>
                <c:pt idx="14">
                  <c:v>0.80797295246986567</c:v>
                </c:pt>
                <c:pt idx="15">
                  <c:v>0.82839024390243898</c:v>
                </c:pt>
                <c:pt idx="16">
                  <c:v>0.84909999999999997</c:v>
                </c:pt>
                <c:pt idx="17">
                  <c:v>0.8637999999999999</c:v>
                </c:pt>
                <c:pt idx="18">
                  <c:v>0.8748999999999999</c:v>
                </c:pt>
                <c:pt idx="19">
                  <c:v>0.88529999999999998</c:v>
                </c:pt>
                <c:pt idx="20">
                  <c:v>0.9020999999999999</c:v>
                </c:pt>
                <c:pt idx="21">
                  <c:v>0.92189999999999994</c:v>
                </c:pt>
                <c:pt idx="22">
                  <c:v>0.94110000000000005</c:v>
                </c:pt>
                <c:pt idx="23">
                  <c:v>0.95950000000000002</c:v>
                </c:pt>
                <c:pt idx="24">
                  <c:v>0.9788</c:v>
                </c:pt>
                <c:pt idx="25">
                  <c:v>1</c:v>
                </c:pt>
                <c:pt idx="26">
                  <c:v>1.022</c:v>
                </c:pt>
                <c:pt idx="27">
                  <c:v>1.0459000000000001</c:v>
                </c:pt>
                <c:pt idx="28">
                  <c:v>1.0842000000000001</c:v>
                </c:pt>
                <c:pt idx="29">
                  <c:v>1.0949</c:v>
                </c:pt>
                <c:pt idx="30">
                  <c:v>1.1176999999999999</c:v>
                </c:pt>
                <c:pt idx="31">
                  <c:v>1.1523000000000001</c:v>
                </c:pt>
                <c:pt idx="32">
                  <c:v>1.1828000000000001</c:v>
                </c:pt>
                <c:pt idx="33">
                  <c:v>1.2006000000000001</c:v>
                </c:pt>
                <c:pt idx="34">
                  <c:v>1.2072000000000001</c:v>
                </c:pt>
                <c:pt idx="35">
                  <c:v>1.2070000000000001</c:v>
                </c:pt>
                <c:pt idx="36">
                  <c:v>1.2100175000000002</c:v>
                </c:pt>
              </c:numCache>
            </c:numRef>
          </c:val>
          <c:smooth val="0"/>
          <c:extLst>
            <c:ext xmlns:c16="http://schemas.microsoft.com/office/drawing/2014/chart" uri="{C3380CC4-5D6E-409C-BE32-E72D297353CC}">
              <c16:uniqueId val="{00000000-E9BF-4F4B-9308-F189A7194CEB}"/>
            </c:ext>
          </c:extLst>
        </c:ser>
        <c:ser>
          <c:idx val="1"/>
          <c:order val="1"/>
          <c:tx>
            <c:strRef>
              <c:f>Currency!$C$94</c:f>
              <c:strCache>
                <c:ptCount val="1"/>
                <c:pt idx="0">
                  <c:v>USD</c:v>
                </c:pt>
              </c:strCache>
            </c:strRef>
          </c:tx>
          <c:marker>
            <c:symbol val="none"/>
          </c:marker>
          <c:cat>
            <c:numRef>
              <c:f>Currency!$D$61:$AN$61</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Currency!$D$94:$AN$94</c:f>
              <c:numCache>
                <c:formatCode>0.000</c:formatCode>
                <c:ptCount val="37"/>
                <c:pt idx="0">
                  <c:v>0.52114212559861106</c:v>
                </c:pt>
                <c:pt idx="1">
                  <c:v>0.45766585948606497</c:v>
                </c:pt>
                <c:pt idx="2">
                  <c:v>0.43637439455016624</c:v>
                </c:pt>
                <c:pt idx="3">
                  <c:v>0.41616436352852193</c:v>
                </c:pt>
                <c:pt idx="4">
                  <c:v>0.43614775400924799</c:v>
                </c:pt>
                <c:pt idx="5">
                  <c:v>0.43987926058060256</c:v>
                </c:pt>
                <c:pt idx="6">
                  <c:v>0.5891654616022679</c:v>
                </c:pt>
                <c:pt idx="7">
                  <c:v>0.70825528915168767</c:v>
                </c:pt>
                <c:pt idx="8">
                  <c:v>0.75786677853310647</c:v>
                </c:pt>
                <c:pt idx="9">
                  <c:v>0.74399629355421493</c:v>
                </c:pt>
                <c:pt idx="10">
                  <c:v>0.89557721393088019</c:v>
                </c:pt>
                <c:pt idx="11">
                  <c:v>0.90601368194894472</c:v>
                </c:pt>
                <c:pt idx="12">
                  <c:v>0.98745709536943194</c:v>
                </c:pt>
                <c:pt idx="13">
                  <c:v>0.92268250120802864</c:v>
                </c:pt>
                <c:pt idx="14">
                  <c:v>0.96109998642195449</c:v>
                </c:pt>
                <c:pt idx="15">
                  <c:v>1.0835427229268291</c:v>
                </c:pt>
                <c:pt idx="16">
                  <c:v>1.0781447249999998</c:v>
                </c:pt>
                <c:pt idx="17">
                  <c:v>0.97954919999999979</c:v>
                </c:pt>
                <c:pt idx="18">
                  <c:v>0.98076289999999988</c:v>
                </c:pt>
                <c:pt idx="19">
                  <c:v>0.94343975229571952</c:v>
                </c:pt>
                <c:pt idx="20">
                  <c:v>0.83319088047058776</c:v>
                </c:pt>
                <c:pt idx="21">
                  <c:v>0.82568086145669239</c:v>
                </c:pt>
                <c:pt idx="22">
                  <c:v>0.88987943305882378</c:v>
                </c:pt>
                <c:pt idx="23">
                  <c:v>1.0853864</c:v>
                </c:pt>
                <c:pt idx="24">
                  <c:v>1.2175293199999999</c:v>
                </c:pt>
                <c:pt idx="25">
                  <c:v>1.2441</c:v>
                </c:pt>
                <c:pt idx="26">
                  <c:v>1.2832232000000001</c:v>
                </c:pt>
                <c:pt idx="27">
                  <c:v>1.43340595</c:v>
                </c:pt>
                <c:pt idx="28">
                  <c:v>1.5946413600000002</c:v>
                </c:pt>
                <c:pt idx="29">
                  <c:v>1.52716652</c:v>
                </c:pt>
                <c:pt idx="30">
                  <c:v>1.48173489</c:v>
                </c:pt>
                <c:pt idx="31">
                  <c:v>1.6040016000000001</c:v>
                </c:pt>
                <c:pt idx="32">
                  <c:v>1.5196614399999999</c:v>
                </c:pt>
                <c:pt idx="33">
                  <c:v>1.5945168600000001</c:v>
                </c:pt>
                <c:pt idx="34">
                  <c:v>1.6037652</c:v>
                </c:pt>
                <c:pt idx="35">
                  <c:v>1.3391664999999999</c:v>
                </c:pt>
                <c:pt idx="36">
                  <c:v>1.3393683707500001</c:v>
                </c:pt>
              </c:numCache>
            </c:numRef>
          </c:val>
          <c:smooth val="0"/>
          <c:extLst>
            <c:ext xmlns:c16="http://schemas.microsoft.com/office/drawing/2014/chart" uri="{C3380CC4-5D6E-409C-BE32-E72D297353CC}">
              <c16:uniqueId val="{00000001-E9BF-4F4B-9308-F189A7194CEB}"/>
            </c:ext>
          </c:extLst>
        </c:ser>
        <c:dLbls>
          <c:showLegendKey val="0"/>
          <c:showVal val="0"/>
          <c:showCatName val="0"/>
          <c:showSerName val="0"/>
          <c:showPercent val="0"/>
          <c:showBubbleSize val="0"/>
        </c:dLbls>
        <c:smooth val="0"/>
        <c:axId val="103694336"/>
        <c:axId val="103695872"/>
      </c:lineChart>
      <c:catAx>
        <c:axId val="103694336"/>
        <c:scaling>
          <c:orientation val="minMax"/>
        </c:scaling>
        <c:delete val="0"/>
        <c:axPos val="b"/>
        <c:numFmt formatCode="General" sourceLinked="1"/>
        <c:majorTickMark val="out"/>
        <c:minorTickMark val="none"/>
        <c:tickLblPos val="nextTo"/>
        <c:crossAx val="103695872"/>
        <c:crosses val="autoZero"/>
        <c:auto val="1"/>
        <c:lblAlgn val="ctr"/>
        <c:lblOffset val="100"/>
        <c:tickLblSkip val="5"/>
        <c:tickMarkSkip val="5"/>
        <c:noMultiLvlLbl val="0"/>
      </c:catAx>
      <c:valAx>
        <c:axId val="103695872"/>
        <c:scaling>
          <c:orientation val="minMax"/>
        </c:scaling>
        <c:delete val="0"/>
        <c:axPos val="l"/>
        <c:majorGridlines/>
        <c:numFmt formatCode="0.0" sourceLinked="0"/>
        <c:majorTickMark val="out"/>
        <c:minorTickMark val="none"/>
        <c:tickLblPos val="nextTo"/>
        <c:crossAx val="103694336"/>
        <c:crosses val="autoZero"/>
        <c:crossBetween val="between"/>
      </c:valAx>
    </c:plotArea>
    <c:legend>
      <c:legendPos val="r"/>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42</xdr:col>
      <xdr:colOff>0</xdr:colOff>
      <xdr:row>61</xdr:row>
      <xdr:rowOff>0</xdr:rowOff>
    </xdr:from>
    <xdr:to>
      <xdr:col>48</xdr:col>
      <xdr:colOff>12700</xdr:colOff>
      <xdr:row>73</xdr:row>
      <xdr:rowOff>104775</xdr:rowOff>
    </xdr:to>
    <xdr:graphicFrame macro="">
      <xdr:nvGraphicFramePr>
        <xdr:cNvPr id="114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0</xdr:colOff>
      <xdr:row>75</xdr:row>
      <xdr:rowOff>0</xdr:rowOff>
    </xdr:from>
    <xdr:to>
      <xdr:col>48</xdr:col>
      <xdr:colOff>447675</xdr:colOff>
      <xdr:row>88</xdr:row>
      <xdr:rowOff>180975</xdr:rowOff>
    </xdr:to>
    <xdr:graphicFrame macro="">
      <xdr:nvGraphicFramePr>
        <xdr:cNvPr id="114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ssb.no/emner/08/02/10/hkpi/tab1.tx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pp.eurostat.ec.europa.eu/tgm/table.do?tab=table&amp;init=1&amp;plugin=0&amp;language=en&amp;pcode=tec00027"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epp.eurostat.ec.europa.eu/tgm/table.do?tab=table&amp;init=1&amp;plugin=1&amp;language=en&amp;pcode=tec00033" TargetMode="External"/><Relationship Id="rId1" Type="http://schemas.openxmlformats.org/officeDocument/2006/relationships/hyperlink" Target="http://epp.eurostat.ec.europa.eu/tgm/table.do?tab=table&amp;init=1&amp;plugin=1&amp;language=en&amp;pcode=tec00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1"/>
  <sheetViews>
    <sheetView tabSelected="1" workbookViewId="0">
      <selection activeCell="E4" sqref="E4"/>
    </sheetView>
  </sheetViews>
  <sheetFormatPr defaultRowHeight="15"/>
  <cols>
    <col min="2" max="2" width="15.88671875" bestFit="1" customWidth="1"/>
    <col min="3" max="4" width="17" bestFit="1" customWidth="1"/>
    <col min="5" max="5" width="17.21875" bestFit="1" customWidth="1"/>
    <col min="6" max="6" width="9.6640625" bestFit="1" customWidth="1"/>
    <col min="7" max="7" width="14.88671875" bestFit="1" customWidth="1"/>
    <col min="8" max="8" width="17" bestFit="1" customWidth="1"/>
  </cols>
  <sheetData>
    <row r="3" spans="2:8">
      <c r="C3" s="156" t="s">
        <v>589</v>
      </c>
      <c r="D3" s="156" t="s">
        <v>591</v>
      </c>
      <c r="E3" s="156" t="s">
        <v>592</v>
      </c>
    </row>
    <row r="4" spans="2:8">
      <c r="B4" s="156" t="s">
        <v>590</v>
      </c>
      <c r="C4" s="158" t="s">
        <v>85</v>
      </c>
      <c r="D4" s="158" t="s">
        <v>207</v>
      </c>
      <c r="E4" s="157">
        <f>+C10/D10</f>
        <v>0.75886152749742652</v>
      </c>
      <c r="G4" s="160"/>
      <c r="H4" t="s">
        <v>589</v>
      </c>
    </row>
    <row r="5" spans="2:8">
      <c r="B5" s="156" t="s">
        <v>596</v>
      </c>
      <c r="C5" s="158">
        <v>2013</v>
      </c>
      <c r="D5" s="158">
        <v>2016</v>
      </c>
      <c r="E5" s="157" t="str">
        <f>+D4&amp;D5&amp;"/"&amp;C4&amp;C5</f>
        <v>EUR2016/USD2013</v>
      </c>
      <c r="G5" s="159"/>
      <c r="H5" t="s">
        <v>591</v>
      </c>
    </row>
    <row r="8" spans="2:8">
      <c r="B8" t="s">
        <v>593</v>
      </c>
    </row>
    <row r="9" spans="2:8">
      <c r="C9" t="s">
        <v>589</v>
      </c>
      <c r="D9" t="s">
        <v>591</v>
      </c>
    </row>
    <row r="10" spans="2:8">
      <c r="B10" t="s">
        <v>595</v>
      </c>
      <c r="C10">
        <f>1/INDEX(Currency!$H$93:$AN$97,MATCH(C4,Currency!C93:C97,0),MATCH('Currency converter'!$C$5,Currency!$H$61:$AN$61,0))</f>
        <v>0.62714921684804259</v>
      </c>
      <c r="D10">
        <f>1/INDEX(Currency!$H$93:$AN$97,MATCH(D4,Currency!C93:C97,0),MATCH('Currency converter'!$D$5,Currency!$H$61:$AN$61,0))</f>
        <v>0.82643432842913411</v>
      </c>
    </row>
    <row r="11" spans="2:8">
      <c r="B11" t="s">
        <v>594</v>
      </c>
      <c r="C11" t="str">
        <f>"EUR2005/"&amp;C4&amp;C5</f>
        <v>EUR2005/USD2013</v>
      </c>
      <c r="D11" t="str">
        <f>"EUR2005/"&amp;+D4&amp;D5</f>
        <v>EUR2005/EUR2016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Currency!$C$93:$C$97</xm:f>
          </x14:formula1>
          <xm:sqref>C4:D4</xm:sqref>
        </x14:dataValidation>
        <x14:dataValidation type="list" allowBlank="1" showInputMessage="1" showErrorMessage="1">
          <x14:formula1>
            <xm:f>Currency!$D$61:$AN$61</xm:f>
          </x14:formula1>
          <xm:sqref>C5:D5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59"/>
  <sheetViews>
    <sheetView showGridLines="0" topLeftCell="A60" zoomScale="75" workbookViewId="0">
      <pane xSplit="3" ySplit="2" topLeftCell="H62" activePane="bottomRight" state="frozen"/>
      <selection activeCell="A60" sqref="A60"/>
      <selection pane="topRight" activeCell="D60" sqref="D60"/>
      <selection pane="bottomLeft" activeCell="A62" sqref="A62"/>
      <selection pane="bottomRight" activeCell="AA95" sqref="AA95"/>
    </sheetView>
  </sheetViews>
  <sheetFormatPr defaultRowHeight="15"/>
  <cols>
    <col min="1" max="1" width="9.88671875" customWidth="1"/>
    <col min="2" max="2" width="13.77734375" style="13" customWidth="1"/>
    <col min="3" max="3" width="6.21875" style="13" customWidth="1"/>
    <col min="4" max="13" width="6.6640625" style="13" customWidth="1"/>
    <col min="14" max="31" width="5.77734375" style="13" customWidth="1"/>
    <col min="32" max="33" width="5.77734375" style="101" customWidth="1"/>
    <col min="34" max="34" width="6.109375" style="13" customWidth="1"/>
    <col min="35" max="35" width="5.44140625" customWidth="1"/>
    <col min="36" max="41" width="6.5546875" customWidth="1"/>
  </cols>
  <sheetData>
    <row r="1" spans="1:25" ht="30" customHeight="1"/>
    <row r="2" spans="1:25" ht="24.75" customHeight="1">
      <c r="A2" s="64"/>
      <c r="B2" s="27"/>
      <c r="C2" s="28"/>
      <c r="D2" s="64"/>
      <c r="E2" s="64"/>
      <c r="F2" s="64"/>
      <c r="G2" s="26"/>
      <c r="H2" s="26"/>
      <c r="I2" s="26"/>
      <c r="J2" s="26"/>
      <c r="K2" s="26"/>
      <c r="L2" s="26"/>
      <c r="M2" s="26"/>
      <c r="N2" s="26"/>
      <c r="O2" s="26"/>
      <c r="P2" s="26"/>
      <c r="Q2" s="26"/>
      <c r="R2" s="26"/>
      <c r="S2" s="26"/>
      <c r="T2" s="26"/>
      <c r="U2" s="26"/>
      <c r="V2" s="26"/>
      <c r="W2" s="26"/>
    </row>
    <row r="3" spans="1:25">
      <c r="A3" s="22"/>
      <c r="B3" s="22"/>
      <c r="C3" s="30"/>
      <c r="D3" s="22"/>
      <c r="E3" s="22"/>
      <c r="F3" s="22"/>
      <c r="G3" s="22"/>
      <c r="H3" s="22"/>
      <c r="I3" s="22"/>
      <c r="J3" s="22"/>
      <c r="K3" s="22"/>
      <c r="L3" s="22"/>
      <c r="M3" s="22"/>
      <c r="N3" s="23"/>
      <c r="O3" s="23"/>
      <c r="P3" s="23"/>
      <c r="Q3" s="23"/>
      <c r="R3" s="23"/>
      <c r="S3" s="23"/>
      <c r="T3" s="23"/>
      <c r="U3" s="23"/>
      <c r="V3" s="23"/>
      <c r="Y3" s="14"/>
    </row>
    <row r="4" spans="1:25">
      <c r="A4" s="21"/>
      <c r="B4" s="21"/>
      <c r="C4" s="30"/>
      <c r="D4" s="22"/>
      <c r="E4" s="22"/>
      <c r="F4" s="22"/>
      <c r="G4" s="22"/>
      <c r="H4" s="22"/>
      <c r="I4" s="22"/>
      <c r="J4" s="22"/>
      <c r="K4" s="22"/>
      <c r="L4" s="22"/>
      <c r="M4" s="22"/>
      <c r="N4" s="23"/>
      <c r="O4" s="23"/>
      <c r="P4" s="23"/>
      <c r="Q4" s="23"/>
      <c r="R4" s="23"/>
      <c r="S4" s="23"/>
      <c r="T4" s="23"/>
      <c r="U4" s="23"/>
      <c r="V4" s="23"/>
      <c r="Y4" s="14"/>
    </row>
    <row r="5" spans="1:25">
      <c r="A5" s="15"/>
      <c r="B5" s="15"/>
      <c r="C5" s="30"/>
      <c r="D5" s="22"/>
      <c r="E5" s="22"/>
      <c r="F5" s="22"/>
      <c r="G5" s="22"/>
      <c r="H5" s="22"/>
      <c r="I5" s="22"/>
      <c r="J5" s="22"/>
      <c r="K5" s="22"/>
      <c r="L5" s="22"/>
      <c r="M5" s="22"/>
      <c r="N5" s="14"/>
      <c r="O5" s="14"/>
      <c r="P5" s="14"/>
      <c r="Q5" s="14"/>
      <c r="R5" s="14"/>
      <c r="S5" s="14"/>
      <c r="T5" s="14"/>
      <c r="U5" s="14"/>
      <c r="V5" s="14"/>
      <c r="Y5" s="14"/>
    </row>
    <row r="6" spans="1:25">
      <c r="A6" s="15"/>
      <c r="B6" s="15"/>
      <c r="C6" s="30"/>
      <c r="D6" s="22"/>
      <c r="E6" s="22"/>
      <c r="F6" s="22"/>
      <c r="G6" s="22"/>
      <c r="H6" s="22"/>
      <c r="I6" s="22"/>
      <c r="J6" s="22"/>
      <c r="K6" s="22"/>
      <c r="L6" s="22"/>
      <c r="M6" s="22"/>
      <c r="N6" s="14"/>
      <c r="O6" s="14"/>
      <c r="P6" s="14"/>
      <c r="Q6" s="14"/>
      <c r="R6" s="14"/>
      <c r="S6" s="14"/>
      <c r="T6" s="14"/>
      <c r="U6" s="14"/>
      <c r="V6" s="14"/>
      <c r="Y6" s="14"/>
    </row>
    <row r="7" spans="1:25">
      <c r="A7" s="15"/>
      <c r="B7" s="15"/>
      <c r="C7" s="30"/>
      <c r="D7" s="22"/>
      <c r="E7" s="22"/>
      <c r="F7" s="22"/>
      <c r="G7" s="22"/>
      <c r="H7" s="22"/>
      <c r="I7" s="22"/>
      <c r="J7" s="22"/>
      <c r="K7" s="22"/>
      <c r="L7" s="22"/>
      <c r="M7" s="22"/>
      <c r="N7" s="14"/>
      <c r="O7" s="14"/>
      <c r="P7" s="14"/>
      <c r="Q7" s="14"/>
      <c r="R7" s="14"/>
      <c r="S7" s="14"/>
      <c r="T7" s="14"/>
      <c r="U7" s="14"/>
      <c r="V7" s="14"/>
      <c r="Y7" s="14"/>
    </row>
    <row r="8" spans="1:25">
      <c r="A8" s="15"/>
      <c r="B8" s="15"/>
      <c r="C8" s="30"/>
      <c r="D8" s="22"/>
      <c r="E8" s="22"/>
      <c r="F8" s="22"/>
      <c r="G8" s="22"/>
      <c r="H8" s="22"/>
      <c r="I8" s="22"/>
      <c r="J8" s="22"/>
      <c r="K8" s="22"/>
      <c r="L8" s="22"/>
      <c r="M8" s="22"/>
      <c r="N8" s="14"/>
      <c r="O8" s="14"/>
      <c r="P8" s="14"/>
      <c r="Q8" s="14"/>
      <c r="R8" s="14"/>
      <c r="S8" s="14"/>
      <c r="T8" s="14"/>
      <c r="U8" s="14"/>
      <c r="V8" s="14"/>
      <c r="Y8" s="14"/>
    </row>
    <row r="9" spans="1:25">
      <c r="A9" s="15"/>
      <c r="B9" s="15"/>
      <c r="C9" s="30"/>
      <c r="D9" s="22"/>
      <c r="E9" s="22"/>
      <c r="F9" s="22"/>
      <c r="G9" s="22"/>
      <c r="H9" s="22"/>
      <c r="I9" s="22"/>
      <c r="J9" s="22"/>
      <c r="K9" s="22"/>
      <c r="L9" s="22"/>
      <c r="M9" s="22"/>
      <c r="N9" s="14"/>
      <c r="O9" s="14"/>
      <c r="P9" s="14"/>
      <c r="Q9" s="14"/>
      <c r="R9" s="14"/>
      <c r="S9" s="14"/>
      <c r="T9" s="14"/>
      <c r="U9" s="14"/>
      <c r="V9" s="14"/>
      <c r="Y9" s="14"/>
    </row>
    <row r="10" spans="1:25">
      <c r="A10" s="15"/>
      <c r="B10" s="15"/>
      <c r="C10" s="30"/>
      <c r="D10" s="22"/>
      <c r="E10" s="22"/>
      <c r="F10" s="22"/>
      <c r="G10" s="22"/>
      <c r="H10" s="22"/>
      <c r="I10" s="22"/>
      <c r="J10" s="22"/>
      <c r="K10" s="22"/>
      <c r="L10" s="22"/>
      <c r="M10" s="22"/>
      <c r="N10" s="14"/>
      <c r="O10" s="14"/>
      <c r="P10" s="14"/>
      <c r="Q10" s="14"/>
      <c r="R10" s="14"/>
      <c r="S10" s="14"/>
      <c r="T10" s="14"/>
      <c r="U10" s="14"/>
      <c r="V10" s="14"/>
      <c r="Y10" s="14"/>
    </row>
    <row r="11" spans="1:25">
      <c r="A11" s="15"/>
      <c r="B11" s="15"/>
      <c r="C11" s="30"/>
      <c r="D11" s="22"/>
      <c r="E11" s="22"/>
      <c r="F11" s="22"/>
      <c r="G11" s="22"/>
      <c r="H11" s="22"/>
      <c r="I11" s="22"/>
      <c r="J11" s="22"/>
      <c r="K11" s="22"/>
      <c r="L11" s="22"/>
      <c r="M11" s="22"/>
      <c r="N11" s="14"/>
      <c r="O11" s="14"/>
      <c r="P11" s="14"/>
      <c r="Q11" s="14"/>
      <c r="R11" s="14"/>
      <c r="S11" s="14"/>
      <c r="T11" s="14"/>
      <c r="U11" s="14"/>
      <c r="V11" s="14"/>
      <c r="Y11" s="14"/>
    </row>
    <row r="12" spans="1:25">
      <c r="A12" s="15"/>
      <c r="B12" s="15"/>
      <c r="C12" s="30"/>
      <c r="D12" s="22"/>
      <c r="E12" s="22"/>
      <c r="F12" s="22"/>
      <c r="G12" s="22"/>
      <c r="H12" s="22"/>
      <c r="I12" s="22"/>
      <c r="J12" s="22"/>
      <c r="K12" s="22"/>
      <c r="L12" s="22"/>
      <c r="M12" s="22"/>
      <c r="N12" s="14"/>
      <c r="O12" s="14"/>
      <c r="P12" s="14"/>
      <c r="Q12" s="14"/>
      <c r="R12" s="14"/>
      <c r="S12" s="14"/>
      <c r="T12" s="14"/>
      <c r="U12" s="14"/>
      <c r="V12" s="14"/>
      <c r="Y12" s="14"/>
    </row>
    <row r="13" spans="1:25">
      <c r="A13" s="21"/>
      <c r="B13" s="15"/>
      <c r="C13" s="30"/>
      <c r="D13" s="22"/>
      <c r="E13" s="22"/>
      <c r="F13" s="22"/>
      <c r="G13" s="22"/>
      <c r="H13" s="22"/>
      <c r="I13" s="22"/>
      <c r="J13" s="22"/>
      <c r="K13" s="22"/>
      <c r="L13" s="22"/>
      <c r="M13" s="22"/>
      <c r="N13" s="23"/>
      <c r="O13" s="23"/>
      <c r="P13" s="23"/>
      <c r="Q13" s="23"/>
      <c r="R13" s="23"/>
      <c r="S13" s="23"/>
      <c r="T13" s="23"/>
      <c r="U13" s="23"/>
      <c r="V13" s="23"/>
      <c r="Y13" s="14"/>
    </row>
    <row r="14" spans="1:25">
      <c r="A14" s="21"/>
      <c r="B14" s="21"/>
      <c r="C14" s="30"/>
      <c r="D14" s="22"/>
      <c r="E14" s="22"/>
      <c r="F14" s="22"/>
      <c r="G14" s="22"/>
      <c r="H14" s="22"/>
      <c r="I14" s="22"/>
      <c r="J14" s="22"/>
      <c r="K14" s="22"/>
      <c r="L14" s="22"/>
      <c r="M14" s="22"/>
      <c r="N14" s="23"/>
      <c r="O14" s="23"/>
      <c r="P14" s="23"/>
      <c r="Q14" s="23"/>
      <c r="R14" s="23"/>
      <c r="S14" s="23"/>
      <c r="T14" s="23"/>
      <c r="U14" s="23"/>
      <c r="V14" s="23"/>
      <c r="Y14" s="14"/>
    </row>
    <row r="15" spans="1:25">
      <c r="A15" s="21"/>
      <c r="B15" s="21"/>
      <c r="C15" s="30"/>
      <c r="D15" s="22"/>
      <c r="E15" s="22"/>
      <c r="F15" s="22"/>
      <c r="G15" s="22"/>
      <c r="H15" s="22"/>
      <c r="I15" s="22"/>
      <c r="J15" s="22"/>
      <c r="K15" s="22"/>
      <c r="L15" s="22"/>
      <c r="M15" s="22"/>
      <c r="N15" s="23"/>
      <c r="O15" s="23"/>
      <c r="P15" s="23"/>
      <c r="Q15" s="23"/>
      <c r="R15" s="23"/>
      <c r="S15" s="23"/>
      <c r="T15" s="23"/>
      <c r="U15" s="23"/>
      <c r="V15" s="23"/>
      <c r="Y15" s="14"/>
    </row>
    <row r="16" spans="1:25">
      <c r="A16" s="21"/>
      <c r="B16" s="15"/>
      <c r="C16" s="30"/>
      <c r="D16" s="22"/>
      <c r="E16" s="22"/>
      <c r="F16" s="22"/>
      <c r="G16" s="22"/>
      <c r="H16" s="22"/>
      <c r="I16" s="22"/>
      <c r="J16" s="22"/>
      <c r="K16" s="22"/>
      <c r="L16" s="22"/>
      <c r="M16" s="22"/>
      <c r="N16" s="23"/>
      <c r="O16" s="23"/>
      <c r="P16" s="23"/>
      <c r="Q16" s="23"/>
      <c r="R16" s="23"/>
      <c r="S16" s="23"/>
      <c r="T16" s="23"/>
      <c r="U16" s="23"/>
      <c r="V16" s="23"/>
      <c r="Y16" s="14"/>
    </row>
    <row r="17" spans="1:25">
      <c r="A17" s="22"/>
      <c r="B17" s="15"/>
      <c r="C17" s="30"/>
      <c r="D17" s="22"/>
      <c r="E17" s="22"/>
      <c r="F17" s="22"/>
      <c r="G17" s="22"/>
      <c r="H17" s="22"/>
      <c r="I17" s="22"/>
      <c r="J17" s="22"/>
      <c r="K17" s="22"/>
      <c r="L17" s="22"/>
      <c r="M17" s="22"/>
      <c r="N17" s="23"/>
      <c r="O17" s="23"/>
      <c r="P17" s="23"/>
      <c r="Q17" s="23"/>
      <c r="R17" s="23"/>
      <c r="S17" s="23"/>
      <c r="T17" s="23"/>
      <c r="U17" s="23"/>
      <c r="V17" s="23"/>
      <c r="Y17" s="14"/>
    </row>
    <row r="18" spans="1:25">
      <c r="A18" s="24"/>
      <c r="B18" s="24"/>
      <c r="C18" s="29"/>
      <c r="D18" s="65"/>
      <c r="E18" s="65"/>
      <c r="F18" s="65"/>
      <c r="G18" s="65"/>
      <c r="H18" s="65"/>
      <c r="I18" s="65"/>
      <c r="J18" s="65"/>
      <c r="K18" s="65"/>
      <c r="L18" s="65"/>
      <c r="M18" s="65"/>
      <c r="N18" s="25"/>
      <c r="O18" s="25"/>
      <c r="P18" s="25"/>
      <c r="Q18" s="25"/>
      <c r="R18" s="25"/>
      <c r="S18" s="25"/>
      <c r="T18" s="25"/>
      <c r="U18" s="25"/>
      <c r="V18" s="25"/>
      <c r="Y18" s="14"/>
    </row>
    <row r="19" spans="1:25">
      <c r="A19" s="21"/>
      <c r="B19" s="15"/>
      <c r="C19" s="30"/>
      <c r="D19" s="22"/>
      <c r="E19" s="22"/>
      <c r="F19" s="22"/>
      <c r="G19" s="22"/>
      <c r="H19" s="22"/>
      <c r="I19" s="22"/>
      <c r="J19" s="22"/>
      <c r="K19" s="22"/>
      <c r="L19" s="22"/>
      <c r="M19" s="22"/>
      <c r="N19" s="23"/>
      <c r="O19" s="23"/>
      <c r="P19" s="23"/>
      <c r="Q19" s="23"/>
      <c r="R19" s="23"/>
      <c r="S19" s="23"/>
      <c r="T19" s="23"/>
      <c r="U19" s="23"/>
      <c r="V19" s="23"/>
      <c r="Y19" s="14"/>
    </row>
    <row r="20" spans="1:25">
      <c r="A20" s="22"/>
      <c r="B20" s="15"/>
      <c r="C20" s="30"/>
      <c r="D20" s="22"/>
      <c r="E20" s="22"/>
      <c r="F20" s="22"/>
      <c r="G20" s="22"/>
      <c r="H20" s="22"/>
      <c r="I20" s="22"/>
      <c r="J20" s="22"/>
      <c r="K20" s="22"/>
      <c r="L20" s="22"/>
      <c r="M20" s="22"/>
      <c r="N20" s="23"/>
      <c r="O20" s="23"/>
      <c r="P20" s="23"/>
      <c r="Q20" s="23"/>
      <c r="R20" s="23"/>
      <c r="S20" s="23"/>
      <c r="T20" s="23"/>
      <c r="U20" s="23"/>
      <c r="V20" s="23"/>
      <c r="Y20" s="14"/>
    </row>
    <row r="21" spans="1:25">
      <c r="A21" s="24"/>
      <c r="B21" s="24"/>
      <c r="C21" s="29"/>
      <c r="D21" s="65"/>
      <c r="E21" s="65"/>
      <c r="F21" s="65"/>
      <c r="G21" s="65"/>
      <c r="H21" s="65"/>
      <c r="I21" s="65"/>
      <c r="J21" s="65"/>
      <c r="K21" s="65"/>
      <c r="L21" s="65"/>
      <c r="M21" s="65"/>
      <c r="N21" s="25"/>
      <c r="O21" s="25"/>
      <c r="P21" s="25"/>
      <c r="Q21" s="25"/>
      <c r="R21" s="25"/>
      <c r="S21" s="25"/>
      <c r="T21" s="25"/>
      <c r="U21" s="25"/>
      <c r="V21" s="25"/>
      <c r="Y21" s="14"/>
    </row>
    <row r="22" spans="1:25">
      <c r="A22" s="21"/>
      <c r="B22" s="15"/>
      <c r="C22" s="30"/>
      <c r="D22" s="22"/>
      <c r="E22" s="22"/>
      <c r="F22" s="22"/>
      <c r="G22" s="22"/>
      <c r="H22" s="22"/>
      <c r="I22" s="22"/>
      <c r="J22" s="22"/>
      <c r="K22" s="22"/>
      <c r="L22" s="22"/>
      <c r="M22" s="22"/>
      <c r="N22" s="23"/>
      <c r="O22" s="23"/>
      <c r="P22" s="23"/>
      <c r="Q22" s="23"/>
      <c r="R22" s="23"/>
      <c r="S22" s="23"/>
      <c r="T22" s="23"/>
      <c r="U22" s="23"/>
      <c r="V22" s="23"/>
      <c r="Y22" s="14"/>
    </row>
    <row r="23" spans="1:25">
      <c r="A23" s="22"/>
      <c r="B23" s="15"/>
      <c r="C23" s="30"/>
      <c r="D23" s="22"/>
      <c r="E23" s="22"/>
      <c r="F23" s="22"/>
      <c r="G23" s="22"/>
      <c r="H23" s="22"/>
      <c r="I23" s="22"/>
      <c r="J23" s="22"/>
      <c r="K23" s="22"/>
      <c r="L23" s="22"/>
      <c r="M23" s="22"/>
      <c r="N23" s="23"/>
      <c r="O23" s="23"/>
      <c r="P23" s="23"/>
      <c r="Q23" s="23"/>
      <c r="R23" s="23"/>
      <c r="S23" s="23"/>
      <c r="T23" s="23"/>
      <c r="U23" s="23"/>
      <c r="V23" s="23"/>
    </row>
    <row r="24" spans="1:25">
      <c r="A24" s="24"/>
      <c r="B24" s="24"/>
      <c r="C24" s="29"/>
      <c r="D24" s="65"/>
      <c r="E24" s="65"/>
      <c r="F24" s="65"/>
      <c r="G24" s="65"/>
      <c r="H24" s="65"/>
      <c r="I24" s="65"/>
      <c r="J24" s="65"/>
      <c r="K24" s="65"/>
      <c r="L24" s="65"/>
      <c r="M24" s="65"/>
      <c r="N24" s="25"/>
      <c r="O24" s="25"/>
      <c r="P24" s="25"/>
      <c r="Q24" s="25"/>
      <c r="R24" s="25"/>
      <c r="S24" s="25"/>
      <c r="T24" s="25"/>
      <c r="U24" s="25"/>
      <c r="V24" s="25"/>
    </row>
    <row r="26" spans="1:25" ht="15" customHeight="1">
      <c r="A26" s="32"/>
      <c r="B26" s="32"/>
      <c r="C26" s="32"/>
      <c r="D26" s="32"/>
      <c r="E26" s="32"/>
      <c r="F26" s="32"/>
      <c r="G26" s="32"/>
      <c r="H26" s="32"/>
      <c r="I26" s="32"/>
      <c r="J26" s="32"/>
      <c r="K26" s="32"/>
      <c r="L26" s="32"/>
      <c r="M26" s="32"/>
      <c r="N26" s="32"/>
      <c r="O26" s="32"/>
      <c r="P26" s="32"/>
      <c r="Q26" s="32"/>
      <c r="R26" s="32"/>
      <c r="S26" s="32"/>
      <c r="T26" s="32"/>
      <c r="U26" s="32"/>
      <c r="V26" s="32"/>
    </row>
    <row r="27" spans="1:25">
      <c r="A27" s="33"/>
      <c r="B27" s="32"/>
      <c r="C27" s="32"/>
      <c r="D27" s="32"/>
      <c r="E27" s="32"/>
      <c r="F27" s="32"/>
      <c r="G27" s="32"/>
      <c r="H27" s="32"/>
      <c r="I27" s="32"/>
      <c r="J27" s="32"/>
      <c r="K27" s="32"/>
      <c r="L27" s="32"/>
      <c r="M27" s="32"/>
      <c r="N27" s="32"/>
      <c r="O27" s="32"/>
      <c r="P27" s="32"/>
      <c r="Q27" s="32"/>
      <c r="R27" s="32"/>
      <c r="S27" s="32"/>
      <c r="T27" s="32"/>
      <c r="U27" s="32"/>
      <c r="V27" s="32"/>
    </row>
    <row r="33" spans="1:22">
      <c r="A33" s="21"/>
      <c r="B33" s="21"/>
      <c r="C33" s="22"/>
      <c r="D33" s="22"/>
      <c r="E33" s="22"/>
      <c r="F33" s="22"/>
      <c r="G33" s="22"/>
      <c r="H33" s="22"/>
      <c r="I33" s="22"/>
      <c r="J33" s="22"/>
      <c r="K33" s="22"/>
      <c r="L33" s="22"/>
      <c r="M33" s="22"/>
      <c r="N33" s="23"/>
      <c r="O33" s="23"/>
      <c r="P33" s="23"/>
      <c r="Q33" s="23"/>
      <c r="R33" s="23"/>
      <c r="S33" s="23"/>
      <c r="T33" s="23"/>
      <c r="U33" s="23"/>
      <c r="V33" s="23"/>
    </row>
    <row r="34" spans="1:22">
      <c r="A34" s="65"/>
      <c r="B34" s="65"/>
      <c r="C34" s="65"/>
      <c r="D34" s="65"/>
      <c r="E34" s="65"/>
      <c r="F34" s="65"/>
      <c r="G34" s="65"/>
      <c r="H34" s="65"/>
      <c r="I34" s="65"/>
      <c r="J34" s="65"/>
      <c r="K34" s="65"/>
      <c r="L34" s="65"/>
      <c r="M34" s="65"/>
      <c r="N34" s="66"/>
      <c r="O34" s="66"/>
      <c r="P34" s="66"/>
      <c r="Q34" s="66"/>
      <c r="R34" s="66"/>
      <c r="S34" s="66"/>
      <c r="T34" s="66"/>
      <c r="U34" s="66"/>
      <c r="V34" s="66"/>
    </row>
    <row r="36" spans="1:22">
      <c r="A36" s="21"/>
      <c r="B36" s="15"/>
      <c r="C36" s="22"/>
      <c r="D36" s="22"/>
      <c r="E36" s="22"/>
      <c r="F36" s="22"/>
      <c r="G36" s="22"/>
      <c r="H36" s="22"/>
      <c r="I36" s="22"/>
      <c r="J36" s="22"/>
      <c r="K36" s="22"/>
      <c r="L36" s="22"/>
      <c r="M36" s="22"/>
      <c r="N36" s="14"/>
      <c r="O36" s="14"/>
      <c r="P36" s="14"/>
      <c r="Q36" s="14"/>
      <c r="R36" s="14"/>
      <c r="S36" s="14"/>
      <c r="T36" s="14"/>
      <c r="U36" s="14"/>
      <c r="V36" s="14"/>
    </row>
    <row r="37" spans="1:22">
      <c r="A37" s="65"/>
      <c r="B37" s="65"/>
      <c r="C37" s="65"/>
      <c r="D37" s="65"/>
      <c r="E37" s="65"/>
      <c r="F37" s="65"/>
      <c r="G37" s="65"/>
      <c r="H37" s="65"/>
      <c r="I37" s="65"/>
      <c r="J37" s="65"/>
      <c r="K37" s="65"/>
      <c r="L37" s="65"/>
      <c r="M37" s="65"/>
      <c r="N37" s="66"/>
      <c r="O37" s="66"/>
      <c r="P37" s="66"/>
      <c r="Q37" s="66"/>
      <c r="R37" s="66"/>
      <c r="S37" s="66"/>
      <c r="T37" s="66"/>
      <c r="U37" s="66"/>
      <c r="V37" s="66"/>
    </row>
    <row r="39" spans="1:22">
      <c r="A39" s="21"/>
      <c r="B39" s="15"/>
      <c r="C39" s="22"/>
      <c r="D39" s="22"/>
      <c r="E39" s="22"/>
      <c r="F39" s="22"/>
      <c r="G39" s="22"/>
      <c r="H39" s="22"/>
      <c r="I39" s="22"/>
      <c r="J39" s="22"/>
      <c r="K39" s="22"/>
      <c r="L39" s="22"/>
      <c r="M39" s="22"/>
      <c r="N39" s="14"/>
      <c r="O39" s="14"/>
      <c r="P39" s="14"/>
      <c r="Q39" s="14"/>
      <c r="R39" s="14"/>
      <c r="S39" s="14"/>
      <c r="T39" s="14"/>
      <c r="U39" s="14"/>
      <c r="V39" s="14"/>
    </row>
    <row r="40" spans="1:22">
      <c r="A40" s="65"/>
      <c r="B40" s="65"/>
      <c r="C40" s="65"/>
      <c r="D40" s="65"/>
      <c r="E40" s="65"/>
      <c r="F40" s="65"/>
      <c r="G40" s="65"/>
      <c r="H40" s="65"/>
      <c r="I40" s="65"/>
      <c r="J40" s="65"/>
      <c r="K40" s="65"/>
      <c r="L40" s="65"/>
      <c r="M40" s="65"/>
      <c r="N40" s="66"/>
      <c r="O40" s="66"/>
      <c r="P40" s="66"/>
      <c r="Q40" s="66"/>
      <c r="R40" s="66"/>
      <c r="S40" s="66"/>
      <c r="T40" s="66"/>
      <c r="U40" s="66"/>
      <c r="V40" s="66"/>
    </row>
    <row r="42" spans="1:22">
      <c r="A42" s="21"/>
      <c r="B42" s="15"/>
      <c r="C42" s="22"/>
      <c r="D42" s="22"/>
      <c r="E42" s="22"/>
      <c r="F42" s="22"/>
      <c r="G42" s="22"/>
      <c r="H42" s="22"/>
      <c r="I42" s="22"/>
      <c r="J42" s="22"/>
      <c r="K42" s="22"/>
      <c r="L42" s="22"/>
      <c r="M42" s="22"/>
      <c r="N42" s="14"/>
      <c r="O42" s="14"/>
      <c r="P42" s="14"/>
      <c r="Q42" s="14"/>
      <c r="R42" s="14"/>
      <c r="S42" s="14"/>
      <c r="T42" s="14"/>
      <c r="U42" s="14"/>
      <c r="V42" s="14"/>
    </row>
    <row r="43" spans="1:22">
      <c r="A43" s="65"/>
      <c r="B43" s="65"/>
      <c r="C43" s="65"/>
      <c r="D43" s="65"/>
      <c r="E43" s="65"/>
      <c r="F43" s="65"/>
      <c r="G43" s="65"/>
      <c r="H43" s="65"/>
      <c r="I43" s="65"/>
      <c r="J43" s="65"/>
      <c r="K43" s="65"/>
      <c r="L43" s="65"/>
      <c r="M43" s="65"/>
      <c r="N43" s="66"/>
      <c r="O43" s="66"/>
      <c r="P43" s="66"/>
      <c r="Q43" s="66"/>
      <c r="R43" s="66"/>
      <c r="S43" s="66"/>
      <c r="T43" s="66"/>
      <c r="U43" s="66"/>
      <c r="V43" s="66"/>
    </row>
    <row r="44" spans="1:22">
      <c r="A44" s="67"/>
      <c r="B44" s="67"/>
      <c r="C44" s="67"/>
      <c r="D44" s="67"/>
      <c r="E44" s="67"/>
      <c r="F44" s="67"/>
      <c r="G44" s="67"/>
      <c r="H44" s="67"/>
      <c r="I44" s="67"/>
      <c r="J44" s="67"/>
      <c r="K44" s="67"/>
      <c r="L44" s="67"/>
      <c r="M44" s="67"/>
      <c r="N44" s="67"/>
      <c r="O44" s="67"/>
      <c r="P44" s="67"/>
      <c r="Q44" s="67"/>
      <c r="R44" s="67"/>
      <c r="S44" s="67"/>
      <c r="T44" s="67"/>
      <c r="U44" s="67"/>
      <c r="V44" s="67"/>
    </row>
    <row r="45" spans="1:22">
      <c r="A45" s="67"/>
      <c r="B45" s="67"/>
      <c r="C45" s="67"/>
      <c r="D45" s="67"/>
      <c r="E45" s="67"/>
      <c r="F45" s="67"/>
      <c r="G45" s="67"/>
      <c r="H45" s="67"/>
      <c r="I45" s="67"/>
      <c r="J45" s="67"/>
      <c r="K45" s="67"/>
      <c r="L45" s="67"/>
      <c r="M45" s="67"/>
      <c r="N45" s="67"/>
      <c r="O45" s="67"/>
      <c r="P45" s="67"/>
      <c r="Q45" s="67"/>
      <c r="R45" s="67"/>
      <c r="S45" s="67"/>
      <c r="T45" s="67"/>
      <c r="U45" s="67"/>
      <c r="V45" s="67"/>
    </row>
    <row r="46" spans="1:22">
      <c r="A46" s="68"/>
      <c r="B46" s="67"/>
      <c r="C46" s="67"/>
      <c r="D46" s="67"/>
      <c r="E46" s="67"/>
      <c r="F46" s="67"/>
      <c r="G46" s="67"/>
      <c r="H46" s="67"/>
      <c r="I46" s="67"/>
      <c r="J46" s="67"/>
      <c r="K46" s="67"/>
      <c r="L46" s="67"/>
      <c r="M46" s="67"/>
      <c r="N46" s="67"/>
      <c r="O46" s="67"/>
      <c r="P46" s="67"/>
      <c r="Q46" s="67"/>
      <c r="R46" s="67"/>
      <c r="S46" s="67"/>
      <c r="T46" s="67"/>
      <c r="U46" s="67"/>
      <c r="V46" s="67"/>
    </row>
    <row r="47" spans="1:22">
      <c r="A47" s="68"/>
      <c r="B47" s="67"/>
      <c r="C47" s="67"/>
      <c r="D47" s="67"/>
      <c r="E47" s="67"/>
      <c r="F47" s="67"/>
      <c r="G47" s="67"/>
      <c r="H47" s="67"/>
      <c r="I47" s="67"/>
      <c r="J47" s="67"/>
      <c r="K47" s="67"/>
      <c r="L47" s="67"/>
      <c r="M47" s="67"/>
      <c r="N47" s="67"/>
      <c r="O47" s="67"/>
      <c r="P47" s="67"/>
      <c r="Q47" s="67"/>
      <c r="R47" s="67"/>
      <c r="S47" s="67"/>
      <c r="T47" s="67"/>
      <c r="U47" s="67"/>
      <c r="V47" s="67"/>
    </row>
    <row r="48" spans="1:22">
      <c r="A48" s="13"/>
    </row>
    <row r="49" spans="1:41">
      <c r="A49" s="13"/>
      <c r="N49" s="14"/>
      <c r="O49" s="14"/>
      <c r="P49" s="14"/>
      <c r="Q49" s="14"/>
      <c r="R49" s="14"/>
      <c r="S49" s="14"/>
      <c r="T49" s="14"/>
      <c r="U49" s="14"/>
      <c r="V49" s="14"/>
    </row>
    <row r="50" spans="1:41">
      <c r="A50" s="65"/>
      <c r="B50" s="65"/>
      <c r="C50" s="65"/>
      <c r="D50" s="65"/>
      <c r="E50" s="65"/>
      <c r="F50" s="65"/>
      <c r="G50" s="65"/>
      <c r="H50" s="65"/>
      <c r="I50" s="65"/>
      <c r="J50" s="65"/>
      <c r="K50" s="65"/>
      <c r="L50" s="65"/>
      <c r="M50" s="65"/>
      <c r="N50" s="66"/>
      <c r="O50" s="66"/>
      <c r="P50" s="66"/>
      <c r="Q50" s="66"/>
      <c r="R50" s="66"/>
      <c r="S50" s="66"/>
      <c r="T50" s="66"/>
      <c r="U50" s="66"/>
      <c r="V50" s="66"/>
    </row>
    <row r="52" spans="1:41">
      <c r="A52" s="21"/>
      <c r="C52" s="22"/>
      <c r="D52" s="22"/>
      <c r="E52" s="22"/>
      <c r="F52" s="22"/>
      <c r="G52" s="22"/>
      <c r="H52" s="22"/>
      <c r="I52" s="22"/>
      <c r="J52" s="22"/>
      <c r="K52" s="22"/>
      <c r="L52" s="22"/>
      <c r="M52" s="22"/>
      <c r="N52" s="14"/>
      <c r="O52" s="14"/>
      <c r="P52" s="14"/>
      <c r="Q52" s="14"/>
      <c r="R52" s="14"/>
      <c r="S52" s="14"/>
      <c r="T52" s="14"/>
      <c r="U52" s="14"/>
      <c r="V52" s="14"/>
    </row>
    <row r="53" spans="1:41">
      <c r="A53" s="65"/>
      <c r="B53" s="65"/>
      <c r="C53" s="65"/>
      <c r="D53" s="65"/>
      <c r="E53" s="65"/>
      <c r="F53" s="65"/>
      <c r="G53" s="65"/>
      <c r="H53" s="65"/>
      <c r="I53" s="65"/>
      <c r="J53" s="65"/>
      <c r="K53" s="65"/>
      <c r="L53" s="65"/>
      <c r="M53" s="65"/>
      <c r="N53" s="66"/>
      <c r="O53" s="66"/>
      <c r="P53" s="66"/>
      <c r="Q53" s="66"/>
      <c r="R53" s="66"/>
      <c r="S53" s="66"/>
      <c r="T53" s="66"/>
      <c r="U53" s="66"/>
      <c r="V53" s="66"/>
    </row>
    <row r="55" spans="1:41">
      <c r="A55" s="21"/>
      <c r="C55" s="22"/>
      <c r="D55" s="22"/>
      <c r="E55" s="22"/>
      <c r="F55" s="22"/>
      <c r="G55" s="22"/>
      <c r="H55" s="22"/>
      <c r="I55" s="22"/>
      <c r="J55" s="22"/>
      <c r="K55" s="22"/>
      <c r="L55" s="22"/>
      <c r="M55" s="22"/>
      <c r="N55" s="14"/>
      <c r="O55" s="14"/>
      <c r="P55" s="14"/>
      <c r="Q55" s="14"/>
      <c r="R55" s="14"/>
      <c r="S55" s="14"/>
      <c r="T55" s="14"/>
      <c r="U55" s="14"/>
      <c r="V55" s="14"/>
    </row>
    <row r="56" spans="1:41">
      <c r="A56" s="65"/>
      <c r="B56" s="65"/>
      <c r="C56" s="65"/>
      <c r="D56" s="65"/>
      <c r="E56" s="65"/>
      <c r="F56" s="65"/>
      <c r="G56" s="65"/>
      <c r="H56" s="65"/>
      <c r="I56" s="65"/>
      <c r="J56" s="65"/>
      <c r="K56" s="65"/>
      <c r="L56" s="65"/>
      <c r="M56" s="65"/>
      <c r="N56" s="66"/>
      <c r="O56" s="66"/>
      <c r="P56" s="66"/>
      <c r="Q56" s="66"/>
      <c r="R56" s="66"/>
      <c r="S56" s="66"/>
      <c r="T56" s="66"/>
      <c r="U56" s="66"/>
      <c r="V56" s="66"/>
    </row>
    <row r="60" spans="1:41" ht="37.5" customHeight="1">
      <c r="A60" s="73" t="s">
        <v>557</v>
      </c>
      <c r="B60" s="73"/>
      <c r="C60" s="73"/>
    </row>
    <row r="61" spans="1:41" ht="26.25">
      <c r="A61" s="64" t="s">
        <v>356</v>
      </c>
      <c r="B61" s="27" t="s">
        <v>357</v>
      </c>
      <c r="C61" s="28" t="s">
        <v>358</v>
      </c>
      <c r="D61" s="64">
        <v>1980</v>
      </c>
      <c r="E61" s="64">
        <v>1981</v>
      </c>
      <c r="F61" s="64">
        <v>1982</v>
      </c>
      <c r="G61" s="26">
        <v>1983</v>
      </c>
      <c r="H61" s="26">
        <v>1984</v>
      </c>
      <c r="I61" s="26">
        <v>1985</v>
      </c>
      <c r="J61" s="26">
        <v>1986</v>
      </c>
      <c r="K61" s="26">
        <v>1987</v>
      </c>
      <c r="L61" s="26">
        <v>1988</v>
      </c>
      <c r="M61" s="26">
        <v>1989</v>
      </c>
      <c r="N61" s="26">
        <v>1990</v>
      </c>
      <c r="O61" s="26">
        <v>1991</v>
      </c>
      <c r="P61" s="26">
        <v>1992</v>
      </c>
      <c r="Q61" s="26">
        <v>1993</v>
      </c>
      <c r="R61" s="26">
        <v>1994</v>
      </c>
      <c r="S61" s="26">
        <v>1995</v>
      </c>
      <c r="T61" s="26">
        <v>1996</v>
      </c>
      <c r="U61" s="26">
        <v>1997</v>
      </c>
      <c r="V61" s="26">
        <v>1998</v>
      </c>
      <c r="W61" s="26">
        <v>1999</v>
      </c>
      <c r="X61" s="26">
        <v>2000</v>
      </c>
      <c r="Y61" s="26">
        <v>2001</v>
      </c>
      <c r="Z61" s="26">
        <v>2002</v>
      </c>
      <c r="AA61" s="26">
        <v>2003</v>
      </c>
      <c r="AB61" s="26">
        <v>2004</v>
      </c>
      <c r="AC61" s="26">
        <v>2005</v>
      </c>
      <c r="AD61" s="26">
        <v>2006</v>
      </c>
      <c r="AE61" s="26">
        <v>2007</v>
      </c>
      <c r="AF61" s="102">
        <v>2008</v>
      </c>
      <c r="AG61" s="102">
        <v>2009</v>
      </c>
      <c r="AH61" s="102">
        <v>2010</v>
      </c>
      <c r="AI61" s="102">
        <v>2011</v>
      </c>
      <c r="AJ61" s="102">
        <v>2012</v>
      </c>
      <c r="AK61" s="102">
        <v>2013</v>
      </c>
      <c r="AL61" s="102">
        <v>2014</v>
      </c>
      <c r="AM61" s="102">
        <v>2015</v>
      </c>
      <c r="AN61" s="102">
        <v>2016</v>
      </c>
      <c r="AO61" s="8" t="s">
        <v>556</v>
      </c>
    </row>
    <row r="62" spans="1:41">
      <c r="A62" s="22" t="s">
        <v>366</v>
      </c>
      <c r="B62" s="22"/>
      <c r="C62" s="69" t="s">
        <v>85</v>
      </c>
      <c r="D62" s="23">
        <f>1/'Stat_10aar '!C$72</f>
        <v>1.3896284197631685</v>
      </c>
      <c r="E62" s="23">
        <f>1/'Stat_10aar '!D$72</f>
        <v>1.111189654688771</v>
      </c>
      <c r="F62" s="23">
        <f>1/'Stat_10aar '!E$72</f>
        <v>0.97687065868263467</v>
      </c>
      <c r="G62" s="23">
        <f>1/'Stat_10aar '!F$72</f>
        <v>0.88764940239043832</v>
      </c>
      <c r="H62" s="23">
        <f>1/'Stat_10aar '!G$72</f>
        <v>0.78643334909803397</v>
      </c>
      <c r="I62" s="23">
        <f>1/'Stat_10aar '!H$72</f>
        <v>0.75776726084204771</v>
      </c>
      <c r="J62" s="23">
        <f>1/'Stat_10aar '!I$72</f>
        <v>0.98181728224030873</v>
      </c>
      <c r="K62" s="23">
        <f>1/'Stat_10aar '!J$72</f>
        <v>1.1520106376760768</v>
      </c>
      <c r="L62" s="23">
        <f>1/'Stat_10aar '!K$72</f>
        <v>1.1795932897254482</v>
      </c>
      <c r="M62" s="23">
        <f>1/'Stat_10aar '!L$72</f>
        <v>1.0998482590805321</v>
      </c>
      <c r="N62" s="23">
        <f>1/'Stat_10aar '!M$72</f>
        <v>1.2727919421855043</v>
      </c>
      <c r="O62" s="23">
        <f>1/'Stat_10aar '!N$72</f>
        <v>1.2360464753099916</v>
      </c>
      <c r="P62" s="23">
        <f>1/'Stat_10aar '!O$72</f>
        <v>1.2945597531232891</v>
      </c>
      <c r="Q62" s="23">
        <f>Eurostat!P$17</f>
        <v>1.171</v>
      </c>
      <c r="R62" s="23">
        <f>Eurostat!Q$17</f>
        <v>1.1895199999999999</v>
      </c>
      <c r="S62" s="23">
        <f>Eurostat!R$17</f>
        <v>1.3080099999999999</v>
      </c>
      <c r="T62" s="23">
        <f>Eurostat!S$17</f>
        <v>1.2697499999999999</v>
      </c>
      <c r="U62" s="23">
        <f>Eurostat!T$17</f>
        <v>1.1339999999999999</v>
      </c>
      <c r="V62" s="23">
        <f>Eurostat!U$17</f>
        <v>1.121</v>
      </c>
      <c r="W62" s="23">
        <f>Eurostat!V$17</f>
        <v>1.0656723735408558</v>
      </c>
      <c r="X62" s="23">
        <f>Eurostat!W$17</f>
        <v>0.92361254901960743</v>
      </c>
      <c r="Y62" s="23">
        <f>Eurostat!X$17</f>
        <v>0.89562952755905456</v>
      </c>
      <c r="Z62" s="23">
        <f>Eurostat!Y$17</f>
        <v>0.94557372549019625</v>
      </c>
      <c r="AA62" s="23">
        <f>Eurostat!Z$17</f>
        <v>1.1312</v>
      </c>
      <c r="AB62" s="23">
        <f>Eurostat!AA$17</f>
        <v>1.2439</v>
      </c>
      <c r="AC62" s="23">
        <f>Eurostat!AB$17</f>
        <v>1.2441</v>
      </c>
      <c r="AD62" s="23">
        <f>Eurostat!AC$17</f>
        <v>1.2556</v>
      </c>
      <c r="AE62" s="23">
        <f>Eurostat!AD$17</f>
        <v>1.3705000000000001</v>
      </c>
      <c r="AF62" s="103">
        <f>Eurostat!AE$17</f>
        <v>1.4708000000000001</v>
      </c>
      <c r="AG62" s="103">
        <f>Eurostat!AF$17</f>
        <v>1.3948</v>
      </c>
      <c r="AH62" s="103">
        <f>Eurostat!AG$17</f>
        <v>1.3257000000000001</v>
      </c>
      <c r="AI62" s="103">
        <f>Eurostat!AH$17</f>
        <v>1.3919999999999999</v>
      </c>
      <c r="AJ62" s="103">
        <f>Eurostat!AI$17</f>
        <v>1.2847999999999999</v>
      </c>
      <c r="AK62" s="103">
        <f>Eurostat!AJ$17</f>
        <v>1.3281000000000001</v>
      </c>
      <c r="AL62" s="103">
        <f>Eurostat!AK$17</f>
        <v>1.3285</v>
      </c>
      <c r="AM62" s="103">
        <f>Eurostat!AL$17</f>
        <v>1.1094999999999999</v>
      </c>
      <c r="AN62" s="103">
        <f>Eurostat!AM$17</f>
        <v>1.1069</v>
      </c>
      <c r="AO62" s="103">
        <f>AVERAGE(AB62:AN62)</f>
        <v>1.2965538461538462</v>
      </c>
    </row>
    <row r="63" spans="1:41">
      <c r="A63" s="22" t="s">
        <v>366</v>
      </c>
      <c r="B63" s="21"/>
      <c r="C63" s="30" t="s">
        <v>153</v>
      </c>
      <c r="D63" s="23">
        <f>Eurostat!C$4</f>
        <v>7.8273599999999997</v>
      </c>
      <c r="E63" s="23">
        <f>Eurostat!D$4</f>
        <v>7.9225599999999998</v>
      </c>
      <c r="F63" s="23">
        <f>Eurostat!E$4</f>
        <v>8.1568699999999996</v>
      </c>
      <c r="G63" s="23">
        <f>Eurostat!F$4</f>
        <v>8.1318900000000003</v>
      </c>
      <c r="H63" s="23">
        <f>Eurostat!G$4</f>
        <v>8.1464800000000004</v>
      </c>
      <c r="I63" s="23">
        <f>Eurostat!H$4</f>
        <v>8.01877</v>
      </c>
      <c r="J63" s="23">
        <f>Eurostat!I$4</f>
        <v>7.9356499999999999</v>
      </c>
      <c r="K63" s="23">
        <f>Eurostat!J$4</f>
        <v>7.8847199999999997</v>
      </c>
      <c r="L63" s="23">
        <f>Eurostat!K$4</f>
        <v>7.95153</v>
      </c>
      <c r="M63" s="23">
        <f>Eurostat!L$4</f>
        <v>8.0492899999999992</v>
      </c>
      <c r="N63" s="23">
        <f>Eurostat!M$4</f>
        <v>7.8565199999999997</v>
      </c>
      <c r="O63" s="23">
        <f>Eurostat!N$4</f>
        <v>7.9085900000000002</v>
      </c>
      <c r="P63" s="23">
        <f>Eurostat!O$4</f>
        <v>7.8092499999999996</v>
      </c>
      <c r="Q63" s="23">
        <f>Eurostat!P$4</f>
        <v>7.5935899999999998</v>
      </c>
      <c r="R63" s="23">
        <f>Eurostat!Q$4</f>
        <v>7.5432800000000002</v>
      </c>
      <c r="S63" s="23">
        <f>Eurostat!R$4</f>
        <v>7.3280399999999997</v>
      </c>
      <c r="T63" s="23">
        <f>Eurostat!S$4</f>
        <v>7.3593400000000004</v>
      </c>
      <c r="U63" s="23">
        <f>Eurostat!T$4</f>
        <v>7.48</v>
      </c>
      <c r="V63" s="23">
        <f>Eurostat!U$4</f>
        <v>7.5</v>
      </c>
      <c r="W63" s="23">
        <f>Eurostat!V$4</f>
        <v>7.4355459143968883</v>
      </c>
      <c r="X63" s="23">
        <f>Eurostat!W$4</f>
        <v>7.4538172549019599</v>
      </c>
      <c r="Y63" s="23">
        <f>Eurostat!X$4</f>
        <v>7.4520665354330653</v>
      </c>
      <c r="Z63" s="23">
        <f>Eurostat!Y$4</f>
        <v>7.4305172549019582</v>
      </c>
      <c r="AA63" s="23">
        <f>Eurostat!Z$4</f>
        <v>7.4306999999999999</v>
      </c>
      <c r="AB63" s="23">
        <f>Eurostat!AA$4</f>
        <v>7.4398999999999997</v>
      </c>
      <c r="AC63" s="23">
        <f>Eurostat!AB$4</f>
        <v>7.4518000000000004</v>
      </c>
      <c r="AD63" s="23">
        <f>Eurostat!AC$4</f>
        <v>7.4591000000000003</v>
      </c>
      <c r="AE63" s="23">
        <f>Eurostat!AD$4</f>
        <v>7.4505999999999997</v>
      </c>
      <c r="AF63" s="103">
        <f>Eurostat!AE$4</f>
        <v>7.4560000000000004</v>
      </c>
      <c r="AG63" s="103">
        <f>Eurostat!AF$4</f>
        <v>7.4462000000000002</v>
      </c>
      <c r="AH63" s="103">
        <f>Eurostat!AG$4</f>
        <v>7.4473000000000003</v>
      </c>
      <c r="AI63" s="103">
        <f>Eurostat!AH$4</f>
        <v>7.4505999999999997</v>
      </c>
      <c r="AJ63" s="103">
        <f>Eurostat!AI$4</f>
        <v>7.4436999999999998</v>
      </c>
      <c r="AK63" s="103">
        <f>Eurostat!AJ$4</f>
        <v>7.4579000000000004</v>
      </c>
      <c r="AL63" s="103">
        <f>Eurostat!AK$4</f>
        <v>7.4547999999999996</v>
      </c>
      <c r="AM63" s="103">
        <f>Eurostat!AL$4</f>
        <v>7.4587000000000003</v>
      </c>
      <c r="AN63" s="103">
        <f>Eurostat!AM$4</f>
        <v>7.4451999999999998</v>
      </c>
      <c r="AO63" s="103">
        <f>AVERAGE(AB63:AN63)</f>
        <v>7.4509076923076911</v>
      </c>
    </row>
    <row r="64" spans="1:41">
      <c r="A64" s="22" t="s">
        <v>366</v>
      </c>
      <c r="B64" s="15"/>
      <c r="C64" s="30" t="s">
        <v>157</v>
      </c>
      <c r="D64" s="14">
        <f t="shared" ref="D64:P64" si="0">D69*D62</f>
        <v>6.8564821303433776</v>
      </c>
      <c r="E64" s="14">
        <f t="shared" si="0"/>
        <v>6.3850419084461629</v>
      </c>
      <c r="F64" s="14">
        <f t="shared" si="0"/>
        <v>6.3075085060315494</v>
      </c>
      <c r="G64" s="14">
        <f t="shared" si="0"/>
        <v>6.4850079744816593</v>
      </c>
      <c r="H64" s="14">
        <f t="shared" si="0"/>
        <v>6.4182749113824338</v>
      </c>
      <c r="I64" s="14">
        <f t="shared" si="0"/>
        <v>6.5138449045879003</v>
      </c>
      <c r="J64" s="14">
        <f t="shared" si="0"/>
        <v>7.2569025415980981</v>
      </c>
      <c r="K64" s="14">
        <f t="shared" si="0"/>
        <v>7.7582168864396763</v>
      </c>
      <c r="L64" s="14">
        <f t="shared" si="0"/>
        <v>7.6993900668022075</v>
      </c>
      <c r="M64" s="14">
        <f t="shared" si="0"/>
        <v>7.5994143761216577</v>
      </c>
      <c r="N64" s="14">
        <f t="shared" si="0"/>
        <v>7.964188163884673</v>
      </c>
      <c r="O64" s="14">
        <f t="shared" si="0"/>
        <v>8.0240267639902676</v>
      </c>
      <c r="P64" s="14">
        <f t="shared" si="0"/>
        <v>8.0316006176016472</v>
      </c>
      <c r="Q64" s="14">
        <f>Eurostat!P$18</f>
        <v>8.3095400000000001</v>
      </c>
      <c r="R64" s="14">
        <f>Eurostat!Q$18</f>
        <v>8.3742000000000001</v>
      </c>
      <c r="S64" s="14">
        <f>Eurostat!R$18</f>
        <v>8.2857500000000002</v>
      </c>
      <c r="T64" s="14">
        <f>Eurostat!S$18</f>
        <v>8.1965900000000005</v>
      </c>
      <c r="U64" s="14">
        <f>Eurostat!T$18</f>
        <v>8.02</v>
      </c>
      <c r="V64" s="14">
        <f>Eurostat!U$18</f>
        <v>8.4700000000000006</v>
      </c>
      <c r="W64" s="14">
        <f>Eurostat!V$18</f>
        <v>8.3098968871595318</v>
      </c>
      <c r="X64" s="14">
        <f>Eurostat!W$18</f>
        <v>8.1129298039215687</v>
      </c>
      <c r="Y64" s="14">
        <f>Eurostat!X$18</f>
        <v>8.0484350393700765</v>
      </c>
      <c r="Z64" s="14">
        <f>Eurostat!Y$18</f>
        <v>7.5086270588235271</v>
      </c>
      <c r="AA64" s="14">
        <f>Eurostat!Z$18</f>
        <v>8.0032999999999994</v>
      </c>
      <c r="AB64" s="14">
        <f>Eurostat!AA$18</f>
        <v>8.3696999999999999</v>
      </c>
      <c r="AC64" s="14">
        <f>Eurostat!AB$18</f>
        <v>8.0091999999999999</v>
      </c>
      <c r="AD64" s="14">
        <f>Eurostat!AC$18</f>
        <v>8.0472000000000001</v>
      </c>
      <c r="AE64" s="14">
        <f>Eurostat!AD$18</f>
        <v>8.0165000000000006</v>
      </c>
      <c r="AF64" s="104">
        <f>Eurostat!AE$18</f>
        <v>8.2236999999999991</v>
      </c>
      <c r="AG64" s="104">
        <f>Eurostat!AF$18</f>
        <v>8.7278000000000002</v>
      </c>
      <c r="AH64" s="104">
        <f>Eurostat!AG$18</f>
        <v>8.0043000000000006</v>
      </c>
      <c r="AI64" s="104">
        <f>Eurostat!AH$18</f>
        <v>7.7934000000000001</v>
      </c>
      <c r="AJ64" s="104">
        <f>Eurostat!AI$18</f>
        <v>7.4751000000000003</v>
      </c>
      <c r="AK64" s="104">
        <f>Eurostat!AJ$18</f>
        <v>7.8067000000000002</v>
      </c>
      <c r="AL64" s="104">
        <f>Eurostat!AK$18</f>
        <v>8.3544</v>
      </c>
      <c r="AM64" s="104">
        <f>Eurostat!AL$18</f>
        <v>8.9496000000000002</v>
      </c>
      <c r="AN64" s="104">
        <f>Eurostat!AM$18</f>
        <v>9.2905999999999995</v>
      </c>
      <c r="AO64" s="104">
        <f>AVERAGE(AB64:AN64)</f>
        <v>8.236015384615385</v>
      </c>
    </row>
    <row r="65" spans="1:41">
      <c r="A65" s="22" t="s">
        <v>366</v>
      </c>
      <c r="B65" s="15"/>
      <c r="C65" s="30" t="s">
        <v>193</v>
      </c>
      <c r="D65" s="14">
        <f>Eurostat!C$15</f>
        <v>5.8809699999999996</v>
      </c>
      <c r="E65" s="14">
        <f>Eurostat!D$15</f>
        <v>5.6346499999999997</v>
      </c>
      <c r="F65" s="14">
        <f>Eurostat!E$15</f>
        <v>6.1433600000000004</v>
      </c>
      <c r="G65" s="14">
        <f>Eurostat!F$15</f>
        <v>6.8211500000000003</v>
      </c>
      <c r="H65" s="14">
        <f>Eurostat!G$15</f>
        <v>6.51098</v>
      </c>
      <c r="I65" s="14">
        <f>Eurostat!H$15</f>
        <v>6.5213299999999998</v>
      </c>
      <c r="J65" s="14">
        <f>Eurostat!I$15</f>
        <v>6.9956699999999996</v>
      </c>
      <c r="K65" s="14">
        <f>Eurostat!J$15</f>
        <v>7.3100100000000001</v>
      </c>
      <c r="L65" s="14">
        <f>Eurostat!K$15</f>
        <v>7.2419200000000004</v>
      </c>
      <c r="M65" s="14">
        <f>Eurostat!L$15</f>
        <v>7.0993899999999996</v>
      </c>
      <c r="N65" s="14">
        <f>Eurostat!M$15</f>
        <v>7.5205099999999998</v>
      </c>
      <c r="O65" s="14">
        <f>Eurostat!N$15</f>
        <v>7.4792699999999996</v>
      </c>
      <c r="P65" s="14">
        <f>Eurostat!O$15</f>
        <v>7.5329499999999996</v>
      </c>
      <c r="Q65" s="14">
        <f>Eurostat!P$15</f>
        <v>9.1215100000000007</v>
      </c>
      <c r="R65" s="14">
        <f>Eurostat!Q$15</f>
        <v>9.1630800000000008</v>
      </c>
      <c r="S65" s="14">
        <f>Eurostat!R$15</f>
        <v>9.3319200000000002</v>
      </c>
      <c r="T65" s="14">
        <f>Eurostat!S$15</f>
        <v>8.5147200000000005</v>
      </c>
      <c r="U65" s="14">
        <f>Eurostat!T$15</f>
        <v>8.65</v>
      </c>
      <c r="V65" s="14">
        <f>Eurostat!U$15</f>
        <v>8.92</v>
      </c>
      <c r="W65" s="14">
        <f>Eurostat!V$15</f>
        <v>8.8074871595330748</v>
      </c>
      <c r="X65" s="14">
        <f>Eurostat!W$15</f>
        <v>8.4451647058823518</v>
      </c>
      <c r="Y65" s="14">
        <f>Eurostat!X$15</f>
        <v>9.2551106299212531</v>
      </c>
      <c r="Z65" s="14">
        <f>Eurostat!Y$15</f>
        <v>9.1610713725490207</v>
      </c>
      <c r="AA65" s="14">
        <f>Eurostat!Z$15</f>
        <v>9.1242000000000001</v>
      </c>
      <c r="AB65" s="14">
        <f>Eurostat!AA$15</f>
        <v>9.1242999999999999</v>
      </c>
      <c r="AC65" s="14">
        <f>Eurostat!AB$15</f>
        <v>9.2821999999999996</v>
      </c>
      <c r="AD65" s="14">
        <f>Eurostat!AC$15</f>
        <v>9.2544000000000004</v>
      </c>
      <c r="AE65" s="14">
        <f>Eurostat!AD$15</f>
        <v>9.2500999999999998</v>
      </c>
      <c r="AF65" s="104">
        <f>Eurostat!AE$15</f>
        <v>9.6151999999999997</v>
      </c>
      <c r="AG65" s="104">
        <f>Eurostat!AF$15</f>
        <v>10.6191</v>
      </c>
      <c r="AH65" s="104">
        <f>Eurostat!AG$15</f>
        <v>9.5373000000000001</v>
      </c>
      <c r="AI65" s="104">
        <f>Eurostat!AH$15</f>
        <v>9.0297999999999998</v>
      </c>
      <c r="AJ65" s="104">
        <f>Eurostat!AI$15</f>
        <v>8.7041000000000004</v>
      </c>
      <c r="AK65" s="104">
        <f>Eurostat!AJ$15</f>
        <v>8.6515000000000004</v>
      </c>
      <c r="AL65" s="104">
        <f>Eurostat!AK$15</f>
        <v>9.0984999999999996</v>
      </c>
      <c r="AM65" s="104">
        <f>Eurostat!AL$15</f>
        <v>9.3535000000000004</v>
      </c>
      <c r="AN65" s="104">
        <f>Eurostat!AM$15</f>
        <v>9.4688999999999997</v>
      </c>
      <c r="AO65" s="104">
        <f>AVERAGE(AB65:AN65)</f>
        <v>9.3068384615384616</v>
      </c>
    </row>
    <row r="66" spans="1:41">
      <c r="A66" s="22" t="s">
        <v>366</v>
      </c>
      <c r="B66" s="15"/>
      <c r="C66" s="30" t="s">
        <v>154</v>
      </c>
      <c r="D66" s="14">
        <f>Eurostat!C$5</f>
        <v>2.5242100000000001</v>
      </c>
      <c r="E66" s="14">
        <f>Eurostat!D$5</f>
        <v>2.5139</v>
      </c>
      <c r="F66" s="14">
        <f>Eurostat!E$5</f>
        <v>2.3759899999999998</v>
      </c>
      <c r="G66" s="14">
        <f>Eurostat!F$5</f>
        <v>2.2705299999999999</v>
      </c>
      <c r="H66" s="14">
        <f>Eurostat!G$5</f>
        <v>2.2381099999999998</v>
      </c>
      <c r="I66" s="14">
        <f>Eurostat!H$5</f>
        <v>2.2263199999999999</v>
      </c>
      <c r="J66" s="14">
        <f>Eurostat!I$5</f>
        <v>2.12819</v>
      </c>
      <c r="K66" s="14">
        <f>Eurostat!J$5</f>
        <v>2.0715300000000001</v>
      </c>
      <c r="L66" s="14">
        <f>Eurostat!K$5</f>
        <v>2.0743999999999998</v>
      </c>
      <c r="M66" s="14">
        <f>Eurostat!L$5</f>
        <v>2.0701499999999999</v>
      </c>
      <c r="N66" s="14">
        <f>Eurostat!M$5</f>
        <v>2.0520900000000002</v>
      </c>
      <c r="O66" s="14">
        <f>Eurostat!N$5</f>
        <v>2.0507599999999999</v>
      </c>
      <c r="P66" s="14">
        <f>Eurostat!O$5</f>
        <v>2.0203099999999998</v>
      </c>
      <c r="Q66" s="14">
        <f>Eurostat!P$5</f>
        <v>1.9363900000000001</v>
      </c>
      <c r="R66" s="14">
        <f>Eurostat!Q$5</f>
        <v>1.9245300000000001</v>
      </c>
      <c r="S66" s="14">
        <f>Eurostat!R$5</f>
        <v>1.87375</v>
      </c>
      <c r="T66" s="14">
        <f>Eurostat!S$5</f>
        <v>1.90954</v>
      </c>
      <c r="U66" s="14">
        <f>Eurostat!T$5</f>
        <v>1.96438</v>
      </c>
      <c r="V66" s="14">
        <f>Eurostat!U$5</f>
        <v>1.96913</v>
      </c>
      <c r="W66" s="14">
        <f>Eurostat!V$5</f>
        <v>1.95583</v>
      </c>
      <c r="X66" s="14">
        <f>Eurostat!$A$86</f>
        <v>1.95583</v>
      </c>
      <c r="Y66" s="14">
        <f>Eurostat!$A$86</f>
        <v>1.95583</v>
      </c>
      <c r="Z66" s="14">
        <f>Eurostat!$A$86</f>
        <v>1.95583</v>
      </c>
      <c r="AA66" s="14">
        <f>Eurostat!$A$86</f>
        <v>1.95583</v>
      </c>
      <c r="AB66" s="14">
        <f>Eurostat!$A$86</f>
        <v>1.95583</v>
      </c>
      <c r="AC66" s="14">
        <f>Eurostat!$A$86</f>
        <v>1.95583</v>
      </c>
      <c r="AD66" s="14">
        <f>Eurostat!$A$86</f>
        <v>1.95583</v>
      </c>
      <c r="AE66" s="14">
        <f>Eurostat!$A$86</f>
        <v>1.95583</v>
      </c>
      <c r="AF66" s="104">
        <f>Eurostat!$A$86</f>
        <v>1.95583</v>
      </c>
      <c r="AG66" s="104">
        <f>Eurostat!$A$86</f>
        <v>1.95583</v>
      </c>
      <c r="AH66" s="104">
        <f>Eurostat!$A$86</f>
        <v>1.95583</v>
      </c>
      <c r="AI66" s="104">
        <f>Eurostat!$A$86</f>
        <v>1.95583</v>
      </c>
      <c r="AJ66" s="104">
        <f>Eurostat!$A$86</f>
        <v>1.95583</v>
      </c>
      <c r="AK66" s="104">
        <f>Eurostat!$A$86</f>
        <v>1.95583</v>
      </c>
      <c r="AL66" s="104">
        <f>Eurostat!$A$86</f>
        <v>1.95583</v>
      </c>
      <c r="AM66" s="104">
        <f>Eurostat!$A$86</f>
        <v>1.95583</v>
      </c>
      <c r="AN66" s="104">
        <f>Eurostat!$A$86</f>
        <v>1.95583</v>
      </c>
      <c r="AO66" s="104">
        <f>AVERAGE(AB66:AN66)</f>
        <v>1.9558299999999997</v>
      </c>
    </row>
    <row r="67" spans="1:41">
      <c r="A67" s="22"/>
      <c r="B67" s="15"/>
      <c r="C67" s="30"/>
      <c r="D67" s="22"/>
      <c r="E67" s="22"/>
      <c r="F67" s="22"/>
      <c r="G67" s="14"/>
      <c r="H67" s="14"/>
      <c r="I67" s="14"/>
      <c r="J67" s="14"/>
      <c r="K67" s="14"/>
      <c r="L67" s="14"/>
      <c r="M67" s="14"/>
      <c r="N67" s="14"/>
      <c r="O67" s="14"/>
      <c r="P67" s="14"/>
      <c r="Q67" s="14"/>
      <c r="R67" s="14"/>
      <c r="S67" s="14"/>
      <c r="T67" s="14"/>
      <c r="U67" s="14"/>
      <c r="V67" s="14"/>
      <c r="W67" s="14"/>
      <c r="AH67" s="101"/>
      <c r="AI67" s="101"/>
      <c r="AJ67" s="101"/>
      <c r="AK67" s="101"/>
      <c r="AL67" s="101"/>
      <c r="AM67" s="101"/>
      <c r="AN67" s="101"/>
      <c r="AO67" s="101"/>
    </row>
    <row r="68" spans="1:41">
      <c r="A68" s="15" t="s">
        <v>85</v>
      </c>
      <c r="B68" s="15"/>
      <c r="C68" s="30" t="s">
        <v>153</v>
      </c>
      <c r="D68" s="14">
        <f>'Stat_10aar '!C$55/100</f>
        <v>5.6326999999999998</v>
      </c>
      <c r="E68" s="14">
        <f>'Stat_10aar '!D$55/100</f>
        <v>7.1298000000000004</v>
      </c>
      <c r="F68" s="14">
        <f>'Stat_10aar '!E$55/100</f>
        <v>8.35</v>
      </c>
      <c r="G68" s="14">
        <f>'Stat_10aar '!F$55/100</f>
        <v>9.1615000000000002</v>
      </c>
      <c r="H68" s="14">
        <f>'Stat_10aar '!G$55/100</f>
        <v>10.3607</v>
      </c>
      <c r="I68" s="14">
        <f>'Stat_10aar '!H$55/100</f>
        <v>10.586099999999998</v>
      </c>
      <c r="J68" s="14">
        <f>'Stat_10aar '!I$55/100</f>
        <v>8.0846</v>
      </c>
      <c r="K68" s="14">
        <f>'Stat_10aar '!J$55/100</f>
        <v>6.8436000000000003</v>
      </c>
      <c r="L68" s="14">
        <f>'Stat_10aar '!K$55/100</f>
        <v>6.7419000000000002</v>
      </c>
      <c r="M68" s="14">
        <f>'Stat_10aar '!L$55/100</f>
        <v>7.3151000000000002</v>
      </c>
      <c r="N68" s="14">
        <f>'Stat_10aar '!M$55/100</f>
        <v>6.1852999999999998</v>
      </c>
      <c r="O68" s="14">
        <f>'Stat_10aar '!N$55/100</f>
        <v>6.4034000000000004</v>
      </c>
      <c r="P68" s="14">
        <f>'Stat_10aar '!O$55/100</f>
        <v>6.0273000000000003</v>
      </c>
      <c r="Q68" s="14">
        <f>'Stat_10aar '!P$55/100</f>
        <v>6.4945000000000004</v>
      </c>
      <c r="R68" s="14">
        <f>'Stat_10aar '!Q$55/100</f>
        <v>6.3523000000000005</v>
      </c>
      <c r="S68" s="14">
        <f>'Stat_10aar '!R$55/100</f>
        <v>5.6052999999999997</v>
      </c>
      <c r="T68" s="14">
        <f>'Stat_10aar '!S$55/100</f>
        <v>5.7959000000000005</v>
      </c>
      <c r="U68" s="14">
        <f>'Stat_10aar '!T$55/100</f>
        <v>6.6086</v>
      </c>
      <c r="V68" s="14">
        <f>'Stat_10aar '!U$55/100</f>
        <v>6.6970000000000001</v>
      </c>
      <c r="W68" s="14">
        <f>'Stat_10aar '!V$55/100</f>
        <v>6.9834000000000005</v>
      </c>
      <c r="X68" s="14">
        <f>'Stat_10aar '!W$55/100</f>
        <v>8.0902999999999992</v>
      </c>
      <c r="Y68" s="14">
        <f>'Stat_10aar '!X$55/100</f>
        <v>8.3187999999999995</v>
      </c>
      <c r="Z68" s="14">
        <f t="shared" ref="Z68:AE68" si="1">Z63/Z62</f>
        <v>7.8582103696355281</v>
      </c>
      <c r="AA68" s="14">
        <f t="shared" si="1"/>
        <v>6.5688649222065063</v>
      </c>
      <c r="AB68" s="14">
        <f t="shared" si="1"/>
        <v>5.9811078060937373</v>
      </c>
      <c r="AC68" s="14">
        <f t="shared" si="1"/>
        <v>5.9897114379873004</v>
      </c>
      <c r="AD68" s="14">
        <f t="shared" si="1"/>
        <v>5.9406658171392159</v>
      </c>
      <c r="AE68" s="14">
        <f t="shared" si="1"/>
        <v>5.436410069317767</v>
      </c>
      <c r="AF68" s="104">
        <f t="shared" ref="AF68:AJ68" si="2">AF63/AF62</f>
        <v>5.0693500135980418</v>
      </c>
      <c r="AG68" s="104">
        <f t="shared" si="2"/>
        <v>5.3385431603097215</v>
      </c>
      <c r="AH68" s="104">
        <f t="shared" si="2"/>
        <v>5.617635965904805</v>
      </c>
      <c r="AI68" s="104">
        <f t="shared" si="2"/>
        <v>5.3524425287356321</v>
      </c>
      <c r="AJ68" s="104">
        <f t="shared" si="2"/>
        <v>5.7936643835616435</v>
      </c>
      <c r="AK68" s="104">
        <f>AK63/AK62</f>
        <v>5.6154657028838191</v>
      </c>
      <c r="AL68" s="104">
        <f>AL63/AL62</f>
        <v>5.611441475348137</v>
      </c>
      <c r="AM68" s="104">
        <f>AM63/AM62</f>
        <v>6.7225777377196945</v>
      </c>
      <c r="AN68" s="104">
        <f>AN63/AN62</f>
        <v>6.726172192609992</v>
      </c>
      <c r="AO68" s="104">
        <f>AVERAGE(AB68:AN68)</f>
        <v>5.7842452531699609</v>
      </c>
    </row>
    <row r="69" spans="1:41">
      <c r="A69" s="15" t="s">
        <v>85</v>
      </c>
      <c r="B69" s="15"/>
      <c r="C69" s="30" t="s">
        <v>157</v>
      </c>
      <c r="D69" s="14">
        <f>'Stat_10aar '!C$64</f>
        <v>4.9340399439383322</v>
      </c>
      <c r="E69" s="14">
        <f>'Stat_10aar '!D$64</f>
        <v>5.7461315280464218</v>
      </c>
      <c r="F69" s="14">
        <f>'Stat_10aar '!E$64</f>
        <v>6.456851221775441</v>
      </c>
      <c r="G69" s="14">
        <f>'Stat_10aar '!F$64</f>
        <v>7.3058213716108451</v>
      </c>
      <c r="H69" s="14">
        <f>'Stat_10aar '!G$64</f>
        <v>8.1612445844820787</v>
      </c>
      <c r="I69" s="14">
        <f>'Stat_10aar '!H$64</f>
        <v>8.5961023142509116</v>
      </c>
      <c r="J69" s="14">
        <f>'Stat_10aar '!I$64</f>
        <v>7.3912963978789543</v>
      </c>
      <c r="K69" s="14">
        <f>'Stat_10aar '!J$64</f>
        <v>6.7345010824640816</v>
      </c>
      <c r="L69" s="14">
        <f>'Stat_10aar '!K$64</f>
        <v>6.5271565495207673</v>
      </c>
      <c r="M69" s="14">
        <f>'Stat_10aar '!L$64</f>
        <v>6.9095116652498341</v>
      </c>
      <c r="N69" s="14">
        <f>'Stat_10aar '!M$64</f>
        <v>6.2572584724329792</v>
      </c>
      <c r="O69" s="14">
        <f>'Stat_10aar '!N$64</f>
        <v>6.4916869424168695</v>
      </c>
      <c r="P69" s="14">
        <f>'Stat_10aar '!O$64</f>
        <v>6.2041173443129178</v>
      </c>
      <c r="Q69" s="14">
        <f>'Stat_10aar '!P$64</f>
        <v>7.1071350404902613</v>
      </c>
      <c r="R69" s="14">
        <f>'Stat_10aar '!Q$64</f>
        <v>7.0526257355390261</v>
      </c>
      <c r="S69" s="14">
        <f>'Stat_10aar '!R$64</f>
        <v>6.3372526851328432</v>
      </c>
      <c r="T69" s="14">
        <f>'Stat_10aar '!S$64</f>
        <v>6.4549504399153577</v>
      </c>
      <c r="U69" s="14">
        <f>'Stat_10aar '!T$64</f>
        <v>7.0786203941730932</v>
      </c>
      <c r="V69" s="14">
        <f>'Stat_10aar '!U$64</f>
        <v>7.5501691093573848</v>
      </c>
      <c r="W69" s="14">
        <f>'Stat_10aar '!V$64</f>
        <v>7.8052978652062146</v>
      </c>
      <c r="X69" s="14">
        <f>'Stat_10aar '!W$64</f>
        <v>8.8043312656437038</v>
      </c>
      <c r="Y69" s="14">
        <f>'Stat_10aar '!X$64</f>
        <v>8.983585313174947</v>
      </c>
      <c r="Z69" s="14">
        <f t="shared" ref="Z69:AE69" si="3">Z64/Z62</f>
        <v>7.9408160954672979</v>
      </c>
      <c r="AA69" s="14">
        <f t="shared" si="3"/>
        <v>7.0750530410183874</v>
      </c>
      <c r="AB69" s="14">
        <f t="shared" si="3"/>
        <v>6.7285955462657769</v>
      </c>
      <c r="AC69" s="14">
        <f t="shared" si="3"/>
        <v>6.4377461618840925</v>
      </c>
      <c r="AD69" s="14">
        <f t="shared" si="3"/>
        <v>6.4090474673462881</v>
      </c>
      <c r="AE69" s="14">
        <f t="shared" si="3"/>
        <v>5.8493250638453125</v>
      </c>
      <c r="AF69" s="104">
        <f t="shared" ref="AF69:AJ69" si="4">AF64/AF62</f>
        <v>5.591310851237421</v>
      </c>
      <c r="AG69" s="104">
        <f t="shared" si="4"/>
        <v>6.2573845712646978</v>
      </c>
      <c r="AH69" s="104">
        <f t="shared" si="4"/>
        <v>6.0377913555102962</v>
      </c>
      <c r="AI69" s="104">
        <f t="shared" si="4"/>
        <v>5.5987068965517244</v>
      </c>
      <c r="AJ69" s="104">
        <f t="shared" si="4"/>
        <v>5.8181039850560401</v>
      </c>
      <c r="AK69" s="104">
        <f>AK64/AK62</f>
        <v>5.8780965288758376</v>
      </c>
      <c r="AL69" s="104">
        <f>AL64/AL62</f>
        <v>6.2885961610839294</v>
      </c>
      <c r="AM69" s="104">
        <f>AM64/AM62</f>
        <v>8.0663361874718351</v>
      </c>
      <c r="AN69" s="104">
        <f>AN64/AN62</f>
        <v>8.3933507995302197</v>
      </c>
      <c r="AO69" s="104">
        <f>AVERAGE(AB69:AN69)</f>
        <v>6.4118762750710365</v>
      </c>
    </row>
    <row r="70" spans="1:41">
      <c r="A70" s="15" t="s">
        <v>85</v>
      </c>
      <c r="B70" s="15"/>
      <c r="C70" s="30" t="s">
        <v>154</v>
      </c>
      <c r="D70" s="14">
        <f>'Stat_10aar '!C$68</f>
        <v>1.8146585051546393</v>
      </c>
      <c r="E70" s="14">
        <f>'Stat_10aar '!D$68</f>
        <v>2.261490151298887</v>
      </c>
      <c r="F70" s="14">
        <f>'Stat_10aar '!E$68</f>
        <v>2.4307880411050626</v>
      </c>
      <c r="G70" s="14">
        <f>'Stat_10aar '!F$68</f>
        <v>2.5576493579006141</v>
      </c>
      <c r="H70" s="14">
        <f>'Stat_10aar '!G$68</f>
        <v>2.8463461538461536</v>
      </c>
      <c r="I70" s="14">
        <f>'Stat_10aar '!H$68</f>
        <v>2.939032177461895</v>
      </c>
      <c r="J70" s="14">
        <f>'Stat_10aar '!I$68</f>
        <v>2.1675111933295801</v>
      </c>
      <c r="K70" s="14">
        <f>'Stat_10aar '!J$68</f>
        <v>1.7977303772197122</v>
      </c>
      <c r="L70" s="14">
        <f>'Stat_10aar '!K$68</f>
        <v>1.7587259352011273</v>
      </c>
      <c r="M70" s="14">
        <f>'Stat_10aar '!L$68</f>
        <v>1.8812622158214176</v>
      </c>
      <c r="N70" s="14">
        <f>'Stat_10aar '!M$68</f>
        <v>1.6154247956332106</v>
      </c>
      <c r="O70" s="14">
        <f>'Stat_10aar '!N$68</f>
        <v>1.660331371379677</v>
      </c>
      <c r="P70" s="14">
        <f>'Stat_10aar '!O$68</f>
        <v>1.5593356272475618</v>
      </c>
      <c r="Q70" s="14">
        <f>'Stat_10aar '!P$68</f>
        <v>1.6554510463663941</v>
      </c>
      <c r="R70" s="14">
        <f>'Stat_10aar '!Q$68</f>
        <v>1.6207327652191663</v>
      </c>
      <c r="S70" s="14">
        <f>'Stat_10aar '!R$68</f>
        <v>1.4331040830414439</v>
      </c>
      <c r="T70" s="14">
        <f>'Stat_10aar '!S$68</f>
        <v>1.5037880753463755</v>
      </c>
      <c r="U70" s="14">
        <f>'Stat_10aar '!T$68</f>
        <v>1.7347228055438892</v>
      </c>
      <c r="V70" s="14">
        <f>'Stat_10aar '!U$68</f>
        <v>1.7584812519693311</v>
      </c>
      <c r="W70" s="14">
        <f>'Stat_10aar '!V$68</f>
        <v>1.836866747330212</v>
      </c>
      <c r="X70" s="14">
        <f>'Stat_10aar '!W$68</f>
        <v>2.1228811335607451</v>
      </c>
      <c r="Y70" s="14">
        <f>'Stat_10aar '!X$68</f>
        <v>2.1832974647000158</v>
      </c>
      <c r="Z70" s="139"/>
      <c r="AA70" s="139"/>
      <c r="AB70" s="139"/>
      <c r="AC70" s="139"/>
      <c r="AD70" s="139"/>
      <c r="AE70" s="139"/>
      <c r="AF70" s="139"/>
      <c r="AG70" s="139"/>
      <c r="AH70" s="139"/>
      <c r="AI70" s="139"/>
      <c r="AJ70" s="139"/>
      <c r="AK70" s="139"/>
      <c r="AL70" s="139"/>
      <c r="AM70" s="139"/>
      <c r="AN70" s="139"/>
      <c r="AO70" s="139"/>
    </row>
    <row r="71" spans="1:41">
      <c r="A71" s="15"/>
      <c r="B71" s="15"/>
      <c r="C71" s="30"/>
      <c r="AH71" s="101"/>
      <c r="AI71" s="101"/>
      <c r="AJ71" s="101"/>
      <c r="AK71" s="101"/>
      <c r="AL71" s="101"/>
      <c r="AM71" s="101"/>
      <c r="AN71" s="101"/>
      <c r="AO71" s="101"/>
    </row>
    <row r="72" spans="1:41">
      <c r="A72" s="15" t="s">
        <v>359</v>
      </c>
      <c r="B72" s="13" t="s">
        <v>365</v>
      </c>
      <c r="C72" s="30" t="s">
        <v>83</v>
      </c>
      <c r="D72" s="35">
        <f>'Stat_10aar '!C142</f>
        <v>0.53298118053440302</v>
      </c>
      <c r="E72" s="35">
        <f>'Stat_10aar '!D142</f>
        <v>0.58534876852431461</v>
      </c>
      <c r="F72" s="35">
        <f>'Stat_10aar '!E142</f>
        <v>0.63485796958982887</v>
      </c>
      <c r="G72" s="35">
        <f>'Stat_10aar '!F142</f>
        <v>0.66631226165677138</v>
      </c>
      <c r="H72" s="35">
        <f>'Stat_10aar '!G142</f>
        <v>0.78818125236321823</v>
      </c>
      <c r="I72" s="35">
        <f>'Stat_10aar '!H142</f>
        <v>0.82499635634948232</v>
      </c>
      <c r="J72" s="35">
        <f>'Stat_10aar '!I142</f>
        <v>0.85282709327794537</v>
      </c>
      <c r="K72" s="35">
        <f>'Stat_10aar '!J142</f>
        <v>0.87375106666534164</v>
      </c>
      <c r="L72" s="35">
        <f>'Stat_10aar '!K142</f>
        <v>0.91309288458784166</v>
      </c>
      <c r="M72" s="35">
        <f>'Stat_10aar '!L142</f>
        <v>0.9613740210576317</v>
      </c>
      <c r="N72" s="14">
        <f>'Stat_10aar '!M$277/100</f>
        <v>1</v>
      </c>
      <c r="O72" s="14">
        <f>'Stat_10aar '!N$277/100</f>
        <v>1.0417279999999998</v>
      </c>
      <c r="P72" s="14">
        <f>'Stat_10aar '!O$277/100</f>
        <v>1.0840530000000002</v>
      </c>
      <c r="Q72" s="14">
        <f>'Stat_10aar '!P$277/100</f>
        <v>1.1198239999999999</v>
      </c>
      <c r="R72" s="14">
        <f>'Stat_10aar '!Q$277/100</f>
        <v>1.1482890000000001</v>
      </c>
      <c r="S72" s="14">
        <f>'Stat_10aar '!R$277/100</f>
        <v>1.1773060000000002</v>
      </c>
      <c r="T72" s="14">
        <f>Eurostat!S$103/100/$N$93</f>
        <v>1.2067386500000001</v>
      </c>
      <c r="U72" s="14">
        <f>Eurostat!T$103/100/$N$93</f>
        <v>1.2276302507007419</v>
      </c>
      <c r="V72" s="14">
        <f>Eurostat!U$103/100/$N$93</f>
        <v>1.243405541025792</v>
      </c>
      <c r="W72" s="14">
        <f>Eurostat!V$103/100/$N$93</f>
        <v>1.2581859932222355</v>
      </c>
      <c r="X72" s="14">
        <f>Eurostat!W$103/100/$N$93</f>
        <v>1.2820621083087975</v>
      </c>
      <c r="Y72" s="14">
        <f>Eurostat!X$103/100/$N$93</f>
        <v>1.3102018153751032</v>
      </c>
      <c r="Z72" s="14">
        <f>Eurostat!Y$103/100/$N$93</f>
        <v>1.33748880404546</v>
      </c>
      <c r="AA72" s="14">
        <f>Eurostat!Z$103/100/$N$93</f>
        <v>1.3636388348545521</v>
      </c>
      <c r="AB72" s="14">
        <f>Eurostat!AA$103/100/$N$93</f>
        <v>1.391067943257567</v>
      </c>
      <c r="AC72" s="14">
        <f>Eurostat!AB$103/100/$N$93</f>
        <v>1.421197326581086</v>
      </c>
      <c r="AD72" s="14">
        <f>Eurostat!AC$103/100/$N$93</f>
        <v>1.4524636677658698</v>
      </c>
      <c r="AE72" s="14">
        <f>Eurostat!AD$103/100/$N$93</f>
        <v>1.4864302838711578</v>
      </c>
      <c r="AF72" s="14">
        <f>Eurostat!AE$103/100/$N$93</f>
        <v>1.5408621414792134</v>
      </c>
      <c r="AG72" s="14">
        <f>Eurostat!AF$103/100/$N$93</f>
        <v>1.5560689528736309</v>
      </c>
      <c r="AH72" s="14">
        <f>Eurostat!AG$103/100/$N$93</f>
        <v>1.5884722519196797</v>
      </c>
      <c r="AI72" s="14">
        <f>Eurostat!AH$103/100/$N$93</f>
        <v>1.6376456794193854</v>
      </c>
      <c r="AJ72" s="14">
        <f>Eurostat!AI$103/100/$N$93</f>
        <v>1.6809921978801086</v>
      </c>
      <c r="AK72" s="14">
        <f>Eurostat!AJ$103/100/$N$93</f>
        <v>1.706289510293252</v>
      </c>
      <c r="AL72" s="14">
        <f>Eurostat!AK$103/100/$N$93</f>
        <v>1.7156694126486871</v>
      </c>
      <c r="AM72" s="14">
        <f>Eurostat!AL$103/100/$N$93</f>
        <v>1.7153851731833709</v>
      </c>
      <c r="AN72" s="104">
        <f>Eurostat!AM$103/100/$N$93</f>
        <v>1.7196736361163294</v>
      </c>
      <c r="AO72" s="14">
        <f>AVERAGE(AB72:AN72)</f>
        <v>1.5855552444068723</v>
      </c>
    </row>
    <row r="73" spans="1:41">
      <c r="A73" s="21" t="s">
        <v>359</v>
      </c>
      <c r="B73" s="13" t="s">
        <v>365</v>
      </c>
      <c r="C73" s="30" t="s">
        <v>85</v>
      </c>
      <c r="D73" s="70">
        <f t="shared" ref="D73:AL73" si="5">D62*D72</f>
        <v>0.74064579566953048</v>
      </c>
      <c r="E73" s="70">
        <f t="shared" si="5"/>
        <v>0.65043349596903044</v>
      </c>
      <c r="F73" s="70">
        <f t="shared" si="5"/>
        <v>0.62017412292313623</v>
      </c>
      <c r="G73" s="70">
        <f t="shared" si="5"/>
        <v>0.59145168086505451</v>
      </c>
      <c r="H73" s="70">
        <f t="shared" si="5"/>
        <v>0.61985202199228839</v>
      </c>
      <c r="I73" s="70">
        <f t="shared" si="5"/>
        <v>0.62515522915561705</v>
      </c>
      <c r="J73" s="70">
        <f t="shared" si="5"/>
        <v>0.83732037894305456</v>
      </c>
      <c r="K73" s="70">
        <f t="shared" si="5"/>
        <v>1.0065705234792925</v>
      </c>
      <c r="L73" s="70">
        <f t="shared" si="5"/>
        <v>1.0770782395558711</v>
      </c>
      <c r="M73" s="70">
        <f t="shared" si="5"/>
        <v>1.0573655433854869</v>
      </c>
      <c r="N73" s="23">
        <f t="shared" si="5"/>
        <v>1.2727919421855043</v>
      </c>
      <c r="O73" s="23">
        <f t="shared" si="5"/>
        <v>1.2876242226317267</v>
      </c>
      <c r="P73" s="23">
        <f t="shared" si="5"/>
        <v>1.403371384052561</v>
      </c>
      <c r="Q73" s="23">
        <f t="shared" si="5"/>
        <v>1.3113139039999999</v>
      </c>
      <c r="R73" s="23">
        <f t="shared" si="5"/>
        <v>1.3659127312800001</v>
      </c>
      <c r="S73" s="23">
        <f t="shared" si="5"/>
        <v>1.5399280210600002</v>
      </c>
      <c r="T73" s="23">
        <f t="shared" si="5"/>
        <v>1.5322564008375001</v>
      </c>
      <c r="U73" s="23">
        <f t="shared" si="5"/>
        <v>1.3921327042946412</v>
      </c>
      <c r="V73" s="23">
        <f t="shared" si="5"/>
        <v>1.3938576114899128</v>
      </c>
      <c r="W73" s="23">
        <f t="shared" si="5"/>
        <v>1.3408140537529987</v>
      </c>
      <c r="X73" s="23">
        <f t="shared" si="5"/>
        <v>1.1841286518565406</v>
      </c>
      <c r="Y73" s="23">
        <f t="shared" si="5"/>
        <v>1.1734554329114193</v>
      </c>
      <c r="Z73" s="23">
        <f t="shared" si="5"/>
        <v>1.2646942712426927</v>
      </c>
      <c r="AA73" s="23">
        <f t="shared" si="5"/>
        <v>1.5425482499874692</v>
      </c>
      <c r="AB73" s="23">
        <f t="shared" si="5"/>
        <v>1.7303494146180876</v>
      </c>
      <c r="AC73" s="23">
        <f t="shared" si="5"/>
        <v>1.7681115939995291</v>
      </c>
      <c r="AD73" s="23">
        <f t="shared" si="5"/>
        <v>1.8237133812468262</v>
      </c>
      <c r="AE73" s="23">
        <f t="shared" si="5"/>
        <v>2.0371527040454218</v>
      </c>
      <c r="AF73" s="23">
        <f t="shared" si="5"/>
        <v>2.2663000376876274</v>
      </c>
      <c r="AG73" s="23">
        <f t="shared" si="5"/>
        <v>2.1704049754681405</v>
      </c>
      <c r="AH73" s="23">
        <f t="shared" si="5"/>
        <v>2.1058376643699197</v>
      </c>
      <c r="AI73" s="23">
        <f t="shared" si="5"/>
        <v>2.2796027857517842</v>
      </c>
      <c r="AJ73" s="23">
        <f t="shared" si="5"/>
        <v>2.1597387758363635</v>
      </c>
      <c r="AK73" s="23">
        <f t="shared" si="5"/>
        <v>2.2661230986204681</v>
      </c>
      <c r="AL73" s="23">
        <f t="shared" si="5"/>
        <v>2.2792668147037807</v>
      </c>
      <c r="AM73" s="23">
        <f t="shared" ref="AM73:AN73" si="6">AM62*AM72</f>
        <v>1.9032198496469499</v>
      </c>
      <c r="AN73" s="23">
        <f t="shared" si="6"/>
        <v>1.903506747817165</v>
      </c>
      <c r="AO73" s="23">
        <f>AVERAGE(AB73:AN73)</f>
        <v>2.0533329110624665</v>
      </c>
    </row>
    <row r="74" spans="1:41">
      <c r="A74" s="21" t="s">
        <v>360</v>
      </c>
      <c r="B74" s="13" t="s">
        <v>364</v>
      </c>
      <c r="C74" s="30" t="s">
        <v>85</v>
      </c>
      <c r="D74" s="25">
        <f>Eurostat!C$117/Eurostat!$M$117</f>
        <v>0.63079222720478323</v>
      </c>
      <c r="E74" s="25">
        <f>Eurostat!D$117/Eurostat!$M$117</f>
        <v>0.69506726457399093</v>
      </c>
      <c r="F74" s="25">
        <f>Eurostat!E$117/Eurostat!$M$117</f>
        <v>0.73841554559043343</v>
      </c>
      <c r="G74" s="25">
        <f>Eurostat!F$117/Eurostat!$M$117</f>
        <v>0.7623318385650224</v>
      </c>
      <c r="H74" s="25">
        <f>Eurostat!G$117/Eurostat!$M$117</f>
        <v>0.79521674140508214</v>
      </c>
      <c r="I74" s="25">
        <f>Eurostat!H$117/Eurostat!$M$117</f>
        <v>0.82361733931240655</v>
      </c>
      <c r="J74" s="25">
        <f>Eurostat!I$117/Eurostat!$M$117</f>
        <v>0.83856502242152464</v>
      </c>
      <c r="K74" s="25">
        <f>Eurostat!J$117/Eurostat!$M$117</f>
        <v>0.8699551569506726</v>
      </c>
      <c r="L74" s="25">
        <f>Eurostat!K$117/Eurostat!$M$117</f>
        <v>0.905829596412556</v>
      </c>
      <c r="M74" s="25">
        <f>Eurostat!L$117/Eurostat!$M$117</f>
        <v>0.9491778774289984</v>
      </c>
      <c r="N74" s="25">
        <f>Eurostat!M$117/Eurostat!$M$117</f>
        <v>1</v>
      </c>
      <c r="O74" s="25">
        <f>Eurostat!N$117/Eurostat!$M$117</f>
        <v>1.0418535127055306</v>
      </c>
      <c r="P74" s="25">
        <f>Eurostat!O$117/Eurostat!$M$117</f>
        <v>1.0732436472346785</v>
      </c>
      <c r="Q74" s="25">
        <f>Eurostat!P$117/Eurostat!$M$117</f>
        <v>1.1061285500747384</v>
      </c>
      <c r="R74" s="25">
        <f>Eurostat!Q$117/Eurostat!$M$117</f>
        <v>1.1345291479820627</v>
      </c>
      <c r="S74" s="25">
        <f>Eurostat!R$117/Eurostat!$M$117</f>
        <v>1.1659192825112106</v>
      </c>
      <c r="T74" s="25">
        <f>Eurostat!S$117/Eurostat!$M$117</f>
        <v>1.2002989536621822</v>
      </c>
      <c r="U74" s="25">
        <f>Eurostat!T$117/Eurostat!$M$117</f>
        <v>1.2286995515695067</v>
      </c>
      <c r="V74" s="25">
        <f>Eurostat!U$117/Eurostat!$M$117</f>
        <v>1.2481315396113601</v>
      </c>
      <c r="W74" s="25">
        <f>Eurostat!V$117/Eurostat!$M$117</f>
        <v>1.2750373692077726</v>
      </c>
      <c r="X74" s="25">
        <f>Eurostat!W$117/Eurostat!$M$117</f>
        <v>1.3183856502242153</v>
      </c>
      <c r="Y74" s="25">
        <f>Eurostat!X$117/Eurostat!$M$117</f>
        <v>1.3557548579970105</v>
      </c>
      <c r="Z74" s="25">
        <f>Eurostat!Y$117/Eurostat!$M$117</f>
        <v>1.3766816143497755</v>
      </c>
      <c r="AA74" s="25">
        <f>Eurostat!Z$117/Eurostat!$M$117</f>
        <v>1.4080717488789236</v>
      </c>
      <c r="AB74" s="25">
        <f>Eurostat!AA$117/Eurostat!$M$117</f>
        <v>1.445440956651719</v>
      </c>
      <c r="AC74" s="25">
        <f>Eurostat!AB$117/Eurostat!$M$117</f>
        <v>1.4947683109118086</v>
      </c>
      <c r="AD74" s="25">
        <f>Eurostat!AC$117/Eurostat!$M$117</f>
        <v>1.5426008968609866</v>
      </c>
      <c r="AE74" s="25">
        <f>Eurostat!AD$117/Eurostat!$M$117</f>
        <v>1.5874439461883407</v>
      </c>
      <c r="AF74" s="25">
        <f>Eurostat!AE$117/Eurostat!$M$117</f>
        <v>1.6472346786248131</v>
      </c>
      <c r="AG74" s="25">
        <f>Eurostat!AF$117/Eurostat!$M$117</f>
        <v>1.6412556053811658</v>
      </c>
      <c r="AH74" s="25">
        <f>Eurostat!AG$117/Eurostat!$M$117</f>
        <v>1.6696562032884903</v>
      </c>
      <c r="AI74" s="25">
        <f>Eurostat!AH$117/Eurostat!$M$117</f>
        <v>1.7219730941704035</v>
      </c>
      <c r="AJ74" s="25">
        <f>Eurostat!AI$117/Eurostat!$M$117</f>
        <v>1.7578475336322867</v>
      </c>
      <c r="AK74" s="25">
        <f>Eurostat!AJ$117/Eurostat!$M$117</f>
        <v>1.7832585949177875</v>
      </c>
      <c r="AL74" s="25">
        <f>Eurostat!AK$117/Eurostat!$M$117</f>
        <v>1.811659192825112</v>
      </c>
      <c r="AM74" s="25">
        <f>Eurostat!AL$117/Eurostat!$M$117</f>
        <v>1.7971026612688346</v>
      </c>
      <c r="AN74" s="140"/>
      <c r="AO74" s="140"/>
    </row>
    <row r="75" spans="1:41">
      <c r="A75" s="21"/>
      <c r="B75" s="21"/>
      <c r="C75" s="30"/>
      <c r="D75" s="22"/>
      <c r="E75" s="22"/>
      <c r="F75" s="22"/>
      <c r="G75" s="22"/>
      <c r="H75" s="23"/>
      <c r="I75" s="23"/>
      <c r="J75" s="23"/>
      <c r="K75" s="23"/>
      <c r="L75" s="23"/>
      <c r="M75" s="23"/>
      <c r="N75" s="23"/>
      <c r="O75" s="23"/>
      <c r="P75" s="23"/>
      <c r="Q75" s="23"/>
      <c r="R75" s="23"/>
      <c r="S75" s="23"/>
      <c r="T75" s="23"/>
      <c r="U75" s="23"/>
      <c r="V75" s="23"/>
      <c r="W75" s="23"/>
      <c r="AH75" s="101"/>
      <c r="AI75" s="101"/>
      <c r="AJ75" s="101"/>
      <c r="AK75" s="101"/>
      <c r="AL75" s="101"/>
      <c r="AM75" s="101"/>
      <c r="AN75" s="101"/>
      <c r="AO75" s="101"/>
    </row>
    <row r="76" spans="1:41">
      <c r="A76" s="21" t="s">
        <v>359</v>
      </c>
      <c r="B76" s="13" t="s">
        <v>365</v>
      </c>
      <c r="C76" s="30" t="s">
        <v>153</v>
      </c>
      <c r="D76" s="35">
        <f t="shared" ref="D76:Y76" si="7">D63*D72</f>
        <v>4.1718355732677646</v>
      </c>
      <c r="E76" s="35">
        <f t="shared" si="7"/>
        <v>4.6374607395599936</v>
      </c>
      <c r="F76" s="35">
        <f t="shared" si="7"/>
        <v>5.1784539264081868</v>
      </c>
      <c r="G76" s="35">
        <f t="shared" si="7"/>
        <v>5.4183780174440832</v>
      </c>
      <c r="H76" s="35">
        <f t="shared" si="7"/>
        <v>6.4209028087519107</v>
      </c>
      <c r="I76" s="35">
        <f t="shared" si="7"/>
        <v>6.6154560324045386</v>
      </c>
      <c r="J76" s="35">
        <f t="shared" si="7"/>
        <v>6.7677373227711275</v>
      </c>
      <c r="K76" s="35">
        <f t="shared" si="7"/>
        <v>6.8892825103575523</v>
      </c>
      <c r="L76" s="35">
        <f t="shared" si="7"/>
        <v>7.2604854645867603</v>
      </c>
      <c r="M76" s="35">
        <f t="shared" si="7"/>
        <v>7.7383782939589834</v>
      </c>
      <c r="N76" s="14">
        <f t="shared" si="7"/>
        <v>7.8565199999999997</v>
      </c>
      <c r="O76" s="14">
        <f t="shared" si="7"/>
        <v>8.2385996435199988</v>
      </c>
      <c r="P76" s="14">
        <f t="shared" si="7"/>
        <v>8.4656408902500004</v>
      </c>
      <c r="Q76" s="14">
        <f t="shared" si="7"/>
        <v>8.503484328159999</v>
      </c>
      <c r="R76" s="14">
        <f t="shared" si="7"/>
        <v>8.6618654479200003</v>
      </c>
      <c r="S76" s="14">
        <f t="shared" si="7"/>
        <v>8.6273454602400008</v>
      </c>
      <c r="T76" s="14">
        <f t="shared" si="7"/>
        <v>8.8808000164910013</v>
      </c>
      <c r="U76" s="14">
        <f t="shared" si="7"/>
        <v>9.1826742752415509</v>
      </c>
      <c r="V76" s="14">
        <f t="shared" si="7"/>
        <v>9.3255415576934411</v>
      </c>
      <c r="W76" s="14">
        <f t="shared" si="7"/>
        <v>9.3552997214549833</v>
      </c>
      <c r="X76" s="14">
        <f t="shared" si="7"/>
        <v>9.5562566647680995</v>
      </c>
      <c r="Y76" s="14">
        <f t="shared" si="7"/>
        <v>9.7637111030204569</v>
      </c>
      <c r="Z76" s="14">
        <f>Z63*Z72</f>
        <v>9.9382336366979747</v>
      </c>
      <c r="AA76" s="14">
        <f t="shared" ref="AA76:AN76" si="8">AA63*AA72</f>
        <v>10.13279109015372</v>
      </c>
      <c r="AB76" s="14">
        <f t="shared" si="8"/>
        <v>10.349406391041972</v>
      </c>
      <c r="AC76" s="14">
        <f t="shared" si="8"/>
        <v>10.590478238216937</v>
      </c>
      <c r="AD76" s="14">
        <f t="shared" si="8"/>
        <v>10.8340717442324</v>
      </c>
      <c r="AE76" s="14">
        <f t="shared" si="8"/>
        <v>11.074797473010449</v>
      </c>
      <c r="AF76" s="14">
        <f t="shared" si="8"/>
        <v>11.488668126869015</v>
      </c>
      <c r="AG76" s="14">
        <f t="shared" si="8"/>
        <v>11.586800636887631</v>
      </c>
      <c r="AH76" s="14">
        <f t="shared" si="8"/>
        <v>11.829829401721431</v>
      </c>
      <c r="AI76" s="14">
        <f t="shared" si="8"/>
        <v>12.201442899082073</v>
      </c>
      <c r="AJ76" s="14">
        <f t="shared" si="8"/>
        <v>12.512801623360163</v>
      </c>
      <c r="AK76" s="14">
        <f t="shared" si="8"/>
        <v>12.725336538816045</v>
      </c>
      <c r="AL76" s="14">
        <f t="shared" si="8"/>
        <v>12.789972337413433</v>
      </c>
      <c r="AM76" s="14">
        <f t="shared" ref="AM76" si="9">AM63*AM72</f>
        <v>12.79454339122281</v>
      </c>
      <c r="AN76" s="14">
        <f t="shared" si="8"/>
        <v>12.803314155613295</v>
      </c>
      <c r="AO76" s="14"/>
    </row>
    <row r="77" spans="1:41">
      <c r="A77" s="22" t="s">
        <v>360</v>
      </c>
      <c r="B77" s="13" t="s">
        <v>364</v>
      </c>
      <c r="C77" s="30" t="s">
        <v>153</v>
      </c>
      <c r="D77" s="22"/>
      <c r="E77" s="22"/>
      <c r="F77" s="22"/>
      <c r="G77" s="23"/>
      <c r="H77" s="23"/>
      <c r="I77" s="23">
        <f t="shared" ref="I77:Z77" si="10">I68*I74</f>
        <v>8.7188955156950652</v>
      </c>
      <c r="J77" s="23">
        <f t="shared" si="10"/>
        <v>6.7794627802690579</v>
      </c>
      <c r="K77" s="23">
        <f t="shared" si="10"/>
        <v>5.9536251121076234</v>
      </c>
      <c r="L77" s="23">
        <f t="shared" si="10"/>
        <v>6.1070125560538111</v>
      </c>
      <c r="M77" s="23">
        <f t="shared" si="10"/>
        <v>6.9433310911808661</v>
      </c>
      <c r="N77" s="23">
        <f t="shared" si="10"/>
        <v>6.1852999999999998</v>
      </c>
      <c r="O77" s="23">
        <f t="shared" si="10"/>
        <v>6.6714047832585948</v>
      </c>
      <c r="P77" s="23">
        <f t="shared" si="10"/>
        <v>6.4687614349775782</v>
      </c>
      <c r="Q77" s="23">
        <f t="shared" si="10"/>
        <v>7.1837518684603889</v>
      </c>
      <c r="R77" s="23">
        <f t="shared" si="10"/>
        <v>7.2068695067264574</v>
      </c>
      <c r="S77" s="23">
        <f t="shared" si="10"/>
        <v>6.5353273542600885</v>
      </c>
      <c r="T77" s="23">
        <f t="shared" si="10"/>
        <v>6.9568127055306421</v>
      </c>
      <c r="U77" s="23">
        <f t="shared" si="10"/>
        <v>8.1199838565022429</v>
      </c>
      <c r="V77" s="23">
        <f t="shared" si="10"/>
        <v>8.3587369207772788</v>
      </c>
      <c r="W77" s="23">
        <f t="shared" si="10"/>
        <v>8.9040959641255597</v>
      </c>
      <c r="X77" s="23">
        <f t="shared" si="10"/>
        <v>10.666135426008967</v>
      </c>
      <c r="Y77" s="23">
        <f t="shared" si="10"/>
        <v>11.278253512705531</v>
      </c>
      <c r="Z77" s="23">
        <f t="shared" si="10"/>
        <v>10.818253737569986</v>
      </c>
      <c r="AA77" s="23">
        <f t="shared" ref="AA77:AL77" si="11">AA68*AA74</f>
        <v>9.2494331191607291</v>
      </c>
      <c r="AB77" s="23">
        <f t="shared" si="11"/>
        <v>8.6453381890771954</v>
      </c>
      <c r="AC77" s="23">
        <f t="shared" si="11"/>
        <v>8.953230849009417</v>
      </c>
      <c r="AD77" s="23">
        <f t="shared" si="11"/>
        <v>9.1640764174703602</v>
      </c>
      <c r="AE77" s="23">
        <f t="shared" si="11"/>
        <v>8.6299962535358272</v>
      </c>
      <c r="AF77" s="23">
        <f t="shared" si="11"/>
        <v>8.350409140485862</v>
      </c>
      <c r="AG77" s="23">
        <f t="shared" si="11"/>
        <v>8.7619138864276138</v>
      </c>
      <c r="AH77" s="23">
        <f t="shared" si="11"/>
        <v>9.3795207382894876</v>
      </c>
      <c r="AI77" s="23">
        <f t="shared" si="11"/>
        <v>9.2167620225761553</v>
      </c>
      <c r="AJ77" s="23">
        <f t="shared" si="11"/>
        <v>10.184378647337057</v>
      </c>
      <c r="AK77" s="23">
        <f t="shared" si="11"/>
        <v>10.013827479133624</v>
      </c>
      <c r="AL77" s="23">
        <f t="shared" si="11"/>
        <v>10.166019533814561</v>
      </c>
      <c r="AM77" s="23">
        <f t="shared" ref="AM77" si="12">AM68*AM74</f>
        <v>12.081162343042685</v>
      </c>
      <c r="AN77" s="141"/>
      <c r="AO77" s="141"/>
    </row>
    <row r="78" spans="1:41">
      <c r="A78" s="24" t="s">
        <v>361</v>
      </c>
      <c r="B78" s="24" t="s">
        <v>367</v>
      </c>
      <c r="C78" s="29" t="s">
        <v>153</v>
      </c>
      <c r="D78" s="65"/>
      <c r="E78" s="65"/>
      <c r="F78" s="65"/>
      <c r="G78" s="25"/>
      <c r="H78" s="25"/>
      <c r="I78" s="25">
        <f>'Stat_10aar '!H$207/100</f>
        <v>0.83</v>
      </c>
      <c r="J78" s="25">
        <f>'Stat_10aar '!I$207/100</f>
        <v>0.86</v>
      </c>
      <c r="K78" s="25">
        <f>'Stat_10aar '!J$207/100</f>
        <v>0.88</v>
      </c>
      <c r="L78" s="25">
        <f>'Stat_10aar '!K$207/100</f>
        <v>0.93</v>
      </c>
      <c r="M78" s="25">
        <f>'Stat_10aar '!L$207/100</f>
        <v>0.98</v>
      </c>
      <c r="N78" s="25">
        <f>'Stat_10aar '!M$207/100</f>
        <v>1</v>
      </c>
      <c r="O78" s="25">
        <f>'Stat_10aar '!N$207/100</f>
        <v>1.02</v>
      </c>
      <c r="P78" s="25">
        <f>'Stat_10aar '!O$207/100</f>
        <v>1.05</v>
      </c>
      <c r="Q78" s="25">
        <f>'Stat_10aar '!P$207/100</f>
        <v>1.06</v>
      </c>
      <c r="R78" s="25">
        <f>'Stat_10aar '!Q$207/100</f>
        <v>1.08</v>
      </c>
      <c r="S78" s="25">
        <f>'Stat_10aar '!R$207/100</f>
        <v>1.1000000000000001</v>
      </c>
      <c r="T78" s="25">
        <f>'Stat_10aar '!S$207/100</f>
        <v>1.1299999999999999</v>
      </c>
      <c r="U78" s="25">
        <f>'Stat_10aar '!T$282*$T$78/100</f>
        <v>1.15147</v>
      </c>
      <c r="V78" s="25">
        <f>'Stat_10aar '!U$282*$T$78/100</f>
        <v>1.1672899999999999</v>
      </c>
      <c r="W78" s="25">
        <f>'Stat_10aar '!V$282*$T$78/100</f>
        <v>1.19102</v>
      </c>
      <c r="X78" s="25">
        <f>'Stat_10aar '!W$282*$T$78/100</f>
        <v>1.2237899999999999</v>
      </c>
      <c r="Y78" s="25">
        <f>'Stat_10aar '!X$282*$T$78/100</f>
        <v>1.25091</v>
      </c>
      <c r="Z78" s="25">
        <f>'Stat_10aar '!Y$282*$T$78/100</f>
        <v>1.28142</v>
      </c>
      <c r="AA78" s="140"/>
      <c r="AB78" s="140"/>
      <c r="AC78" s="140"/>
      <c r="AD78" s="140"/>
      <c r="AE78" s="140"/>
      <c r="AF78" s="140"/>
      <c r="AG78" s="140"/>
      <c r="AH78" s="140"/>
      <c r="AI78" s="140"/>
      <c r="AJ78" s="140"/>
      <c r="AK78" s="140"/>
      <c r="AL78" s="140"/>
      <c r="AM78" s="140"/>
      <c r="AN78" s="140"/>
      <c r="AO78" s="140"/>
    </row>
    <row r="79" spans="1:41">
      <c r="A79" s="21" t="s">
        <v>359</v>
      </c>
      <c r="B79" s="13" t="s">
        <v>365</v>
      </c>
      <c r="C79" s="30" t="s">
        <v>157</v>
      </c>
      <c r="D79" s="70">
        <f t="shared" ref="D79:Z79" si="13">D64*D72</f>
        <v>3.6543759401434519</v>
      </c>
      <c r="E79" s="70">
        <f t="shared" si="13"/>
        <v>3.7374764180851012</v>
      </c>
      <c r="F79" s="70">
        <f t="shared" si="13"/>
        <v>4.0043720433097647</v>
      </c>
      <c r="G79" s="70">
        <f t="shared" si="13"/>
        <v>4.3210403303390725</v>
      </c>
      <c r="H79" s="70">
        <f t="shared" si="13"/>
        <v>5.05876395766483</v>
      </c>
      <c r="I79" s="70">
        <f t="shared" si="13"/>
        <v>5.3738983121106587</v>
      </c>
      <c r="J79" s="70">
        <f t="shared" si="13"/>
        <v>6.1888831007524399</v>
      </c>
      <c r="K79" s="70">
        <f t="shared" si="13"/>
        <v>6.778750279947733</v>
      </c>
      <c r="L79" s="70">
        <f t="shared" si="13"/>
        <v>7.0302582856634022</v>
      </c>
      <c r="M79" s="70">
        <f t="shared" si="13"/>
        <v>7.3058795564552517</v>
      </c>
      <c r="N79" s="23">
        <f t="shared" si="13"/>
        <v>7.964188163884673</v>
      </c>
      <c r="O79" s="23">
        <f t="shared" si="13"/>
        <v>8.358853352798052</v>
      </c>
      <c r="P79" s="23">
        <f t="shared" si="13"/>
        <v>8.7066807443129193</v>
      </c>
      <c r="Q79" s="23">
        <f t="shared" si="13"/>
        <v>9.3052223209600005</v>
      </c>
      <c r="R79" s="23">
        <f t="shared" si="13"/>
        <v>9.6160017438000018</v>
      </c>
      <c r="S79" s="23">
        <f t="shared" si="13"/>
        <v>9.7548631895000018</v>
      </c>
      <c r="T79" s="23">
        <f t="shared" si="13"/>
        <v>9.891141951203501</v>
      </c>
      <c r="U79" s="23">
        <f t="shared" si="13"/>
        <v>9.8455946106199494</v>
      </c>
      <c r="V79" s="23">
        <f t="shared" si="13"/>
        <v>10.53164493248846</v>
      </c>
      <c r="W79" s="23">
        <f t="shared" si="13"/>
        <v>10.455395868545178</v>
      </c>
      <c r="X79" s="23">
        <f t="shared" si="13"/>
        <v>10.401279888976966</v>
      </c>
      <c r="Y79" s="23">
        <f t="shared" si="13"/>
        <v>10.545074199511264</v>
      </c>
      <c r="Z79" s="23">
        <f t="shared" si="13"/>
        <v>10.042704624929259</v>
      </c>
      <c r="AA79" s="23">
        <f t="shared" ref="AA79:AN79" si="14">AA64*AA72</f>
        <v>10.913610686991436</v>
      </c>
      <c r="AB79" s="23">
        <f t="shared" si="14"/>
        <v>11.642821364682858</v>
      </c>
      <c r="AC79" s="23">
        <f t="shared" si="14"/>
        <v>11.382653628053234</v>
      </c>
      <c r="AD79" s="23">
        <f t="shared" si="14"/>
        <v>11.688265627245507</v>
      </c>
      <c r="AE79" s="23">
        <f t="shared" si="14"/>
        <v>11.915968370653138</v>
      </c>
      <c r="AF79" s="23">
        <f t="shared" si="14"/>
        <v>12.671587992882605</v>
      </c>
      <c r="AG79" s="23">
        <f t="shared" si="14"/>
        <v>13.581058606890476</v>
      </c>
      <c r="AH79" s="23">
        <f t="shared" si="14"/>
        <v>12.714608446040693</v>
      </c>
      <c r="AI79" s="23">
        <f t="shared" si="14"/>
        <v>12.762827837987039</v>
      </c>
      <c r="AJ79" s="23">
        <f t="shared" si="14"/>
        <v>12.5655847783736</v>
      </c>
      <c r="AK79" s="23">
        <f t="shared" si="14"/>
        <v>13.32049032000633</v>
      </c>
      <c r="AL79" s="23">
        <f t="shared" si="14"/>
        <v>14.333388541032191</v>
      </c>
      <c r="AM79" s="23">
        <f t="shared" ref="AM79" si="15">AM64*AM72</f>
        <v>15.352011145921896</v>
      </c>
      <c r="AN79" s="23">
        <f t="shared" si="14"/>
        <v>15.97679988370237</v>
      </c>
      <c r="AO79" s="103"/>
    </row>
    <row r="80" spans="1:41">
      <c r="A80" s="22" t="s">
        <v>360</v>
      </c>
      <c r="B80" s="13" t="s">
        <v>364</v>
      </c>
      <c r="C80" s="30" t="s">
        <v>157</v>
      </c>
      <c r="D80" s="22"/>
      <c r="E80" s="22"/>
      <c r="F80" s="22"/>
      <c r="G80" s="23"/>
      <c r="H80" s="23"/>
      <c r="I80" s="23">
        <f t="shared" ref="I80:Z80" si="16">I69*I74</f>
        <v>7.0798989165205564</v>
      </c>
      <c r="J80" s="23">
        <f t="shared" si="16"/>
        <v>6.1980826296114993</v>
      </c>
      <c r="K80" s="23">
        <f t="shared" si="16"/>
        <v>5.858713946179515</v>
      </c>
      <c r="L80" s="23">
        <f t="shared" si="16"/>
        <v>5.9124915829739679</v>
      </c>
      <c r="M80" s="23">
        <f t="shared" si="16"/>
        <v>6.5583556164927419</v>
      </c>
      <c r="N80" s="23">
        <f t="shared" si="16"/>
        <v>6.2572584724329792</v>
      </c>
      <c r="O80" s="23">
        <f t="shared" si="16"/>
        <v>6.7633868443416407</v>
      </c>
      <c r="P80" s="23">
        <f t="shared" si="16"/>
        <v>6.6585295264823232</v>
      </c>
      <c r="Q80" s="23">
        <f t="shared" si="16"/>
        <v>7.8614049775228603</v>
      </c>
      <c r="R80" s="23">
        <f t="shared" si="16"/>
        <v>8.00140946677746</v>
      </c>
      <c r="S80" s="23">
        <f t="shared" si="16"/>
        <v>7.3887251037423276</v>
      </c>
      <c r="T80" s="23">
        <f t="shared" si="16"/>
        <v>7.7478702589716466</v>
      </c>
      <c r="U80" s="23">
        <f t="shared" si="16"/>
        <v>8.6974977040512442</v>
      </c>
      <c r="V80" s="23">
        <f t="shared" si="16"/>
        <v>9.4236041947883642</v>
      </c>
      <c r="W80" s="23">
        <f t="shared" si="16"/>
        <v>9.9520464559355748</v>
      </c>
      <c r="X80" s="23">
        <f t="shared" si="16"/>
        <v>11.607504000445063</v>
      </c>
      <c r="Y80" s="23">
        <f t="shared" si="16"/>
        <v>12.179539430567528</v>
      </c>
      <c r="Z80" s="23">
        <f t="shared" si="16"/>
        <v>10.931975521562601</v>
      </c>
      <c r="AA80" s="23">
        <f t="shared" ref="AA80:AL80" si="17">AA69*AA74</f>
        <v>9.9621823088779085</v>
      </c>
      <c r="AB80" s="23">
        <f t="shared" si="17"/>
        <v>9.725787583316901</v>
      </c>
      <c r="AC80" s="23">
        <f t="shared" si="17"/>
        <v>9.622938956478464</v>
      </c>
      <c r="AD80" s="23">
        <f t="shared" si="17"/>
        <v>9.8866023711530175</v>
      </c>
      <c r="AE80" s="23">
        <f t="shared" si="17"/>
        <v>9.2854756618889702</v>
      </c>
      <c r="AF80" s="23">
        <f t="shared" si="17"/>
        <v>9.2102011331295035</v>
      </c>
      <c r="AG80" s="23">
        <f t="shared" si="17"/>
        <v>10.269967502613808</v>
      </c>
      <c r="AH80" s="23">
        <f t="shared" si="17"/>
        <v>10.081035790889388</v>
      </c>
      <c r="AI80" s="23">
        <f t="shared" si="17"/>
        <v>9.6408226380083502</v>
      </c>
      <c r="AJ80" s="23">
        <f t="shared" si="17"/>
        <v>10.227339740546938</v>
      </c>
      <c r="AK80" s="23">
        <f t="shared" si="17"/>
        <v>10.48216615687425</v>
      </c>
      <c r="AL80" s="23">
        <f t="shared" si="17"/>
        <v>11.392793045192409</v>
      </c>
      <c r="AM80" s="23">
        <f t="shared" ref="AM80" si="18">AM69*AM74</f>
        <v>14.496034229194739</v>
      </c>
      <c r="AN80" s="141"/>
      <c r="AO80" s="141"/>
    </row>
    <row r="81" spans="1:43">
      <c r="A81" s="24" t="s">
        <v>362</v>
      </c>
      <c r="B81" s="24" t="s">
        <v>367</v>
      </c>
      <c r="C81" s="29" t="s">
        <v>157</v>
      </c>
      <c r="D81" s="65"/>
      <c r="E81" s="65"/>
      <c r="F81" s="65"/>
      <c r="G81" s="25"/>
      <c r="H81" s="25"/>
      <c r="I81" s="25">
        <f>'Stat_10aar '!H$217/100</f>
        <v>0.74</v>
      </c>
      <c r="J81" s="25">
        <f>'Stat_10aar '!I$217/100</f>
        <v>0.79</v>
      </c>
      <c r="K81" s="25">
        <f>'Stat_10aar '!J$217/100</f>
        <v>0.87</v>
      </c>
      <c r="L81" s="25">
        <f>'Stat_10aar '!K$217/100</f>
        <v>0.92</v>
      </c>
      <c r="M81" s="25">
        <f>'Stat_10aar '!L$217/100</f>
        <v>0.96</v>
      </c>
      <c r="N81" s="25">
        <f>'Stat_10aar '!M$217/100</f>
        <v>1</v>
      </c>
      <c r="O81" s="25">
        <f>'Stat_10aar '!N$217/100</f>
        <v>1.03</v>
      </c>
      <c r="P81" s="25">
        <f>'Stat_10aar '!O$217/100</f>
        <v>1.06</v>
      </c>
      <c r="Q81" s="25">
        <f>'Stat_10aar '!P$217/100</f>
        <v>1.08</v>
      </c>
      <c r="R81" s="25">
        <f>'Stat_10aar '!Q$217/100</f>
        <v>1.1000000000000001</v>
      </c>
      <c r="S81" s="25">
        <f>'Stat_10aar '!R$217/100</f>
        <v>1.1299999999999999</v>
      </c>
      <c r="T81" s="25">
        <f>'Stat_10aar '!S$217/100</f>
        <v>1.1399999999999999</v>
      </c>
      <c r="U81" s="25">
        <f>'Stat_10aar '!T$292*$T$81/100</f>
        <v>1.1696399999999998</v>
      </c>
      <c r="V81" s="25">
        <f>'Stat_10aar '!U$292*$T$81/100</f>
        <v>1.1924399999999999</v>
      </c>
      <c r="W81" s="25">
        <f>'Stat_10aar '!V$292*$T$81/100</f>
        <v>1.2175199999999997</v>
      </c>
      <c r="X81" s="25">
        <f>'Stat_10aar '!W$292*$T$81/100</f>
        <v>1.254</v>
      </c>
      <c r="Y81" s="25">
        <f>'Stat_10aar '!X$292*$T$81/100</f>
        <v>1.2882</v>
      </c>
      <c r="Z81" s="25">
        <f>'Stat_10aar '!Y$292*$T$81/100</f>
        <v>1.2984599999999999</v>
      </c>
      <c r="AA81" s="140"/>
      <c r="AB81" s="140"/>
      <c r="AC81" s="140"/>
      <c r="AD81" s="140"/>
      <c r="AE81" s="140"/>
      <c r="AF81" s="140"/>
      <c r="AG81" s="140"/>
      <c r="AH81" s="140"/>
      <c r="AI81" s="140"/>
      <c r="AJ81" s="140"/>
      <c r="AK81" s="140"/>
      <c r="AL81" s="140"/>
      <c r="AM81" s="140"/>
      <c r="AN81" s="140"/>
      <c r="AO81" s="140"/>
    </row>
    <row r="82" spans="1:43">
      <c r="A82" s="21" t="s">
        <v>359</v>
      </c>
      <c r="B82" s="13" t="s">
        <v>365</v>
      </c>
      <c r="C82" s="30" t="s">
        <v>154</v>
      </c>
      <c r="D82" s="70">
        <f t="shared" ref="D82:Y82" si="19">D66*D72</f>
        <v>1.3453564257167454</v>
      </c>
      <c r="E82" s="70">
        <f t="shared" si="19"/>
        <v>1.4715082691932746</v>
      </c>
      <c r="F82" s="70">
        <f t="shared" si="19"/>
        <v>1.5084161871657373</v>
      </c>
      <c r="G82" s="70">
        <f t="shared" si="19"/>
        <v>1.5128819794595492</v>
      </c>
      <c r="H82" s="70">
        <f t="shared" si="19"/>
        <v>1.7640363427266421</v>
      </c>
      <c r="I82" s="70">
        <f t="shared" si="19"/>
        <v>1.8367058880679794</v>
      </c>
      <c r="J82" s="70">
        <f t="shared" si="19"/>
        <v>1.8149780916431906</v>
      </c>
      <c r="K82" s="70">
        <f t="shared" si="19"/>
        <v>1.8100015471292552</v>
      </c>
      <c r="L82" s="70">
        <f t="shared" si="19"/>
        <v>1.8941198797890186</v>
      </c>
      <c r="M82" s="70">
        <f t="shared" si="19"/>
        <v>1.9901884296924561</v>
      </c>
      <c r="N82" s="23">
        <f t="shared" si="19"/>
        <v>2.0520900000000002</v>
      </c>
      <c r="O82" s="23">
        <f t="shared" si="19"/>
        <v>2.1363341132799993</v>
      </c>
      <c r="P82" s="23">
        <f t="shared" si="19"/>
        <v>2.1901231164300001</v>
      </c>
      <c r="Q82" s="23">
        <f t="shared" si="19"/>
        <v>2.1684159953599997</v>
      </c>
      <c r="R82" s="23">
        <f t="shared" si="19"/>
        <v>2.2099166291700003</v>
      </c>
      <c r="S82" s="23">
        <f t="shared" si="19"/>
        <v>2.2059771175000003</v>
      </c>
      <c r="T82" s="23">
        <f t="shared" si="19"/>
        <v>2.3043157217210002</v>
      </c>
      <c r="U82" s="23">
        <f t="shared" si="19"/>
        <v>2.4115323118715235</v>
      </c>
      <c r="V82" s="23">
        <f t="shared" si="19"/>
        <v>2.448427153000118</v>
      </c>
      <c r="W82" s="23">
        <f t="shared" si="19"/>
        <v>2.4607979111238447</v>
      </c>
      <c r="X82" s="23">
        <f t="shared" si="19"/>
        <v>2.5074955332935955</v>
      </c>
      <c r="Y82" s="23">
        <f t="shared" si="19"/>
        <v>2.562532016565088</v>
      </c>
      <c r="Z82" s="142"/>
      <c r="AA82" s="142"/>
      <c r="AB82" s="142"/>
      <c r="AC82" s="142"/>
      <c r="AD82" s="142"/>
      <c r="AE82" s="142"/>
      <c r="AF82" s="142"/>
      <c r="AG82" s="142"/>
      <c r="AH82" s="142"/>
      <c r="AI82" s="142"/>
      <c r="AJ82" s="142"/>
      <c r="AK82" s="142"/>
      <c r="AL82" s="142"/>
      <c r="AM82" s="142"/>
      <c r="AN82" s="142"/>
      <c r="AO82" s="142"/>
    </row>
    <row r="83" spans="1:43">
      <c r="A83" s="22" t="s">
        <v>360</v>
      </c>
      <c r="B83" s="13" t="s">
        <v>364</v>
      </c>
      <c r="C83" s="30" t="s">
        <v>154</v>
      </c>
      <c r="D83" s="22"/>
      <c r="E83" s="22"/>
      <c r="F83" s="22"/>
      <c r="G83" s="23"/>
      <c r="H83" s="23"/>
      <c r="I83" s="23">
        <f t="shared" ref="I83:Y83" si="20">I70*I74</f>
        <v>2.4206378621547149</v>
      </c>
      <c r="J83" s="23">
        <f t="shared" si="20"/>
        <v>1.8175990724333249</v>
      </c>
      <c r="K83" s="23">
        <f t="shared" si="20"/>
        <v>1.5639448124691666</v>
      </c>
      <c r="L83" s="23">
        <f t="shared" si="20"/>
        <v>1.5931060040835323</v>
      </c>
      <c r="M83" s="23">
        <f t="shared" si="20"/>
        <v>1.7856524769007474</v>
      </c>
      <c r="N83" s="23">
        <f t="shared" si="20"/>
        <v>1.6154247956332106</v>
      </c>
      <c r="O83" s="23">
        <f t="shared" si="20"/>
        <v>1.7298220715271073</v>
      </c>
      <c r="P83" s="23">
        <f t="shared" si="20"/>
        <v>1.6735470558501484</v>
      </c>
      <c r="Q83" s="23">
        <f t="shared" si="20"/>
        <v>1.8311416656369681</v>
      </c>
      <c r="R83" s="23">
        <f t="shared" si="20"/>
        <v>1.8387685632307134</v>
      </c>
      <c r="S83" s="23">
        <f t="shared" si="20"/>
        <v>1.6708836842635666</v>
      </c>
      <c r="T83" s="23">
        <f t="shared" si="20"/>
        <v>1.8049952533679212</v>
      </c>
      <c r="U83" s="23">
        <f t="shared" si="20"/>
        <v>2.1314531332691735</v>
      </c>
      <c r="V83" s="23">
        <f t="shared" si="20"/>
        <v>2.1948159123981932</v>
      </c>
      <c r="W83" s="23">
        <f t="shared" si="20"/>
        <v>2.342073745101152</v>
      </c>
      <c r="X83" s="23">
        <f t="shared" si="20"/>
        <v>2.7987760236182022</v>
      </c>
      <c r="Y83" s="23">
        <f t="shared" si="20"/>
        <v>2.9600161442196029</v>
      </c>
      <c r="Z83" s="142"/>
      <c r="AA83" s="142"/>
      <c r="AB83" s="142"/>
      <c r="AC83" s="142"/>
      <c r="AD83" s="142"/>
      <c r="AE83" s="142"/>
      <c r="AF83" s="142"/>
      <c r="AG83" s="142"/>
      <c r="AH83" s="142"/>
      <c r="AI83" s="142"/>
      <c r="AJ83" s="142"/>
      <c r="AK83" s="142"/>
      <c r="AL83" s="142"/>
      <c r="AM83" s="142"/>
      <c r="AN83" s="142"/>
      <c r="AO83" s="142"/>
    </row>
    <row r="84" spans="1:43">
      <c r="A84" s="24" t="s">
        <v>363</v>
      </c>
      <c r="B84" s="24" t="s">
        <v>367</v>
      </c>
      <c r="C84" s="29" t="s">
        <v>154</v>
      </c>
      <c r="D84" s="65"/>
      <c r="E84" s="65"/>
      <c r="F84" s="65"/>
      <c r="G84" s="25"/>
      <c r="H84" s="25"/>
      <c r="I84" s="25">
        <f>'Stat_10aar '!H$221/100</f>
        <v>0.93</v>
      </c>
      <c r="J84" s="25">
        <f>'Stat_10aar '!I$221/100</f>
        <v>0.93</v>
      </c>
      <c r="K84" s="25">
        <f>'Stat_10aar '!J$221/100</f>
        <v>0.93</v>
      </c>
      <c r="L84" s="25">
        <f>'Stat_10aar '!K$221/100</f>
        <v>0.94</v>
      </c>
      <c r="M84" s="25">
        <f>'Stat_10aar '!L$221/100</f>
        <v>0.97</v>
      </c>
      <c r="N84" s="25">
        <f>'Stat_10aar '!M$221/100</f>
        <v>1</v>
      </c>
      <c r="O84" s="25">
        <f>'Stat_10aar '!N$221/100</f>
        <v>1.04</v>
      </c>
      <c r="P84" s="25">
        <f>'Stat_10aar '!O$221/100</f>
        <v>1.0900000000000001</v>
      </c>
      <c r="Q84" s="25">
        <f>'Stat_10aar '!P$221/100</f>
        <v>1.1399999999999999</v>
      </c>
      <c r="R84" s="25">
        <f>'Stat_10aar '!Q$221/100</f>
        <v>1.17</v>
      </c>
      <c r="S84" s="25">
        <f>'Stat_10aar '!R$221/100</f>
        <v>1.19</v>
      </c>
      <c r="T84" s="25">
        <f>'Stat_10aar '!S$221/100</f>
        <v>1.21</v>
      </c>
      <c r="U84" s="25">
        <f>'Stat_10aar '!T$300*$T$84/100</f>
        <v>1.2281500000000001</v>
      </c>
      <c r="V84" s="25">
        <f>'Stat_10aar '!U$300*$T$84/100</f>
        <v>1.2354099999999999</v>
      </c>
      <c r="W84" s="25">
        <f>'Stat_10aar '!V$300*$T$84/100</f>
        <v>1.2438799999999999</v>
      </c>
      <c r="X84" s="25">
        <f>'Stat_10aar '!W$300*$T$84/100</f>
        <v>1.26203</v>
      </c>
      <c r="Y84" s="25">
        <f>'Stat_10aar '!X$300*$T$84/100</f>
        <v>1.2886500000000001</v>
      </c>
      <c r="Z84" s="140"/>
      <c r="AA84" s="140"/>
      <c r="AB84" s="140"/>
      <c r="AC84" s="140"/>
      <c r="AD84" s="140"/>
      <c r="AE84" s="140"/>
      <c r="AF84" s="140"/>
      <c r="AG84" s="140"/>
      <c r="AH84" s="140"/>
      <c r="AI84" s="140"/>
      <c r="AJ84" s="140"/>
      <c r="AK84" s="140"/>
      <c r="AL84" s="140"/>
      <c r="AM84" s="140"/>
      <c r="AN84" s="140"/>
      <c r="AO84" s="140"/>
    </row>
    <row r="85" spans="1:43">
      <c r="C85" s="69"/>
      <c r="N85" s="14"/>
      <c r="O85" s="14"/>
      <c r="P85" s="14"/>
      <c r="Q85" s="14"/>
      <c r="R85" s="14"/>
      <c r="S85" s="14"/>
      <c r="T85" s="14"/>
      <c r="AH85" s="101"/>
      <c r="AI85" s="101"/>
      <c r="AJ85" s="101"/>
      <c r="AK85" s="101"/>
      <c r="AL85" s="101"/>
      <c r="AM85" s="101"/>
      <c r="AN85" s="101"/>
      <c r="AO85" s="101"/>
    </row>
    <row r="86" spans="1:43" ht="18" customHeight="1">
      <c r="A86" s="15" t="s">
        <v>368</v>
      </c>
      <c r="B86" s="76" t="s">
        <v>365</v>
      </c>
      <c r="C86" s="30" t="s">
        <v>207</v>
      </c>
      <c r="D86" s="35">
        <f>'Stat_10aar '!C142*$N$86</f>
        <v>0.4157218102619637</v>
      </c>
      <c r="E86" s="35">
        <f>'Stat_10aar '!D142*$N$86</f>
        <v>0.45656818396767368</v>
      </c>
      <c r="F86" s="35">
        <f>'Stat_10aar '!E142*$N$86</f>
        <v>0.49518503469951786</v>
      </c>
      <c r="G86" s="35">
        <f>'Stat_10aar '!F142*$N$86</f>
        <v>0.51971917533365197</v>
      </c>
      <c r="H86" s="35">
        <f>'Stat_10aar '!G142*$N$86</f>
        <v>0.61477618537757839</v>
      </c>
      <c r="I86" s="35">
        <f>'Stat_10aar '!H142*$N$86</f>
        <v>0.64349172399904808</v>
      </c>
      <c r="J86" s="35">
        <f>'Stat_10aar '!I142*$N$86</f>
        <v>0.66519951549221945</v>
      </c>
      <c r="K86" s="35">
        <f>'Stat_10aar '!J142*$N$86</f>
        <v>0.68152007691571992</v>
      </c>
      <c r="L86" s="35">
        <f>'Stat_10aar '!K142*$N$86</f>
        <v>0.71220643576489984</v>
      </c>
      <c r="M86" s="35">
        <f>'Stat_10aar '!L142*$N$86</f>
        <v>0.74986540420089787</v>
      </c>
      <c r="N86" s="14">
        <f>'Stat_10aar '!M$277/'Stat_10aar '!$S$277*$T$86</f>
        <v>0.77999341336054839</v>
      </c>
      <c r="O86" s="14">
        <f>'Stat_10aar '!N$277/'Stat_10aar '!$S$277*$T$86</f>
        <v>0.81254097851325713</v>
      </c>
      <c r="P86" s="14">
        <f>'Stat_10aar '!O$277/'Stat_10aar '!$S$277*$T$86</f>
        <v>0.84555419973374257</v>
      </c>
      <c r="Q86" s="14">
        <f>'Stat_10aar '!P$277/'Stat_10aar '!$S$277*$T$86</f>
        <v>0.87345534412306258</v>
      </c>
      <c r="R86" s="14">
        <f>'Stat_10aar '!Q$277/'Stat_10aar '!$S$277*$T$86</f>
        <v>0.8956578566343707</v>
      </c>
      <c r="S86" s="14">
        <f>'Stat_10aar '!R$277/'Stat_10aar '!$S$277*$T$86</f>
        <v>0.91829092550985381</v>
      </c>
      <c r="T86" s="14">
        <f>Eurostat!S$103/Eurostat!$W$103</f>
        <v>0.94124819864760012</v>
      </c>
      <c r="U86" s="14">
        <f>Eurostat!T$103/Eurostat!$W$103</f>
        <v>0.95754350958873735</v>
      </c>
      <c r="V86" s="14">
        <f>Eurostat!U$103/Eurostat!$W$103</f>
        <v>0.96984813213612686</v>
      </c>
      <c r="W86" s="14">
        <f>Eurostat!V$103/Eurostat!$W$103</f>
        <v>0.98137678749584312</v>
      </c>
      <c r="X86" s="14">
        <f>Eurostat!W$103/Eurostat!$W$103</f>
        <v>1</v>
      </c>
      <c r="Y86" s="14">
        <f>Eurostat!X$103/Eurostat!$W$103</f>
        <v>1.0219487861656136</v>
      </c>
      <c r="Z86" s="14">
        <f>Eurostat!Y103/Eurostat!$W$103</f>
        <v>1.0432324575989358</v>
      </c>
      <c r="AA86" s="14">
        <f>Eurostat!Z103/Eurostat!$W$103</f>
        <v>1.0636293093892031</v>
      </c>
      <c r="AB86" s="14">
        <f>Eurostat!AA103/Eurostat!$W$103</f>
        <v>1.0850238332779072</v>
      </c>
      <c r="AC86" s="14">
        <f>Eurostat!AB103/Eurostat!$W$103</f>
        <v>1.1085245538188673</v>
      </c>
      <c r="AD86" s="72">
        <f>AC86*AD93</f>
        <v>1.1329120940028823</v>
      </c>
      <c r="AE86" s="72">
        <f>AC86*AE93</f>
        <v>1.1594058308391533</v>
      </c>
      <c r="AF86" s="72">
        <f>AC86*AF93</f>
        <v>1.201862321250416</v>
      </c>
      <c r="AG86" s="72">
        <f>AC86*AG93</f>
        <v>1.2137235339762777</v>
      </c>
      <c r="AH86" s="72">
        <f>AD86*AH93</f>
        <v>1.2662558474670214</v>
      </c>
      <c r="AI86" s="72">
        <f>AE86*AI93</f>
        <v>1.3359833388759563</v>
      </c>
      <c r="AJ86" s="14">
        <f>Eurostat!AI103/Eurostat!$W$103</f>
        <v>1.3111628422569561</v>
      </c>
      <c r="AK86" s="14">
        <f>Eurostat!AJ103/Eurostat!$W$103</f>
        <v>1.330894579314932</v>
      </c>
      <c r="AL86" s="14">
        <f>Eurostat!AK103/Eurostat!$W$103</f>
        <v>1.3382108413701364</v>
      </c>
      <c r="AM86" s="14">
        <f>Eurostat!AL103/Eurostat!$W$103</f>
        <v>1.3379891364593728</v>
      </c>
      <c r="AN86" s="14">
        <f>Eurostat!AM103/Eurostat!$W$103</f>
        <v>1.3413341093005213</v>
      </c>
      <c r="AO86" s="14">
        <f t="shared" ref="AO86:AO90" si="21">AVERAGE(AB86:AN86)</f>
        <v>1.2433294509392616</v>
      </c>
    </row>
    <row r="87" spans="1:43">
      <c r="A87" s="15" t="s">
        <v>368</v>
      </c>
      <c r="B87" s="13" t="s">
        <v>365</v>
      </c>
      <c r="C87" s="30" t="s">
        <v>85</v>
      </c>
      <c r="D87" s="70">
        <f t="shared" ref="D87:AC87" si="22">D62*D$86</f>
        <v>0.57769884225541634</v>
      </c>
      <c r="E87" s="70">
        <f t="shared" si="22"/>
        <v>0.50733384268491855</v>
      </c>
      <c r="F87" s="70">
        <f t="shared" si="22"/>
        <v>0.48373173101670131</v>
      </c>
      <c r="G87" s="70">
        <f t="shared" si="22"/>
        <v>0.46132841539576763</v>
      </c>
      <c r="H87" s="70">
        <f t="shared" si="22"/>
        <v>0.48348049441220275</v>
      </c>
      <c r="I87" s="70">
        <f t="shared" si="22"/>
        <v>0.48761696106928565</v>
      </c>
      <c r="J87" s="70">
        <f t="shared" si="22"/>
        <v>0.65310438044814101</v>
      </c>
      <c r="K87" s="70">
        <f t="shared" si="22"/>
        <v>0.78511837839672738</v>
      </c>
      <c r="L87" s="70">
        <f t="shared" si="22"/>
        <v>0.84011393252755429</v>
      </c>
      <c r="M87" s="70">
        <f t="shared" si="22"/>
        <v>0.82473815935507699</v>
      </c>
      <c r="N87" s="23">
        <f t="shared" si="22"/>
        <v>0.99276933148307323</v>
      </c>
      <c r="O87" s="23">
        <f t="shared" si="22"/>
        <v>1.0043384125362431</v>
      </c>
      <c r="P87" s="23">
        <f t="shared" si="22"/>
        <v>1.0946204360596741</v>
      </c>
      <c r="Q87" s="23">
        <f t="shared" si="22"/>
        <v>1.0228162079681062</v>
      </c>
      <c r="R87" s="23">
        <f t="shared" si="22"/>
        <v>1.0654029336237165</v>
      </c>
      <c r="S87" s="23">
        <f t="shared" si="22"/>
        <v>1.2011337134761437</v>
      </c>
      <c r="T87" s="23">
        <f t="shared" si="22"/>
        <v>1.1951499002327901</v>
      </c>
      <c r="U87" s="23">
        <f t="shared" si="22"/>
        <v>1.085854339873628</v>
      </c>
      <c r="V87" s="23">
        <f t="shared" si="22"/>
        <v>1.0871997561245983</v>
      </c>
      <c r="W87" s="23">
        <f t="shared" si="22"/>
        <v>1.0458261304685952</v>
      </c>
      <c r="X87" s="23">
        <f t="shared" si="22"/>
        <v>0.92361254901960743</v>
      </c>
      <c r="Y87" s="23">
        <f t="shared" si="22"/>
        <v>0.91528750854305774</v>
      </c>
      <c r="Z87" s="23">
        <f t="shared" si="22"/>
        <v>0.98645320148411886</v>
      </c>
      <c r="AA87" s="23">
        <f t="shared" si="22"/>
        <v>1.2031774747810664</v>
      </c>
      <c r="AB87" s="23">
        <f t="shared" si="22"/>
        <v>1.3496611462143888</v>
      </c>
      <c r="AC87" s="23">
        <f t="shared" si="22"/>
        <v>1.3791153974060528</v>
      </c>
      <c r="AD87" s="23">
        <f t="shared" ref="AD87:AI87" si="23">AD62*AD86</f>
        <v>1.4224844252300191</v>
      </c>
      <c r="AE87" s="23">
        <f t="shared" si="23"/>
        <v>1.5889656911650596</v>
      </c>
      <c r="AF87" s="103">
        <f t="shared" si="23"/>
        <v>1.7676991020951121</v>
      </c>
      <c r="AG87" s="103">
        <f t="shared" si="23"/>
        <v>1.6929015851901124</v>
      </c>
      <c r="AH87" s="103">
        <f t="shared" si="23"/>
        <v>1.6786753769870304</v>
      </c>
      <c r="AI87" s="103">
        <f t="shared" si="23"/>
        <v>1.8596888077153311</v>
      </c>
      <c r="AJ87" s="103">
        <f>AJ62*AJ$86</f>
        <v>1.6845820197317372</v>
      </c>
      <c r="AK87" s="103">
        <f>AK62*AK$86</f>
        <v>1.7675610907881614</v>
      </c>
      <c r="AL87" s="103">
        <f t="shared" ref="AL87" si="24">AL62*AL$86</f>
        <v>1.7778131027602262</v>
      </c>
      <c r="AM87" s="103">
        <f t="shared" ref="AM87:AN87" si="25">AM62*AM$86</f>
        <v>1.4844989469016741</v>
      </c>
      <c r="AN87" s="103">
        <f t="shared" si="25"/>
        <v>1.484722725584747</v>
      </c>
      <c r="AO87" s="103">
        <f t="shared" si="21"/>
        <v>1.6106438013668962</v>
      </c>
    </row>
    <row r="88" spans="1:43">
      <c r="A88" s="15" t="s">
        <v>368</v>
      </c>
      <c r="B88" s="13" t="s">
        <v>365</v>
      </c>
      <c r="C88" s="30" t="s">
        <v>153</v>
      </c>
      <c r="D88" s="70">
        <f t="shared" ref="D88:AJ88" si="26">D63*D$86</f>
        <v>3.2540042687720838</v>
      </c>
      <c r="E88" s="70">
        <f t="shared" si="26"/>
        <v>3.6171888315749325</v>
      </c>
      <c r="F88" s="70">
        <f t="shared" si="26"/>
        <v>4.039159953989456</v>
      </c>
      <c r="G88" s="70">
        <f t="shared" si="26"/>
        <v>4.2262991647039714</v>
      </c>
      <c r="H88" s="70">
        <f t="shared" si="26"/>
        <v>5.0082618986547347</v>
      </c>
      <c r="I88" s="70">
        <f t="shared" si="26"/>
        <v>5.1600121316518468</v>
      </c>
      <c r="J88" s="70">
        <f t="shared" si="26"/>
        <v>5.2787905351158315</v>
      </c>
      <c r="K88" s="70">
        <f t="shared" si="26"/>
        <v>5.3735949808589147</v>
      </c>
      <c r="L88" s="70">
        <f t="shared" si="26"/>
        <v>5.6631308401776739</v>
      </c>
      <c r="M88" s="70">
        <f t="shared" si="26"/>
        <v>6.0358840993802447</v>
      </c>
      <c r="N88" s="23">
        <f t="shared" si="26"/>
        <v>6.1280338519354158</v>
      </c>
      <c r="O88" s="23">
        <f t="shared" si="26"/>
        <v>6.42605345726016</v>
      </c>
      <c r="P88" s="23">
        <f t="shared" si="26"/>
        <v>6.6031441342707291</v>
      </c>
      <c r="Q88" s="23">
        <f t="shared" si="26"/>
        <v>6.6326617665794467</v>
      </c>
      <c r="R88" s="23">
        <f t="shared" si="26"/>
        <v>6.756197996792916</v>
      </c>
      <c r="S88" s="23">
        <f t="shared" si="26"/>
        <v>6.7292726337732285</v>
      </c>
      <c r="T88" s="23">
        <f t="shared" si="26"/>
        <v>6.9269655182352299</v>
      </c>
      <c r="U88" s="23">
        <f t="shared" si="26"/>
        <v>7.162425451723756</v>
      </c>
      <c r="V88" s="23">
        <f t="shared" si="26"/>
        <v>7.2738609910209515</v>
      </c>
      <c r="W88" s="23">
        <f t="shared" si="26"/>
        <v>7.2970721627486599</v>
      </c>
      <c r="X88" s="23">
        <f t="shared" si="26"/>
        <v>7.4538172549019599</v>
      </c>
      <c r="Y88" s="23">
        <f t="shared" si="26"/>
        <v>7.6156303503112106</v>
      </c>
      <c r="Z88" s="23">
        <f t="shared" si="26"/>
        <v>7.7517567770626679</v>
      </c>
      <c r="AA88" s="23">
        <f t="shared" si="26"/>
        <v>7.9035103092783512</v>
      </c>
      <c r="AB88" s="23">
        <f t="shared" si="26"/>
        <v>8.0724688172043013</v>
      </c>
      <c r="AC88" s="23">
        <f t="shared" si="26"/>
        <v>8.260503270147435</v>
      </c>
      <c r="AD88" s="23">
        <f t="shared" ref="AD88:AI88" si="27">AD63*AD86</f>
        <v>8.4505046003768989</v>
      </c>
      <c r="AE88" s="23">
        <f t="shared" si="27"/>
        <v>8.6382690832501954</v>
      </c>
      <c r="AF88" s="103">
        <f t="shared" si="27"/>
        <v>8.9610854672431017</v>
      </c>
      <c r="AG88" s="103">
        <f t="shared" si="27"/>
        <v>9.0376281786941597</v>
      </c>
      <c r="AH88" s="103">
        <f t="shared" si="27"/>
        <v>9.4301871728411477</v>
      </c>
      <c r="AI88" s="103">
        <f t="shared" si="27"/>
        <v>9.9538774646291994</v>
      </c>
      <c r="AJ88" s="103">
        <f t="shared" si="26"/>
        <v>9.7599028489081032</v>
      </c>
      <c r="AK88" s="103">
        <f t="shared" ref="AK88:AK89" si="28">AK63*AK$86</f>
        <v>9.9256786830728316</v>
      </c>
      <c r="AL88" s="103">
        <f t="shared" ref="AL88" si="29">AL63*AL$86</f>
        <v>9.9760941802460916</v>
      </c>
      <c r="AM88" s="103">
        <f t="shared" ref="AM88:AN88" si="30">AM63*AM$86</f>
        <v>9.979659572109524</v>
      </c>
      <c r="AN88" s="103">
        <f t="shared" si="30"/>
        <v>9.9865007105642416</v>
      </c>
      <c r="AO88" s="103">
        <f t="shared" si="21"/>
        <v>9.2640276960990171</v>
      </c>
    </row>
    <row r="89" spans="1:43">
      <c r="A89" s="15" t="s">
        <v>368</v>
      </c>
      <c r="B89" s="13" t="s">
        <v>365</v>
      </c>
      <c r="C89" s="30" t="s">
        <v>157</v>
      </c>
      <c r="D89" s="70">
        <f t="shared" ref="D89:AJ89" si="31">D64*D$86</f>
        <v>2.8503891632551541</v>
      </c>
      <c r="E89" s="70">
        <f t="shared" si="31"/>
        <v>2.9152069886967538</v>
      </c>
      <c r="F89" s="70">
        <f t="shared" si="31"/>
        <v>3.1233838184267366</v>
      </c>
      <c r="G89" s="70">
        <f t="shared" si="31"/>
        <v>3.3703829965297647</v>
      </c>
      <c r="H89" s="70">
        <f t="shared" si="31"/>
        <v>3.9458025667243075</v>
      </c>
      <c r="I89" s="70">
        <f t="shared" si="31"/>
        <v>4.1916052875156833</v>
      </c>
      <c r="J89" s="70">
        <f t="shared" si="31"/>
        <v>4.8272880546453107</v>
      </c>
      <c r="K89" s="70">
        <f t="shared" si="31"/>
        <v>5.2873805691752054</v>
      </c>
      <c r="L89" s="70">
        <f t="shared" si="31"/>
        <v>5.4835551570408745</v>
      </c>
      <c r="M89" s="70">
        <f t="shared" si="31"/>
        <v>5.6985379328405807</v>
      </c>
      <c r="N89" s="23">
        <f t="shared" si="31"/>
        <v>6.2120143105940846</v>
      </c>
      <c r="O89" s="23">
        <f t="shared" si="31"/>
        <v>6.5198505584292166</v>
      </c>
      <c r="P89" s="23">
        <f t="shared" si="31"/>
        <v>6.7911536327971938</v>
      </c>
      <c r="Q89" s="23">
        <f t="shared" si="31"/>
        <v>7.2580121202043539</v>
      </c>
      <c r="R89" s="23">
        <f t="shared" si="31"/>
        <v>7.5004180230275468</v>
      </c>
      <c r="S89" s="23">
        <f t="shared" si="31"/>
        <v>7.6087290360432709</v>
      </c>
      <c r="T89" s="23">
        <f t="shared" si="31"/>
        <v>7.7150255725529329</v>
      </c>
      <c r="U89" s="23">
        <f t="shared" si="31"/>
        <v>7.6794989469016732</v>
      </c>
      <c r="V89" s="23">
        <f t="shared" si="31"/>
        <v>8.2146136791929951</v>
      </c>
      <c r="W89" s="23">
        <f t="shared" si="31"/>
        <v>8.155139911542328</v>
      </c>
      <c r="X89" s="23">
        <f t="shared" si="31"/>
        <v>8.1129298039215687</v>
      </c>
      <c r="Y89" s="23">
        <f t="shared" si="31"/>
        <v>8.2250884190170428</v>
      </c>
      <c r="Z89" s="23">
        <f t="shared" si="31"/>
        <v>7.8332434597703369</v>
      </c>
      <c r="AA89" s="23">
        <f t="shared" si="31"/>
        <v>8.5125444518346089</v>
      </c>
      <c r="AB89" s="23">
        <f t="shared" si="31"/>
        <v>9.0813239773861003</v>
      </c>
      <c r="AC89" s="23">
        <f t="shared" si="31"/>
        <v>8.8783948564460715</v>
      </c>
      <c r="AD89" s="23">
        <f t="shared" ref="AD89:AI89" si="32">AD64*AD86</f>
        <v>9.1167702028599944</v>
      </c>
      <c r="AE89" s="23">
        <f t="shared" si="32"/>
        <v>9.2943768429220732</v>
      </c>
      <c r="AF89" s="103">
        <f t="shared" si="32"/>
        <v>9.8837551712670457</v>
      </c>
      <c r="AG89" s="103">
        <f t="shared" si="32"/>
        <v>10.593136259838158</v>
      </c>
      <c r="AH89" s="103">
        <f t="shared" si="32"/>
        <v>10.13549167988028</v>
      </c>
      <c r="AI89" s="103">
        <f t="shared" si="32"/>
        <v>10.411852553195878</v>
      </c>
      <c r="AJ89" s="103">
        <f t="shared" si="31"/>
        <v>9.8010733621549733</v>
      </c>
      <c r="AK89" s="103">
        <f t="shared" si="28"/>
        <v>10.389894712337881</v>
      </c>
      <c r="AL89" s="103">
        <f t="shared" ref="AL89" si="33">AL64*AL$86</f>
        <v>11.179948653142667</v>
      </c>
      <c r="AM89" s="103">
        <f t="shared" ref="AM89:AN89" si="34">AM64*AM$86</f>
        <v>11.974467575656803</v>
      </c>
      <c r="AN89" s="103">
        <f t="shared" si="34"/>
        <v>12.461798675867422</v>
      </c>
      <c r="AO89" s="103">
        <f t="shared" si="21"/>
        <v>10.24632957868887</v>
      </c>
    </row>
    <row r="90" spans="1:43">
      <c r="A90" s="24" t="s">
        <v>368</v>
      </c>
      <c r="B90" s="65" t="s">
        <v>365</v>
      </c>
      <c r="C90" s="29" t="s">
        <v>154</v>
      </c>
      <c r="D90" s="71">
        <f t="shared" ref="D90:AC90" si="35">D66*D$86</f>
        <v>1.0493691506813514</v>
      </c>
      <c r="E90" s="71">
        <f t="shared" si="35"/>
        <v>1.1477667576763348</v>
      </c>
      <c r="F90" s="71">
        <f t="shared" si="35"/>
        <v>1.1765546905957074</v>
      </c>
      <c r="G90" s="71">
        <f t="shared" si="35"/>
        <v>1.1800379791703168</v>
      </c>
      <c r="H90" s="71">
        <f t="shared" si="35"/>
        <v>1.3759367282554118</v>
      </c>
      <c r="I90" s="71">
        <f t="shared" si="35"/>
        <v>1.4326184949735605</v>
      </c>
      <c r="J90" s="71">
        <f t="shared" si="35"/>
        <v>1.4156709568753865</v>
      </c>
      <c r="K90" s="71">
        <f t="shared" si="35"/>
        <v>1.4117892849332214</v>
      </c>
      <c r="L90" s="71">
        <f t="shared" si="35"/>
        <v>1.4774010303507081</v>
      </c>
      <c r="M90" s="71">
        <f t="shared" si="35"/>
        <v>1.5523338665064887</v>
      </c>
      <c r="N90" s="25">
        <f t="shared" si="35"/>
        <v>1.600616683623048</v>
      </c>
      <c r="O90" s="25">
        <f t="shared" si="35"/>
        <v>1.6663265370958471</v>
      </c>
      <c r="P90" s="25">
        <f t="shared" si="35"/>
        <v>1.7082816052640772</v>
      </c>
      <c r="Q90" s="25">
        <f t="shared" si="35"/>
        <v>1.6913501938064572</v>
      </c>
      <c r="R90" s="25">
        <f t="shared" si="35"/>
        <v>1.7237204148285454</v>
      </c>
      <c r="S90" s="25">
        <f t="shared" si="35"/>
        <v>1.7206476216740887</v>
      </c>
      <c r="T90" s="25">
        <f t="shared" si="35"/>
        <v>1.7973510852455383</v>
      </c>
      <c r="U90" s="25">
        <f t="shared" si="35"/>
        <v>1.8809793193659239</v>
      </c>
      <c r="V90" s="25">
        <f t="shared" si="35"/>
        <v>1.9097570524332115</v>
      </c>
      <c r="W90" s="25">
        <f t="shared" si="35"/>
        <v>1.9194061622879948</v>
      </c>
      <c r="X90" s="25">
        <f t="shared" si="35"/>
        <v>1.95583</v>
      </c>
      <c r="Y90" s="25">
        <f t="shared" si="35"/>
        <v>1.9987580944462919</v>
      </c>
      <c r="Z90" s="25">
        <f t="shared" si="35"/>
        <v>2.0403853375457266</v>
      </c>
      <c r="AA90" s="25">
        <f t="shared" si="35"/>
        <v>2.0802781121826852</v>
      </c>
      <c r="AB90" s="25">
        <f t="shared" si="35"/>
        <v>2.1221221638399292</v>
      </c>
      <c r="AC90" s="25">
        <f t="shared" si="35"/>
        <v>2.168085578095555</v>
      </c>
      <c r="AD90" s="25">
        <f t="shared" ref="AD90:AI90" si="36">AD66*AD86</f>
        <v>2.2157834608136571</v>
      </c>
      <c r="AE90" s="25">
        <f t="shared" si="36"/>
        <v>2.2676007061301413</v>
      </c>
      <c r="AF90" s="105">
        <f t="shared" si="36"/>
        <v>2.350638383771201</v>
      </c>
      <c r="AG90" s="105">
        <f t="shared" si="36"/>
        <v>2.3738368994568231</v>
      </c>
      <c r="AH90" s="105">
        <f t="shared" si="36"/>
        <v>2.4765811741514243</v>
      </c>
      <c r="AI90" s="105">
        <f t="shared" si="36"/>
        <v>2.6129562936737618</v>
      </c>
      <c r="AJ90" s="105">
        <f>AJ66*AJ$86</f>
        <v>2.5644116217714226</v>
      </c>
      <c r="AK90" s="105">
        <f>AK66*AK$86</f>
        <v>2.6030035450615236</v>
      </c>
      <c r="AL90" s="105">
        <f t="shared" ref="AL90" si="37">AL66*AL$86</f>
        <v>2.6173129098769539</v>
      </c>
      <c r="AM90" s="105">
        <f t="shared" ref="AM90:AN90" si="38">AM66*AM$86</f>
        <v>2.6168792927613351</v>
      </c>
      <c r="AN90" s="105">
        <f t="shared" si="38"/>
        <v>2.6234214909932385</v>
      </c>
      <c r="AO90" s="105">
        <f t="shared" si="21"/>
        <v>2.4317410400305359</v>
      </c>
    </row>
    <row r="91" spans="1:43">
      <c r="A91" s="24" t="s">
        <v>369</v>
      </c>
      <c r="B91" s="65" t="s">
        <v>364</v>
      </c>
      <c r="C91" s="29" t="s">
        <v>85</v>
      </c>
      <c r="D91" s="25">
        <f>Eurostat!C$117/Eurostat!$W$117</f>
        <v>0.47845804988662133</v>
      </c>
      <c r="E91" s="25">
        <f>Eurostat!D$117/Eurostat!$W$117</f>
        <v>0.52721088435374153</v>
      </c>
      <c r="F91" s="25">
        <f>Eurostat!E$117/Eurostat!$W$117</f>
        <v>0.5600907029478458</v>
      </c>
      <c r="G91" s="25">
        <f>Eurostat!F$117/Eurostat!$W$117</f>
        <v>0.57823129251700678</v>
      </c>
      <c r="H91" s="25">
        <f>Eurostat!G$117/Eurostat!$W$117</f>
        <v>0.60317460317460314</v>
      </c>
      <c r="I91" s="25">
        <f>Eurostat!H$117/Eurostat!$W$117</f>
        <v>0.62471655328798181</v>
      </c>
      <c r="J91" s="25">
        <f>Eurostat!I$117/Eurostat!$W$117</f>
        <v>0.63605442176870752</v>
      </c>
      <c r="K91" s="25">
        <f>Eurostat!J$117/Eurostat!$W$117</f>
        <v>0.65986394557823136</v>
      </c>
      <c r="L91" s="25">
        <f>Eurostat!K$117/Eurostat!$W$117</f>
        <v>0.68707482993197277</v>
      </c>
      <c r="M91" s="25">
        <f>Eurostat!L$117/Eurostat!$W$117</f>
        <v>0.71995464852607705</v>
      </c>
      <c r="N91" s="25">
        <f>Eurostat!M$117/Eurostat!$W$117</f>
        <v>0.75850340136054428</v>
      </c>
      <c r="O91" s="25">
        <f>Eurostat!N$117/Eurostat!$W$117</f>
        <v>0.79024943310657592</v>
      </c>
      <c r="P91" s="25">
        <f>Eurostat!O$117/Eurostat!$W$117</f>
        <v>0.81405895691609975</v>
      </c>
      <c r="Q91" s="25">
        <f>Eurostat!P$117/Eurostat!$W$117</f>
        <v>0.83900226757369611</v>
      </c>
      <c r="R91" s="25">
        <f>Eurostat!Q$117/Eurostat!$W$117</f>
        <v>0.8605442176870749</v>
      </c>
      <c r="S91" s="25">
        <f>Eurostat!R$117/Eurostat!$W$117</f>
        <v>0.88435374149659862</v>
      </c>
      <c r="T91" s="25">
        <f>Eurostat!S$117/Eurostat!$W$117</f>
        <v>0.91043083900226751</v>
      </c>
      <c r="U91" s="25">
        <f>Eurostat!T$117/Eurostat!$W$117</f>
        <v>0.93197278911564629</v>
      </c>
      <c r="V91" s="25">
        <f>Eurostat!U$117/Eurostat!$W$117</f>
        <v>0.94671201814058958</v>
      </c>
      <c r="W91" s="25">
        <f>Eurostat!V$117/Eurostat!$W$117</f>
        <v>0.96712018140589562</v>
      </c>
      <c r="X91" s="25">
        <f>Eurostat!W$117/Eurostat!$W$117</f>
        <v>1</v>
      </c>
      <c r="Y91" s="25">
        <f>Eurostat!X$117/Eurostat!$W$117</f>
        <v>1.0283446712018141</v>
      </c>
      <c r="Z91" s="25">
        <f>Eurostat!Y$117/Eurostat!$W$117</f>
        <v>1.0442176870748299</v>
      </c>
      <c r="AA91" s="25">
        <f>Eurostat!Z$117/Eurostat!$W$117</f>
        <v>1.0680272108843538</v>
      </c>
      <c r="AB91" s="25">
        <f>Eurostat!AA$117/Eurostat!$W$117</f>
        <v>1.0963718820861679</v>
      </c>
      <c r="AC91" s="25">
        <f>Eurostat!AB$117/Eurostat!$W$117</f>
        <v>1.1337868480725624</v>
      </c>
      <c r="AD91" s="25">
        <f>Eurostat!AC$117/Eurostat!$W$117</f>
        <v>1.1700680272108843</v>
      </c>
      <c r="AE91" s="25">
        <f>Eurostat!AD$117/Eurostat!$W$117</f>
        <v>1.2040816326530612</v>
      </c>
      <c r="AF91" s="25">
        <f>Eurostat!AE$117/Eurostat!$W$117</f>
        <v>1.2494331065759636</v>
      </c>
      <c r="AG91" s="25">
        <f>Eurostat!AF$117/Eurostat!$W$117</f>
        <v>1.2448979591836733</v>
      </c>
      <c r="AH91" s="25">
        <f>Eurostat!AG$117/Eurostat!$W$117</f>
        <v>1.2664399092970522</v>
      </c>
      <c r="AI91" s="25">
        <f>Eurostat!AH$117/Eurostat!$W$117</f>
        <v>1.3061224489795917</v>
      </c>
      <c r="AJ91" s="25">
        <f>Eurostat!AI$117/Eurostat!$W$117</f>
        <v>1.3333333333333333</v>
      </c>
      <c r="AK91" s="25">
        <f>Eurostat!AJ$117/Eurostat!$W$117</f>
        <v>1.3526077097505669</v>
      </c>
      <c r="AL91" s="25">
        <f>Eurostat!AK$117/Eurostat!$W$117</f>
        <v>1.3741496598639455</v>
      </c>
      <c r="AM91" s="25">
        <f>Eurostat!AL$117/Eurostat!$W$117</f>
        <v>1.3631084811664969</v>
      </c>
      <c r="AN91" s="140"/>
      <c r="AO91" s="140"/>
      <c r="AQ91" t="s">
        <v>541</v>
      </c>
    </row>
    <row r="92" spans="1:43">
      <c r="A92" s="80"/>
      <c r="B92" s="81"/>
      <c r="C92" s="81"/>
      <c r="D92" s="82"/>
      <c r="E92" s="82"/>
      <c r="F92" s="82"/>
      <c r="G92" s="82"/>
      <c r="H92" s="82"/>
      <c r="I92" s="82"/>
      <c r="J92" s="82"/>
      <c r="K92" s="82"/>
      <c r="L92" s="82"/>
      <c r="M92" s="82"/>
      <c r="N92" s="82"/>
      <c r="O92" s="82"/>
      <c r="P92" s="82"/>
      <c r="Q92" s="82"/>
      <c r="R92" s="82"/>
      <c r="S92" s="82"/>
      <c r="T92" s="82"/>
      <c r="U92" s="82"/>
      <c r="V92" s="82"/>
      <c r="W92" s="82"/>
      <c r="X92" s="83"/>
      <c r="Y92" s="82"/>
      <c r="Z92" s="82"/>
      <c r="AA92" s="82"/>
      <c r="AB92" s="82"/>
      <c r="AC92" s="82"/>
      <c r="AD92" s="82"/>
      <c r="AE92" s="82"/>
      <c r="AF92" s="106"/>
      <c r="AG92" s="106"/>
      <c r="AH92" s="106"/>
      <c r="AI92" s="106"/>
      <c r="AJ92" s="106"/>
      <c r="AK92" s="106"/>
      <c r="AL92" s="106"/>
      <c r="AM92" s="106"/>
      <c r="AN92" s="106"/>
      <c r="AO92" s="106"/>
    </row>
    <row r="93" spans="1:43">
      <c r="A93" s="77" t="s">
        <v>371</v>
      </c>
      <c r="B93" s="76" t="s">
        <v>365</v>
      </c>
      <c r="C93" s="84" t="s">
        <v>207</v>
      </c>
      <c r="D93" s="82">
        <f>D$86/$T$86*$T$93</f>
        <v>0.37502264503731741</v>
      </c>
      <c r="E93" s="82">
        <f t="shared" ref="E93:S93" si="39">E$86/$T$86*$T$93</f>
        <v>0.41187015875723837</v>
      </c>
      <c r="F93" s="82">
        <f t="shared" si="39"/>
        <v>0.44670641980243503</v>
      </c>
      <c r="G93" s="82">
        <f t="shared" si="39"/>
        <v>0.4688386680684874</v>
      </c>
      <c r="H93" s="82">
        <f t="shared" si="39"/>
        <v>0.55458959682911335</v>
      </c>
      <c r="I93" s="82">
        <f t="shared" si="39"/>
        <v>0.58049388421954129</v>
      </c>
      <c r="J93" s="82">
        <f t="shared" si="39"/>
        <v>0.60007648292553106</v>
      </c>
      <c r="K93" s="82">
        <f t="shared" si="39"/>
        <v>0.61479926138567087</v>
      </c>
      <c r="L93" s="82">
        <f t="shared" si="39"/>
        <v>0.64248142570351596</v>
      </c>
      <c r="M93" s="82">
        <f t="shared" si="39"/>
        <v>0.67645358112962994</v>
      </c>
      <c r="N93" s="82">
        <f t="shared" si="39"/>
        <v>0.70363205819255059</v>
      </c>
      <c r="O93" s="82">
        <f t="shared" si="39"/>
        <v>0.73299321671680917</v>
      </c>
      <c r="P93" s="82">
        <f t="shared" si="39"/>
        <v>0.76277444357980917</v>
      </c>
      <c r="Q93" s="82">
        <f t="shared" si="39"/>
        <v>0.78794406593341471</v>
      </c>
      <c r="R93" s="82">
        <f t="shared" si="39"/>
        <v>0.80797295246986567</v>
      </c>
      <c r="S93" s="82">
        <f t="shared" si="39"/>
        <v>0.82839024390243898</v>
      </c>
      <c r="T93" s="82">
        <f>Eurostat!S103/100</f>
        <v>0.84909999999999997</v>
      </c>
      <c r="U93" s="82">
        <f>Eurostat!T103/100</f>
        <v>0.8637999999999999</v>
      </c>
      <c r="V93" s="82">
        <f>Eurostat!U103/100</f>
        <v>0.8748999999999999</v>
      </c>
      <c r="W93" s="82">
        <f>Eurostat!V103/100</f>
        <v>0.88529999999999998</v>
      </c>
      <c r="X93" s="82">
        <f>Eurostat!W103/100</f>
        <v>0.9020999999999999</v>
      </c>
      <c r="Y93" s="106">
        <f>Eurostat!X103/100</f>
        <v>0.92189999999999994</v>
      </c>
      <c r="Z93" s="106">
        <f>Eurostat!Y103/100</f>
        <v>0.94110000000000005</v>
      </c>
      <c r="AA93" s="106">
        <f>Eurostat!Z103/100</f>
        <v>0.95950000000000002</v>
      </c>
      <c r="AB93" s="106">
        <f>Eurostat!AA103/100</f>
        <v>0.9788</v>
      </c>
      <c r="AC93" s="106">
        <f>Eurostat!AB103/100</f>
        <v>1</v>
      </c>
      <c r="AD93" s="106">
        <f>Eurostat!AC103/100</f>
        <v>1.022</v>
      </c>
      <c r="AE93" s="106">
        <f>Eurostat!AD103/100</f>
        <v>1.0459000000000001</v>
      </c>
      <c r="AF93" s="106">
        <f>Eurostat!AE103/100</f>
        <v>1.0842000000000001</v>
      </c>
      <c r="AG93" s="106">
        <f>Eurostat!AF103/100</f>
        <v>1.0949</v>
      </c>
      <c r="AH93" s="106">
        <f>Eurostat!AG103/100</f>
        <v>1.1176999999999999</v>
      </c>
      <c r="AI93" s="106">
        <f>Eurostat!AH103/100</f>
        <v>1.1523000000000001</v>
      </c>
      <c r="AJ93" s="106">
        <f>Eurostat!AI103/100</f>
        <v>1.1828000000000001</v>
      </c>
      <c r="AK93" s="106">
        <f>Eurostat!AJ103/100</f>
        <v>1.2006000000000001</v>
      </c>
      <c r="AL93" s="106">
        <f>Eurostat!AK103/100</f>
        <v>1.2072000000000001</v>
      </c>
      <c r="AM93" s="106">
        <f>Eurostat!AL103/100</f>
        <v>1.2070000000000001</v>
      </c>
      <c r="AN93" s="106">
        <f>Eurostat!AM103/100</f>
        <v>1.2100175000000002</v>
      </c>
      <c r="AO93" s="106">
        <f t="shared" ref="AO93:AO97" si="40">AVERAGE(AB93:AN93)</f>
        <v>1.1156475000000001</v>
      </c>
    </row>
    <row r="94" spans="1:43" s="108" customFormat="1">
      <c r="A94" s="120" t="s">
        <v>371</v>
      </c>
      <c r="B94" s="121" t="s">
        <v>365</v>
      </c>
      <c r="C94" s="122" t="s">
        <v>85</v>
      </c>
      <c r="D94" s="123">
        <f>D62*D$93</f>
        <v>0.52114212559861106</v>
      </c>
      <c r="E94" s="106">
        <f t="shared" ref="E94:AJ94" si="41">E62*E$93</f>
        <v>0.45766585948606497</v>
      </c>
      <c r="F94" s="106">
        <f t="shared" si="41"/>
        <v>0.43637439455016624</v>
      </c>
      <c r="G94" s="106">
        <f t="shared" si="41"/>
        <v>0.41616436352852193</v>
      </c>
      <c r="H94" s="106">
        <f t="shared" si="41"/>
        <v>0.43614775400924799</v>
      </c>
      <c r="I94" s="106">
        <f t="shared" si="41"/>
        <v>0.43987926058060256</v>
      </c>
      <c r="J94" s="106">
        <f t="shared" si="41"/>
        <v>0.5891654616022679</v>
      </c>
      <c r="K94" s="106">
        <f t="shared" si="41"/>
        <v>0.70825528915168767</v>
      </c>
      <c r="L94" s="106">
        <f t="shared" si="41"/>
        <v>0.75786677853310647</v>
      </c>
      <c r="M94" s="106">
        <f t="shared" si="41"/>
        <v>0.74399629355421493</v>
      </c>
      <c r="N94" s="106">
        <f t="shared" si="41"/>
        <v>0.89557721393088019</v>
      </c>
      <c r="O94" s="106">
        <f t="shared" si="41"/>
        <v>0.90601368194894472</v>
      </c>
      <c r="P94" s="106">
        <f t="shared" si="41"/>
        <v>0.98745709536943194</v>
      </c>
      <c r="Q94" s="106">
        <f t="shared" si="41"/>
        <v>0.92268250120802864</v>
      </c>
      <c r="R94" s="106">
        <f t="shared" si="41"/>
        <v>0.96109998642195449</v>
      </c>
      <c r="S94" s="106">
        <f t="shared" si="41"/>
        <v>1.0835427229268291</v>
      </c>
      <c r="T94" s="106">
        <f t="shared" si="41"/>
        <v>1.0781447249999998</v>
      </c>
      <c r="U94" s="106">
        <f t="shared" si="41"/>
        <v>0.97954919999999979</v>
      </c>
      <c r="V94" s="106">
        <f t="shared" si="41"/>
        <v>0.98076289999999988</v>
      </c>
      <c r="W94" s="106">
        <f t="shared" si="41"/>
        <v>0.94343975229571952</v>
      </c>
      <c r="X94" s="106">
        <f t="shared" si="41"/>
        <v>0.83319088047058776</v>
      </c>
      <c r="Y94" s="106">
        <f t="shared" si="41"/>
        <v>0.82568086145669239</v>
      </c>
      <c r="Z94" s="106">
        <f t="shared" si="41"/>
        <v>0.88987943305882378</v>
      </c>
      <c r="AA94" s="106">
        <f t="shared" si="41"/>
        <v>1.0853864</v>
      </c>
      <c r="AB94" s="106">
        <f t="shared" si="41"/>
        <v>1.2175293199999999</v>
      </c>
      <c r="AC94" s="106">
        <f t="shared" si="41"/>
        <v>1.2441</v>
      </c>
      <c r="AD94" s="106">
        <f t="shared" si="41"/>
        <v>1.2832232000000001</v>
      </c>
      <c r="AE94" s="106">
        <f t="shared" si="41"/>
        <v>1.43340595</v>
      </c>
      <c r="AF94" s="106">
        <f t="shared" si="41"/>
        <v>1.5946413600000002</v>
      </c>
      <c r="AG94" s="106">
        <f t="shared" si="41"/>
        <v>1.52716652</v>
      </c>
      <c r="AH94" s="106">
        <f t="shared" si="41"/>
        <v>1.48173489</v>
      </c>
      <c r="AI94" s="106">
        <f t="shared" si="41"/>
        <v>1.6040016000000001</v>
      </c>
      <c r="AJ94" s="106">
        <f t="shared" si="41"/>
        <v>1.5196614399999999</v>
      </c>
      <c r="AK94" s="106">
        <f>AK62*AK$93</f>
        <v>1.5945168600000001</v>
      </c>
      <c r="AL94" s="106">
        <f t="shared" ref="AL94" si="42">AL62*AL$93</f>
        <v>1.6037652</v>
      </c>
      <c r="AM94" s="106">
        <f t="shared" ref="AM94:AN94" si="43">AM62*AM$93</f>
        <v>1.3391664999999999</v>
      </c>
      <c r="AN94" s="106">
        <f t="shared" si="43"/>
        <v>1.3393683707500001</v>
      </c>
      <c r="AO94" s="106">
        <f t="shared" si="40"/>
        <v>1.4447908623653849</v>
      </c>
    </row>
    <row r="95" spans="1:43">
      <c r="A95" s="77" t="s">
        <v>371</v>
      </c>
      <c r="B95" s="76" t="s">
        <v>365</v>
      </c>
      <c r="C95" s="84" t="s">
        <v>153</v>
      </c>
      <c r="D95" s="82">
        <f t="shared" ref="D95:AC95" si="44">D63*D$93</f>
        <v>2.9354372508592967</v>
      </c>
      <c r="E95" s="82">
        <f t="shared" si="44"/>
        <v>3.2630660449637463</v>
      </c>
      <c r="F95" s="82">
        <f t="shared" si="44"/>
        <v>3.6437261944938881</v>
      </c>
      <c r="G95" s="82">
        <f t="shared" si="44"/>
        <v>3.8125444764794523</v>
      </c>
      <c r="H95" s="82">
        <f t="shared" si="44"/>
        <v>4.5179530587764356</v>
      </c>
      <c r="I95" s="82">
        <f t="shared" si="44"/>
        <v>4.6548469439631308</v>
      </c>
      <c r="J95" s="82">
        <f t="shared" si="44"/>
        <v>4.7619969417279906</v>
      </c>
      <c r="K95" s="82">
        <f t="shared" si="44"/>
        <v>4.8475200322328265</v>
      </c>
      <c r="L95" s="82">
        <f t="shared" si="44"/>
        <v>5.1087103309242785</v>
      </c>
      <c r="M95" s="82">
        <f t="shared" si="44"/>
        <v>5.4449710460509184</v>
      </c>
      <c r="N95" s="82">
        <f t="shared" si="44"/>
        <v>5.5280993378309375</v>
      </c>
      <c r="O95" s="82">
        <f t="shared" si="44"/>
        <v>5.7969428237943896</v>
      </c>
      <c r="P95" s="82">
        <f t="shared" si="44"/>
        <v>5.9566963235256241</v>
      </c>
      <c r="Q95" s="82">
        <f t="shared" si="44"/>
        <v>5.9833241796313184</v>
      </c>
      <c r="R95" s="82">
        <f t="shared" si="44"/>
        <v>6.0947662129068885</v>
      </c>
      <c r="S95" s="82">
        <f t="shared" si="44"/>
        <v>6.070476842926829</v>
      </c>
      <c r="T95" s="82">
        <f t="shared" si="44"/>
        <v>6.2488155939999999</v>
      </c>
      <c r="U95" s="82">
        <f t="shared" si="44"/>
        <v>6.4612239999999996</v>
      </c>
      <c r="V95" s="82">
        <f t="shared" si="44"/>
        <v>6.5617499999999991</v>
      </c>
      <c r="W95" s="82">
        <f t="shared" si="44"/>
        <v>6.5826887980155648</v>
      </c>
      <c r="X95" s="82">
        <f t="shared" si="44"/>
        <v>6.7240885456470574</v>
      </c>
      <c r="Y95" s="106">
        <f t="shared" si="44"/>
        <v>6.8700601390157425</v>
      </c>
      <c r="Z95" s="106">
        <f t="shared" si="44"/>
        <v>6.9928597885882331</v>
      </c>
      <c r="AA95" s="106">
        <f t="shared" si="44"/>
        <v>7.12975665</v>
      </c>
      <c r="AB95" s="106">
        <f t="shared" si="44"/>
        <v>7.2821741199999996</v>
      </c>
      <c r="AC95" s="106">
        <f t="shared" si="44"/>
        <v>7.4518000000000004</v>
      </c>
      <c r="AD95" s="106">
        <f>AD63*AD93</f>
        <v>7.6232002000000003</v>
      </c>
      <c r="AE95" s="106">
        <f t="shared" ref="AE95:AJ95" si="45">AE63*AE93</f>
        <v>7.7925825399999997</v>
      </c>
      <c r="AF95" s="106">
        <f t="shared" si="45"/>
        <v>8.0837952000000008</v>
      </c>
      <c r="AG95" s="106">
        <f t="shared" si="45"/>
        <v>8.1528443799999994</v>
      </c>
      <c r="AH95" s="106">
        <f t="shared" si="45"/>
        <v>8.3238472100000003</v>
      </c>
      <c r="AI95" s="106">
        <f t="shared" si="45"/>
        <v>8.5853263799999997</v>
      </c>
      <c r="AJ95" s="106">
        <f t="shared" si="45"/>
        <v>8.80440836</v>
      </c>
      <c r="AK95" s="106">
        <f>AK63*AK93</f>
        <v>8.9539547400000021</v>
      </c>
      <c r="AL95" s="106">
        <f t="shared" ref="AL95" si="46">AL63*AL93</f>
        <v>8.9994345599999992</v>
      </c>
      <c r="AM95" s="106">
        <f t="shared" ref="AM95:AN95" si="47">AM63*AM93</f>
        <v>9.0026509000000008</v>
      </c>
      <c r="AN95" s="106">
        <f t="shared" si="47"/>
        <v>9.0088222910000013</v>
      </c>
      <c r="AO95" s="106">
        <f t="shared" si="40"/>
        <v>8.3126800677692305</v>
      </c>
    </row>
    <row r="96" spans="1:43">
      <c r="A96" s="77" t="s">
        <v>371</v>
      </c>
      <c r="B96" s="76" t="s">
        <v>365</v>
      </c>
      <c r="C96" s="84" t="s">
        <v>157</v>
      </c>
      <c r="D96" s="82">
        <f t="shared" ref="D96:AC96" si="48">D64*D$93</f>
        <v>2.5713360641724745</v>
      </c>
      <c r="E96" s="82">
        <f t="shared" si="48"/>
        <v>2.6298082245033414</v>
      </c>
      <c r="F96" s="82">
        <f t="shared" si="48"/>
        <v>2.8176045426027589</v>
      </c>
      <c r="G96" s="82">
        <f t="shared" si="48"/>
        <v>3.0404225011695005</v>
      </c>
      <c r="H96" s="82">
        <f t="shared" si="48"/>
        <v>3.5595084954419973</v>
      </c>
      <c r="I96" s="82">
        <f t="shared" si="48"/>
        <v>3.7812471298678978</v>
      </c>
      <c r="J96" s="82">
        <f t="shared" si="48"/>
        <v>4.3546965540955345</v>
      </c>
      <c r="K96" s="82">
        <f t="shared" si="48"/>
        <v>4.769746011452952</v>
      </c>
      <c r="L96" s="82">
        <f t="shared" si="48"/>
        <v>4.9467151071665709</v>
      </c>
      <c r="M96" s="82">
        <f t="shared" si="48"/>
        <v>5.1406510692154876</v>
      </c>
      <c r="N96" s="82">
        <f t="shared" si="48"/>
        <v>5.6038581095869224</v>
      </c>
      <c r="O96" s="82">
        <f t="shared" si="48"/>
        <v>5.881557188758995</v>
      </c>
      <c r="P96" s="82">
        <f t="shared" si="48"/>
        <v>6.1262996921463477</v>
      </c>
      <c r="Q96" s="82">
        <f t="shared" si="48"/>
        <v>6.5474527336363471</v>
      </c>
      <c r="R96" s="82">
        <f t="shared" si="48"/>
        <v>6.7661270985731488</v>
      </c>
      <c r="S96" s="82">
        <f t="shared" si="48"/>
        <v>6.8638344634146335</v>
      </c>
      <c r="T96" s="82">
        <f t="shared" si="48"/>
        <v>6.9597245690000005</v>
      </c>
      <c r="U96" s="82">
        <f t="shared" si="48"/>
        <v>6.9276759999999991</v>
      </c>
      <c r="V96" s="82">
        <f t="shared" si="48"/>
        <v>7.4104029999999996</v>
      </c>
      <c r="W96" s="82">
        <f t="shared" si="48"/>
        <v>7.3567517142023329</v>
      </c>
      <c r="X96" s="82">
        <f t="shared" si="48"/>
        <v>7.3186739761176467</v>
      </c>
      <c r="Y96" s="106">
        <f t="shared" si="48"/>
        <v>7.4198522627952732</v>
      </c>
      <c r="Z96" s="106">
        <f t="shared" si="48"/>
        <v>7.0663689250588213</v>
      </c>
      <c r="AA96" s="106">
        <f t="shared" si="48"/>
        <v>7.67916635</v>
      </c>
      <c r="AB96" s="106">
        <f t="shared" si="48"/>
        <v>8.1922623599999991</v>
      </c>
      <c r="AC96" s="106">
        <f t="shared" si="48"/>
        <v>8.0091999999999999</v>
      </c>
      <c r="AD96" s="106">
        <f>AD64*AD93</f>
        <v>8.2242384000000008</v>
      </c>
      <c r="AE96" s="106">
        <f t="shared" ref="AE96:AJ96" si="49">AE64*AE93</f>
        <v>8.3844573500000017</v>
      </c>
      <c r="AF96" s="106">
        <f t="shared" si="49"/>
        <v>8.9161355399999991</v>
      </c>
      <c r="AG96" s="106">
        <f t="shared" si="49"/>
        <v>9.5560682200000002</v>
      </c>
      <c r="AH96" s="106">
        <f t="shared" si="49"/>
        <v>8.9464061099999999</v>
      </c>
      <c r="AI96" s="106">
        <f t="shared" si="49"/>
        <v>8.9803348200000013</v>
      </c>
      <c r="AJ96" s="106">
        <f t="shared" si="49"/>
        <v>8.8415482800000014</v>
      </c>
      <c r="AK96" s="106">
        <f>AK64*AK93</f>
        <v>9.3727240200000015</v>
      </c>
      <c r="AL96" s="106">
        <f t="shared" ref="AL96" si="50">AL64*AL93</f>
        <v>10.085431680000001</v>
      </c>
      <c r="AM96" s="106">
        <f t="shared" ref="AM96:AN96" si="51">AM64*AM93</f>
        <v>10.802167200000001</v>
      </c>
      <c r="AN96" s="106">
        <f t="shared" si="51"/>
        <v>11.241788585500002</v>
      </c>
      <c r="AO96" s="106">
        <f t="shared" si="40"/>
        <v>9.1963663511923084</v>
      </c>
    </row>
    <row r="97" spans="1:49">
      <c r="A97" s="85" t="s">
        <v>371</v>
      </c>
      <c r="B97" s="86" t="s">
        <v>365</v>
      </c>
      <c r="C97" s="87" t="s">
        <v>193</v>
      </c>
      <c r="D97" s="88">
        <f t="shared" ref="D97:AC97" si="52">D65*D$93</f>
        <v>2.2054969247851126</v>
      </c>
      <c r="E97" s="88">
        <f t="shared" si="52"/>
        <v>2.3207441900414731</v>
      </c>
      <c r="F97" s="88">
        <f t="shared" si="52"/>
        <v>2.7442783511574875</v>
      </c>
      <c r="G97" s="88">
        <f t="shared" si="52"/>
        <v>3.1980188806953631</v>
      </c>
      <c r="H97" s="88">
        <f t="shared" si="52"/>
        <v>3.6109217731624206</v>
      </c>
      <c r="I97" s="88">
        <f t="shared" si="52"/>
        <v>3.785592181977421</v>
      </c>
      <c r="J97" s="88">
        <f t="shared" si="52"/>
        <v>4.19793704930765</v>
      </c>
      <c r="K97" s="88">
        <f t="shared" si="52"/>
        <v>4.4941887487218679</v>
      </c>
      <c r="L97" s="88">
        <f t="shared" si="52"/>
        <v>4.6527990864308064</v>
      </c>
      <c r="M97" s="88">
        <f t="shared" si="52"/>
        <v>4.8024077893358834</v>
      </c>
      <c r="N97" s="88">
        <f t="shared" si="52"/>
        <v>5.2916719299576584</v>
      </c>
      <c r="O97" s="88">
        <f t="shared" si="52"/>
        <v>5.4822541759935293</v>
      </c>
      <c r="P97" s="88">
        <f t="shared" si="52"/>
        <v>5.7459417447645231</v>
      </c>
      <c r="Q97" s="88">
        <f t="shared" si="52"/>
        <v>7.1872396768523021</v>
      </c>
      <c r="R97" s="88">
        <f t="shared" si="52"/>
        <v>7.4035208013175771</v>
      </c>
      <c r="S97" s="88">
        <f t="shared" si="52"/>
        <v>7.7304714848780485</v>
      </c>
      <c r="T97" s="88">
        <f t="shared" si="52"/>
        <v>7.2298487520000005</v>
      </c>
      <c r="U97" s="88">
        <f t="shared" si="52"/>
        <v>7.4718699999999991</v>
      </c>
      <c r="V97" s="88">
        <f t="shared" si="52"/>
        <v>7.8041079999999994</v>
      </c>
      <c r="W97" s="88">
        <f t="shared" si="52"/>
        <v>7.7972683823346305</v>
      </c>
      <c r="X97" s="88">
        <f t="shared" si="52"/>
        <v>7.6183830811764688</v>
      </c>
      <c r="Y97" s="125">
        <f t="shared" si="52"/>
        <v>8.5322864897244024</v>
      </c>
      <c r="Z97" s="125">
        <f t="shared" si="52"/>
        <v>8.621484268705883</v>
      </c>
      <c r="AA97" s="125">
        <f t="shared" si="52"/>
        <v>8.7546698999999997</v>
      </c>
      <c r="AB97" s="125">
        <f t="shared" si="52"/>
        <v>8.9308648399999999</v>
      </c>
      <c r="AC97" s="125">
        <f t="shared" si="52"/>
        <v>9.2821999999999996</v>
      </c>
      <c r="AD97" s="125">
        <f>AD65*AD93</f>
        <v>9.4579968000000001</v>
      </c>
      <c r="AE97" s="125">
        <f t="shared" ref="AE97:AJ97" si="53">AE65*AE93</f>
        <v>9.6746795900000002</v>
      </c>
      <c r="AF97" s="125">
        <f t="shared" si="53"/>
        <v>10.42479984</v>
      </c>
      <c r="AG97" s="125">
        <f t="shared" si="53"/>
        <v>11.626852589999999</v>
      </c>
      <c r="AH97" s="125">
        <f t="shared" si="53"/>
        <v>10.659840209999999</v>
      </c>
      <c r="AI97" s="125">
        <f t="shared" si="53"/>
        <v>10.405038540000001</v>
      </c>
      <c r="AJ97" s="125">
        <f t="shared" si="53"/>
        <v>10.29520948</v>
      </c>
      <c r="AK97" s="125">
        <f>AK65*AK93</f>
        <v>10.386990900000001</v>
      </c>
      <c r="AL97" s="125">
        <f t="shared" ref="AL97" si="54">AL65*AL93</f>
        <v>10.9837092</v>
      </c>
      <c r="AM97" s="125">
        <f t="shared" ref="AM97:AN97" si="55">AM65*AM93</f>
        <v>11.2896745</v>
      </c>
      <c r="AN97" s="125">
        <f t="shared" si="55"/>
        <v>11.457534705750001</v>
      </c>
      <c r="AO97" s="125">
        <f t="shared" si="40"/>
        <v>10.37503009198077</v>
      </c>
    </row>
    <row r="98" spans="1:49">
      <c r="A98" s="85" t="s">
        <v>372</v>
      </c>
      <c r="B98" s="86" t="s">
        <v>364</v>
      </c>
      <c r="C98" s="87" t="s">
        <v>85</v>
      </c>
      <c r="D98" s="88">
        <f>Eurostat!C117/100</f>
        <v>0.42200000000000004</v>
      </c>
      <c r="E98" s="88">
        <f>Eurostat!D117/100</f>
        <v>0.46500000000000002</v>
      </c>
      <c r="F98" s="88">
        <f>Eurostat!E117/100</f>
        <v>0.49399999999999999</v>
      </c>
      <c r="G98" s="88">
        <f>Eurostat!F117/100</f>
        <v>0.51</v>
      </c>
      <c r="H98" s="88">
        <f>Eurostat!G117/100</f>
        <v>0.53200000000000003</v>
      </c>
      <c r="I98" s="88">
        <f>Eurostat!H117/100</f>
        <v>0.55100000000000005</v>
      </c>
      <c r="J98" s="88">
        <f>Eurostat!I117/100</f>
        <v>0.56100000000000005</v>
      </c>
      <c r="K98" s="88">
        <f>Eurostat!J117/100</f>
        <v>0.58200000000000007</v>
      </c>
      <c r="L98" s="88">
        <f>Eurostat!K117/100</f>
        <v>0.60599999999999998</v>
      </c>
      <c r="M98" s="88">
        <f>Eurostat!L117/100</f>
        <v>0.63500000000000001</v>
      </c>
      <c r="N98" s="88">
        <f>Eurostat!M117/100</f>
        <v>0.66900000000000004</v>
      </c>
      <c r="O98" s="88">
        <f>Eurostat!N117/100</f>
        <v>0.69700000000000006</v>
      </c>
      <c r="P98" s="88">
        <f>Eurostat!O117/100</f>
        <v>0.71799999999999997</v>
      </c>
      <c r="Q98" s="88">
        <f>Eurostat!P117/100</f>
        <v>0.74</v>
      </c>
      <c r="R98" s="88">
        <f>Eurostat!Q117/100</f>
        <v>0.75900000000000001</v>
      </c>
      <c r="S98" s="88">
        <f>Eurostat!R117/100</f>
        <v>0.78</v>
      </c>
      <c r="T98" s="88">
        <f>Eurostat!S117/100</f>
        <v>0.80299999999999994</v>
      </c>
      <c r="U98" s="88">
        <f>Eurostat!T117/100</f>
        <v>0.82200000000000006</v>
      </c>
      <c r="V98" s="88">
        <f>Eurostat!U117/100</f>
        <v>0.83499999999999996</v>
      </c>
      <c r="W98" s="88">
        <f>Eurostat!V117/100</f>
        <v>0.85299999999999998</v>
      </c>
      <c r="X98" s="88">
        <f>Eurostat!W117/100</f>
        <v>0.88200000000000001</v>
      </c>
      <c r="Y98" s="125">
        <f>Eurostat!X117/100</f>
        <v>0.90700000000000003</v>
      </c>
      <c r="Z98" s="125">
        <f>Eurostat!Y117/100</f>
        <v>0.92099999999999993</v>
      </c>
      <c r="AA98" s="125">
        <f>Eurostat!Z117/100</f>
        <v>0.94200000000000006</v>
      </c>
      <c r="AB98" s="125">
        <f>Eurostat!AA117/100</f>
        <v>0.96700000000000008</v>
      </c>
      <c r="AC98" s="125">
        <f>Eurostat!AB117/100</f>
        <v>1</v>
      </c>
      <c r="AD98" s="125">
        <f>Eurostat!AC117/100</f>
        <v>1.032</v>
      </c>
      <c r="AE98" s="125">
        <f>Eurostat!AD117/100</f>
        <v>1.0620000000000001</v>
      </c>
      <c r="AF98" s="125">
        <f>Eurostat!AE117/100</f>
        <v>1.1020000000000001</v>
      </c>
      <c r="AG98" s="125">
        <f>Eurostat!AF117/100</f>
        <v>1.0979999999999999</v>
      </c>
      <c r="AH98" s="125">
        <f>Eurostat!AG117/100</f>
        <v>1.117</v>
      </c>
      <c r="AI98" s="125">
        <f>Eurostat!AH117/100</f>
        <v>1.1520000000000001</v>
      </c>
      <c r="AJ98" s="125">
        <f>Eurostat!AI117/100</f>
        <v>1.1759999999999999</v>
      </c>
      <c r="AK98" s="125">
        <f>Eurostat!AJ117/100</f>
        <v>1.1930000000000001</v>
      </c>
      <c r="AL98" s="125">
        <f>Eurostat!AK117/100</f>
        <v>1.212</v>
      </c>
      <c r="AM98" s="125">
        <f>Eurostat!AL117/100</f>
        <v>1.2022616803888504</v>
      </c>
      <c r="AN98" s="155"/>
      <c r="AO98" s="155"/>
    </row>
    <row r="99" spans="1:49">
      <c r="A99" s="76" t="s">
        <v>558</v>
      </c>
      <c r="B99" s="74"/>
      <c r="C99" s="74"/>
      <c r="D99" s="74"/>
      <c r="E99" s="74"/>
      <c r="F99" s="74"/>
      <c r="G99" s="74"/>
      <c r="H99" s="74"/>
      <c r="I99" s="74"/>
      <c r="J99" s="74"/>
      <c r="K99" s="74"/>
      <c r="L99" s="74"/>
      <c r="M99" s="74"/>
      <c r="N99" s="74"/>
      <c r="O99" s="74"/>
      <c r="P99" s="74"/>
      <c r="Q99" s="74"/>
      <c r="R99" s="74"/>
      <c r="S99" s="74"/>
      <c r="T99" s="74"/>
      <c r="U99" s="74"/>
      <c r="V99" s="74"/>
      <c r="W99" s="74"/>
      <c r="X99" s="74"/>
      <c r="Y99" s="107"/>
      <c r="Z99" s="107"/>
      <c r="AA99" s="107"/>
      <c r="AB99" s="107"/>
      <c r="AC99" s="107"/>
      <c r="AD99" s="107"/>
      <c r="AE99" s="107"/>
      <c r="AF99" s="107"/>
      <c r="AG99" s="107"/>
      <c r="AH99" s="101"/>
      <c r="AI99" s="108"/>
      <c r="AJ99" s="108"/>
      <c r="AK99" s="108"/>
      <c r="AL99" s="108"/>
      <c r="AM99" s="108"/>
      <c r="AN99" s="108"/>
    </row>
    <row r="100" spans="1:49" ht="15" customHeight="1">
      <c r="A100" s="77" t="s">
        <v>483</v>
      </c>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row>
    <row r="101" spans="1:49">
      <c r="A101" s="78" t="s">
        <v>370</v>
      </c>
      <c r="B101" s="15"/>
      <c r="C101" s="15"/>
      <c r="D101" s="15"/>
      <c r="E101" s="15"/>
      <c r="F101" s="15"/>
      <c r="G101" s="15"/>
      <c r="H101" s="15"/>
      <c r="I101" s="15"/>
      <c r="J101" s="15"/>
      <c r="K101" s="15"/>
      <c r="L101" s="15"/>
      <c r="M101" s="15"/>
      <c r="N101" s="15"/>
      <c r="O101" s="15"/>
      <c r="P101" s="15"/>
      <c r="Q101" s="15"/>
      <c r="R101" s="15"/>
      <c r="S101" s="15"/>
      <c r="T101" s="15"/>
      <c r="U101" s="15"/>
      <c r="V101" s="15"/>
      <c r="W101" s="74"/>
      <c r="X101" s="74"/>
      <c r="Y101" s="107"/>
      <c r="Z101" s="107"/>
      <c r="AA101" s="107"/>
      <c r="AB101" s="107"/>
      <c r="AC101" s="126"/>
      <c r="AD101" s="126"/>
      <c r="AE101" s="126"/>
      <c r="AF101" s="126"/>
      <c r="AG101" s="126"/>
      <c r="AH101" s="126"/>
      <c r="AI101" s="126"/>
      <c r="AJ101" s="126"/>
      <c r="AK101" s="126"/>
      <c r="AL101" s="126"/>
      <c r="AM101" s="126"/>
      <c r="AN101" s="126"/>
    </row>
    <row r="102" spans="1:49">
      <c r="A102" s="75"/>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107"/>
      <c r="Z102" s="107"/>
      <c r="AA102" s="107"/>
      <c r="AB102" s="107"/>
      <c r="AC102" s="126"/>
      <c r="AD102" s="126"/>
      <c r="AE102" s="126"/>
      <c r="AF102" s="126"/>
      <c r="AG102" s="126"/>
      <c r="AH102" s="126"/>
      <c r="AI102" s="126"/>
      <c r="AJ102" s="126"/>
      <c r="AK102" s="126"/>
      <c r="AL102" s="126"/>
      <c r="AM102" s="126"/>
      <c r="AN102" s="126"/>
      <c r="AO102" s="74"/>
      <c r="AP102" s="74"/>
      <c r="AQ102" s="74"/>
      <c r="AR102" s="74"/>
      <c r="AS102" s="74"/>
      <c r="AT102" s="74"/>
      <c r="AU102" s="74"/>
      <c r="AV102" s="74"/>
      <c r="AW102" s="74"/>
    </row>
    <row r="103" spans="1:49">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107"/>
      <c r="AG103" s="107"/>
      <c r="AH103" s="74"/>
      <c r="AI103" s="74"/>
      <c r="AJ103" s="74"/>
      <c r="AK103" s="74"/>
      <c r="AL103" s="74"/>
      <c r="AM103" s="74"/>
      <c r="AN103" s="74"/>
      <c r="AO103" s="74"/>
      <c r="AP103" s="74"/>
      <c r="AQ103" s="74"/>
      <c r="AR103" s="74"/>
      <c r="AS103" s="74"/>
      <c r="AT103" s="74"/>
      <c r="AU103" s="74"/>
      <c r="AV103" s="74"/>
      <c r="AW103" s="74"/>
    </row>
    <row r="104" spans="1:49">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107"/>
      <c r="AG104" s="107"/>
      <c r="AH104" s="74"/>
      <c r="AI104" s="74"/>
      <c r="AJ104" s="74"/>
      <c r="AK104" s="74"/>
      <c r="AL104" s="74"/>
      <c r="AM104" s="74"/>
      <c r="AN104" s="74"/>
      <c r="AO104" s="74"/>
      <c r="AP104" s="74"/>
      <c r="AQ104" s="74"/>
      <c r="AR104" s="74"/>
      <c r="AS104" s="74"/>
      <c r="AT104" s="74"/>
      <c r="AU104" s="74"/>
      <c r="AV104" s="74"/>
      <c r="AW104" s="74"/>
    </row>
    <row r="105" spans="1:49">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107"/>
      <c r="AG105" s="107"/>
      <c r="AH105" s="74"/>
      <c r="AI105" s="74"/>
      <c r="AJ105" s="74"/>
      <c r="AK105" s="74"/>
      <c r="AL105" s="74"/>
      <c r="AM105" s="74"/>
      <c r="AN105" s="74"/>
      <c r="AO105" s="74"/>
      <c r="AP105" s="74"/>
      <c r="AQ105" s="74"/>
      <c r="AR105" s="74"/>
      <c r="AS105" s="74"/>
      <c r="AT105" s="74"/>
      <c r="AU105" s="74"/>
      <c r="AV105" s="74"/>
      <c r="AW105" s="74"/>
    </row>
    <row r="106" spans="1:49">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107"/>
      <c r="AG106" s="107"/>
      <c r="AH106" s="74"/>
      <c r="AI106" s="74"/>
      <c r="AJ106" s="74"/>
      <c r="AK106" s="74"/>
      <c r="AL106" s="74"/>
      <c r="AM106" s="74"/>
      <c r="AN106" s="74"/>
      <c r="AO106" s="74"/>
      <c r="AP106" s="74"/>
      <c r="AQ106" s="74"/>
      <c r="AR106" s="74"/>
      <c r="AS106" s="74"/>
      <c r="AT106" s="74"/>
      <c r="AU106" s="74"/>
      <c r="AV106" s="74"/>
      <c r="AW106" s="74"/>
    </row>
    <row r="107" spans="1:49">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107"/>
      <c r="AG107" s="107"/>
      <c r="AH107" s="74"/>
      <c r="AI107" s="74"/>
      <c r="AJ107" s="74"/>
      <c r="AK107" s="74"/>
      <c r="AL107" s="74"/>
      <c r="AM107" s="74"/>
      <c r="AN107" s="74"/>
      <c r="AO107" s="74"/>
      <c r="AP107" s="74"/>
      <c r="AQ107" s="74"/>
      <c r="AR107" s="74"/>
      <c r="AS107" s="74"/>
      <c r="AT107" s="74"/>
      <c r="AU107" s="74"/>
      <c r="AV107" s="74"/>
      <c r="AW107" s="74"/>
    </row>
    <row r="108" spans="1:49">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107"/>
      <c r="AG108" s="107"/>
      <c r="AH108" s="74"/>
      <c r="AI108" s="74"/>
      <c r="AJ108" s="74"/>
      <c r="AK108" s="74"/>
      <c r="AL108" s="74"/>
      <c r="AM108" s="74"/>
      <c r="AN108" s="74"/>
      <c r="AO108" s="74"/>
      <c r="AP108" s="74"/>
      <c r="AQ108" s="74"/>
      <c r="AR108" s="74"/>
      <c r="AS108" s="74"/>
      <c r="AT108" s="74"/>
      <c r="AU108" s="74"/>
      <c r="AV108" s="74"/>
      <c r="AW108" s="74"/>
    </row>
    <row r="109" spans="1:49">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107"/>
      <c r="AG109" s="107"/>
      <c r="AH109" s="74"/>
      <c r="AI109" s="74"/>
      <c r="AJ109" s="74"/>
      <c r="AK109" s="74"/>
      <c r="AL109" s="74"/>
      <c r="AM109" s="74"/>
      <c r="AN109" s="74"/>
      <c r="AO109" s="74"/>
      <c r="AP109" s="74"/>
      <c r="AQ109" s="74"/>
      <c r="AR109" s="74"/>
      <c r="AS109" s="74"/>
      <c r="AT109" s="74"/>
      <c r="AU109" s="74"/>
      <c r="AV109" s="74"/>
      <c r="AW109" s="74"/>
    </row>
    <row r="110" spans="1:49">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107"/>
      <c r="AG110" s="107"/>
      <c r="AH110" s="74"/>
      <c r="AI110" s="74"/>
      <c r="AJ110" s="74"/>
      <c r="AK110" s="74"/>
      <c r="AL110" s="74"/>
      <c r="AM110" s="74"/>
      <c r="AN110" s="74"/>
      <c r="AO110" s="74"/>
      <c r="AP110" s="74"/>
      <c r="AQ110" s="74"/>
      <c r="AR110" s="74"/>
      <c r="AS110" s="74"/>
      <c r="AT110" s="74"/>
      <c r="AU110" s="74"/>
      <c r="AV110" s="74"/>
      <c r="AW110" s="74"/>
    </row>
    <row r="111" spans="1:49">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107"/>
      <c r="AG111" s="107"/>
      <c r="AH111" s="74"/>
      <c r="AI111" s="74"/>
      <c r="AJ111" s="74"/>
      <c r="AK111" s="74"/>
      <c r="AL111" s="74"/>
      <c r="AM111" s="74"/>
      <c r="AN111" s="74"/>
      <c r="AO111" s="74"/>
      <c r="AP111" s="74"/>
      <c r="AQ111" s="74"/>
      <c r="AR111" s="74"/>
      <c r="AS111" s="74"/>
      <c r="AT111" s="74"/>
      <c r="AU111" s="74"/>
      <c r="AV111" s="74"/>
      <c r="AW111" s="74"/>
    </row>
    <row r="112" spans="1:49">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107"/>
      <c r="AG112" s="107"/>
      <c r="AH112" s="74"/>
      <c r="AI112" s="74"/>
      <c r="AJ112" s="74"/>
      <c r="AK112" s="74"/>
      <c r="AL112" s="74"/>
      <c r="AM112" s="74"/>
      <c r="AN112" s="74"/>
      <c r="AO112" s="74"/>
      <c r="AP112" s="74"/>
      <c r="AQ112" s="74"/>
      <c r="AR112" s="74"/>
      <c r="AS112" s="74"/>
      <c r="AT112" s="74"/>
      <c r="AU112" s="74"/>
      <c r="AV112" s="74"/>
      <c r="AW112" s="74"/>
    </row>
    <row r="113" spans="4:49">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107"/>
      <c r="AG113" s="107"/>
      <c r="AH113" s="74"/>
      <c r="AI113" s="74"/>
      <c r="AJ113" s="74"/>
      <c r="AK113" s="74"/>
      <c r="AL113" s="74"/>
      <c r="AM113" s="74"/>
      <c r="AN113" s="74"/>
      <c r="AO113" s="74"/>
      <c r="AP113" s="74"/>
      <c r="AQ113" s="74"/>
      <c r="AR113" s="74"/>
      <c r="AS113" s="74"/>
      <c r="AT113" s="74"/>
      <c r="AU113" s="74"/>
      <c r="AV113" s="74"/>
      <c r="AW113" s="74"/>
    </row>
    <row r="114" spans="4:49">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107"/>
      <c r="AG114" s="107"/>
      <c r="AH114" s="74"/>
      <c r="AI114" s="74"/>
      <c r="AJ114" s="74"/>
      <c r="AK114" s="74"/>
      <c r="AL114" s="74"/>
      <c r="AM114" s="74"/>
      <c r="AN114" s="74"/>
      <c r="AO114" s="74"/>
      <c r="AP114" s="74"/>
      <c r="AQ114" s="74"/>
      <c r="AR114" s="74"/>
      <c r="AS114" s="74"/>
      <c r="AT114" s="74"/>
      <c r="AU114" s="74"/>
      <c r="AV114" s="74"/>
      <c r="AW114" s="74"/>
    </row>
    <row r="115" spans="4:49">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107"/>
      <c r="AG115" s="107"/>
      <c r="AH115" s="74"/>
      <c r="AI115" s="74"/>
      <c r="AJ115" s="74"/>
      <c r="AK115" s="74"/>
      <c r="AL115" s="74"/>
      <c r="AM115" s="74"/>
      <c r="AN115" s="74"/>
      <c r="AO115" s="74"/>
      <c r="AP115" s="74"/>
      <c r="AQ115" s="74"/>
      <c r="AR115" s="74"/>
      <c r="AS115" s="74"/>
      <c r="AT115" s="74"/>
      <c r="AU115" s="74"/>
      <c r="AV115" s="74"/>
      <c r="AW115" s="74"/>
    </row>
    <row r="116" spans="4:49">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107"/>
      <c r="AG116" s="107"/>
      <c r="AH116" s="74"/>
      <c r="AI116" s="74"/>
      <c r="AJ116" s="74"/>
      <c r="AK116" s="74"/>
      <c r="AL116" s="74"/>
      <c r="AM116" s="74"/>
      <c r="AN116" s="74"/>
      <c r="AO116" s="74"/>
      <c r="AP116" s="74"/>
      <c r="AQ116" s="74"/>
      <c r="AR116" s="74"/>
      <c r="AS116" s="74"/>
      <c r="AT116" s="74"/>
      <c r="AU116" s="74"/>
      <c r="AV116" s="74"/>
      <c r="AW116" s="74"/>
    </row>
    <row r="117" spans="4:49">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107"/>
      <c r="AG117" s="107"/>
      <c r="AH117" s="74"/>
      <c r="AI117" s="74"/>
      <c r="AJ117" s="74"/>
      <c r="AK117" s="74"/>
      <c r="AL117" s="74"/>
      <c r="AM117" s="74"/>
      <c r="AN117" s="74"/>
      <c r="AO117" s="74"/>
      <c r="AP117" s="74"/>
      <c r="AQ117" s="74"/>
      <c r="AR117" s="74"/>
      <c r="AS117" s="74"/>
      <c r="AT117" s="74"/>
      <c r="AU117" s="74"/>
      <c r="AV117" s="74"/>
      <c r="AW117" s="74"/>
    </row>
    <row r="118" spans="4:49">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107"/>
      <c r="AG118" s="107"/>
      <c r="AH118" s="74"/>
      <c r="AI118" s="74"/>
      <c r="AJ118" s="74"/>
      <c r="AK118" s="74"/>
      <c r="AL118" s="74"/>
      <c r="AM118" s="74"/>
      <c r="AN118" s="74"/>
      <c r="AO118" s="74"/>
      <c r="AP118" s="74"/>
      <c r="AQ118" s="74"/>
      <c r="AR118" s="74"/>
      <c r="AS118" s="74"/>
      <c r="AT118" s="74"/>
      <c r="AU118" s="74"/>
      <c r="AV118" s="74"/>
      <c r="AW118" s="74"/>
    </row>
    <row r="119" spans="4:49">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107"/>
      <c r="AG119" s="107"/>
      <c r="AH119" s="74"/>
      <c r="AI119" s="74"/>
      <c r="AJ119" s="74"/>
      <c r="AK119" s="74"/>
      <c r="AL119" s="74"/>
      <c r="AM119" s="74"/>
      <c r="AN119" s="74"/>
      <c r="AO119" s="74"/>
      <c r="AP119" s="74"/>
      <c r="AQ119" s="74"/>
      <c r="AR119" s="74"/>
      <c r="AS119" s="74"/>
      <c r="AT119" s="74"/>
      <c r="AU119" s="74"/>
      <c r="AV119" s="74"/>
      <c r="AW119" s="74"/>
    </row>
    <row r="120" spans="4:49">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107"/>
      <c r="AG120" s="107"/>
      <c r="AH120" s="74"/>
      <c r="AI120" s="74"/>
      <c r="AJ120" s="74"/>
      <c r="AK120" s="74"/>
      <c r="AL120" s="74"/>
      <c r="AM120" s="74"/>
      <c r="AN120" s="74"/>
      <c r="AO120" s="74"/>
      <c r="AP120" s="74"/>
      <c r="AQ120" s="74"/>
      <c r="AR120" s="74"/>
      <c r="AS120" s="74"/>
      <c r="AT120" s="74"/>
      <c r="AU120" s="74"/>
      <c r="AV120" s="74"/>
      <c r="AW120" s="74"/>
    </row>
    <row r="121" spans="4:49">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107"/>
      <c r="AG121" s="107"/>
      <c r="AH121" s="74"/>
      <c r="AI121" s="74"/>
      <c r="AJ121" s="74"/>
      <c r="AK121" s="74"/>
      <c r="AL121" s="74"/>
      <c r="AM121" s="74"/>
      <c r="AN121" s="74"/>
      <c r="AO121" s="74"/>
      <c r="AP121" s="74"/>
      <c r="AQ121" s="74"/>
      <c r="AR121" s="74"/>
      <c r="AS121" s="74"/>
      <c r="AT121" s="74"/>
      <c r="AU121" s="74"/>
      <c r="AV121" s="74"/>
      <c r="AW121" s="74"/>
    </row>
    <row r="122" spans="4:49">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107"/>
      <c r="AG122" s="107"/>
      <c r="AH122" s="74"/>
      <c r="AI122" s="74"/>
      <c r="AJ122" s="74"/>
      <c r="AK122" s="74"/>
      <c r="AL122" s="74"/>
      <c r="AM122" s="74"/>
      <c r="AN122" s="74"/>
      <c r="AO122" s="74"/>
      <c r="AP122" s="74"/>
      <c r="AQ122" s="74"/>
      <c r="AR122" s="74"/>
      <c r="AS122" s="74"/>
      <c r="AT122" s="74"/>
      <c r="AU122" s="74"/>
      <c r="AV122" s="74"/>
      <c r="AW122" s="74"/>
    </row>
    <row r="123" spans="4:49">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107"/>
      <c r="AG123" s="107"/>
      <c r="AH123" s="74"/>
      <c r="AI123" s="74"/>
      <c r="AJ123" s="74"/>
      <c r="AK123" s="74"/>
      <c r="AL123" s="74"/>
      <c r="AM123" s="74"/>
      <c r="AN123" s="74"/>
      <c r="AO123" s="74"/>
      <c r="AP123" s="74"/>
      <c r="AQ123" s="74"/>
      <c r="AR123" s="74"/>
      <c r="AS123" s="74"/>
      <c r="AT123" s="74"/>
      <c r="AU123" s="74"/>
      <c r="AV123" s="74"/>
      <c r="AW123" s="74"/>
    </row>
    <row r="124" spans="4:49">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107"/>
      <c r="AG124" s="107"/>
      <c r="AH124" s="74"/>
      <c r="AI124" s="74"/>
      <c r="AJ124" s="74"/>
      <c r="AK124" s="74"/>
      <c r="AL124" s="74"/>
      <c r="AM124" s="74"/>
      <c r="AN124" s="74"/>
      <c r="AO124" s="74"/>
      <c r="AP124" s="74"/>
      <c r="AQ124" s="74"/>
      <c r="AR124" s="74"/>
      <c r="AS124" s="74"/>
      <c r="AT124" s="74"/>
      <c r="AU124" s="74"/>
      <c r="AV124" s="74"/>
      <c r="AW124" s="74"/>
    </row>
    <row r="125" spans="4:49">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107"/>
      <c r="AG125" s="107"/>
      <c r="AH125" s="74"/>
      <c r="AI125" s="74"/>
      <c r="AJ125" s="74"/>
      <c r="AK125" s="74"/>
      <c r="AL125" s="74"/>
      <c r="AM125" s="74"/>
      <c r="AN125" s="74"/>
      <c r="AO125" s="74"/>
      <c r="AP125" s="74"/>
      <c r="AQ125" s="74"/>
      <c r="AR125" s="74"/>
      <c r="AS125" s="74"/>
      <c r="AT125" s="74"/>
      <c r="AU125" s="74"/>
      <c r="AV125" s="74"/>
      <c r="AW125" s="74"/>
    </row>
    <row r="126" spans="4:49">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107"/>
      <c r="AG126" s="107"/>
      <c r="AH126" s="74"/>
      <c r="AI126" s="74"/>
      <c r="AJ126" s="74"/>
      <c r="AK126" s="74"/>
      <c r="AL126" s="74"/>
      <c r="AM126" s="74"/>
      <c r="AN126" s="74"/>
      <c r="AO126" s="74"/>
      <c r="AP126" s="74"/>
      <c r="AQ126" s="74"/>
      <c r="AR126" s="74"/>
      <c r="AS126" s="74"/>
      <c r="AT126" s="74"/>
      <c r="AU126" s="74"/>
      <c r="AV126" s="74"/>
      <c r="AW126" s="74"/>
    </row>
    <row r="127" spans="4:49">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107"/>
      <c r="AG127" s="107"/>
      <c r="AH127" s="74"/>
      <c r="AI127" s="74"/>
      <c r="AJ127" s="74"/>
      <c r="AK127" s="74"/>
      <c r="AL127" s="74"/>
      <c r="AM127" s="74"/>
      <c r="AN127" s="74"/>
      <c r="AO127" s="74"/>
      <c r="AP127" s="74"/>
      <c r="AQ127" s="74"/>
      <c r="AR127" s="74"/>
      <c r="AS127" s="74"/>
      <c r="AT127" s="74"/>
      <c r="AU127" s="74"/>
      <c r="AV127" s="74"/>
      <c r="AW127" s="74"/>
    </row>
    <row r="128" spans="4:49">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107"/>
      <c r="AG128" s="107"/>
      <c r="AH128" s="74"/>
      <c r="AI128" s="74"/>
      <c r="AJ128" s="74"/>
      <c r="AK128" s="74"/>
      <c r="AL128" s="74"/>
      <c r="AM128" s="74"/>
      <c r="AN128" s="74"/>
      <c r="AO128" s="74"/>
      <c r="AP128" s="74"/>
      <c r="AQ128" s="74"/>
      <c r="AR128" s="74"/>
      <c r="AS128" s="74"/>
      <c r="AT128" s="74"/>
      <c r="AU128" s="74"/>
      <c r="AV128" s="74"/>
      <c r="AW128" s="74"/>
    </row>
    <row r="129" spans="4:49">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107"/>
      <c r="AG129" s="107"/>
      <c r="AH129" s="74"/>
      <c r="AI129" s="74"/>
      <c r="AJ129" s="74"/>
      <c r="AK129" s="74"/>
      <c r="AL129" s="74"/>
      <c r="AM129" s="74"/>
      <c r="AN129" s="74"/>
      <c r="AO129" s="74"/>
      <c r="AP129" s="74"/>
      <c r="AQ129" s="74"/>
      <c r="AR129" s="74"/>
      <c r="AS129" s="74"/>
      <c r="AT129" s="74"/>
      <c r="AU129" s="74"/>
      <c r="AV129" s="74"/>
      <c r="AW129" s="74"/>
    </row>
    <row r="130" spans="4:49">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107"/>
      <c r="AG130" s="107"/>
      <c r="AH130" s="74"/>
      <c r="AI130" s="74"/>
      <c r="AJ130" s="74"/>
      <c r="AK130" s="74"/>
      <c r="AL130" s="74"/>
      <c r="AM130" s="74"/>
      <c r="AN130" s="74"/>
      <c r="AO130" s="74"/>
      <c r="AP130" s="74"/>
      <c r="AQ130" s="74"/>
      <c r="AR130" s="74"/>
      <c r="AS130" s="74"/>
      <c r="AT130" s="74"/>
      <c r="AU130" s="74"/>
      <c r="AV130" s="74"/>
      <c r="AW130" s="74"/>
    </row>
    <row r="131" spans="4:49">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107"/>
      <c r="AG131" s="107"/>
      <c r="AH131" s="74"/>
      <c r="AI131" s="74"/>
      <c r="AJ131" s="74"/>
      <c r="AK131" s="74"/>
      <c r="AL131" s="74"/>
      <c r="AM131" s="74"/>
      <c r="AN131" s="74"/>
      <c r="AO131" s="74"/>
      <c r="AP131" s="74"/>
      <c r="AQ131" s="74"/>
      <c r="AR131" s="74"/>
      <c r="AS131" s="74"/>
      <c r="AT131" s="74"/>
      <c r="AU131" s="74"/>
      <c r="AV131" s="74"/>
      <c r="AW131" s="74"/>
    </row>
    <row r="132" spans="4:49">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107"/>
      <c r="AG132" s="107"/>
      <c r="AH132" s="74"/>
      <c r="AI132" s="74"/>
      <c r="AJ132" s="74"/>
      <c r="AK132" s="74"/>
      <c r="AL132" s="74"/>
      <c r="AM132" s="74"/>
      <c r="AN132" s="74"/>
      <c r="AO132" s="74"/>
      <c r="AP132" s="74"/>
      <c r="AQ132" s="74"/>
      <c r="AR132" s="74"/>
      <c r="AS132" s="74"/>
      <c r="AT132" s="74"/>
      <c r="AU132" s="74"/>
      <c r="AV132" s="74"/>
      <c r="AW132" s="74"/>
    </row>
    <row r="133" spans="4:49">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107"/>
      <c r="AG133" s="107"/>
      <c r="AH133" s="74"/>
      <c r="AI133" s="74"/>
      <c r="AJ133" s="74"/>
      <c r="AK133" s="74"/>
      <c r="AL133" s="74"/>
      <c r="AM133" s="74"/>
      <c r="AN133" s="74"/>
      <c r="AO133" s="74"/>
      <c r="AP133" s="74"/>
      <c r="AQ133" s="74"/>
      <c r="AR133" s="74"/>
      <c r="AS133" s="74"/>
      <c r="AT133" s="74"/>
      <c r="AU133" s="74"/>
      <c r="AV133" s="74"/>
      <c r="AW133" s="74"/>
    </row>
    <row r="134" spans="4:49">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107"/>
      <c r="AG134" s="107"/>
      <c r="AH134" s="74"/>
      <c r="AI134" s="74"/>
      <c r="AJ134" s="74"/>
      <c r="AK134" s="74"/>
      <c r="AL134" s="74"/>
      <c r="AM134" s="74"/>
      <c r="AN134" s="74"/>
      <c r="AO134" s="74"/>
      <c r="AP134" s="74"/>
      <c r="AQ134" s="74"/>
      <c r="AR134" s="74"/>
      <c r="AS134" s="74"/>
      <c r="AT134" s="74"/>
      <c r="AU134" s="74"/>
      <c r="AV134" s="74"/>
      <c r="AW134" s="74"/>
    </row>
    <row r="135" spans="4:49">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107"/>
      <c r="AG135" s="107"/>
      <c r="AH135" s="74"/>
      <c r="AI135" s="74"/>
      <c r="AJ135" s="74"/>
      <c r="AK135" s="74"/>
      <c r="AL135" s="74"/>
      <c r="AM135" s="74"/>
      <c r="AN135" s="74"/>
      <c r="AO135" s="74"/>
      <c r="AP135" s="74"/>
      <c r="AQ135" s="74"/>
      <c r="AR135" s="74"/>
      <c r="AS135" s="74"/>
      <c r="AT135" s="74"/>
      <c r="AU135" s="74"/>
      <c r="AV135" s="74"/>
      <c r="AW135" s="74"/>
    </row>
    <row r="136" spans="4:49">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107"/>
      <c r="AG136" s="107"/>
      <c r="AH136" s="74"/>
      <c r="AI136" s="74"/>
      <c r="AJ136" s="74"/>
      <c r="AK136" s="74"/>
      <c r="AL136" s="74"/>
      <c r="AM136" s="74"/>
      <c r="AN136" s="74"/>
      <c r="AO136" s="74"/>
      <c r="AP136" s="74"/>
      <c r="AQ136" s="74"/>
      <c r="AR136" s="74"/>
      <c r="AS136" s="74"/>
      <c r="AT136" s="74"/>
      <c r="AU136" s="74"/>
      <c r="AV136" s="74"/>
      <c r="AW136" s="74"/>
    </row>
    <row r="137" spans="4:49">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107"/>
      <c r="AG137" s="107"/>
      <c r="AH137" s="74"/>
      <c r="AI137" s="74"/>
      <c r="AJ137" s="74"/>
      <c r="AK137" s="74"/>
      <c r="AL137" s="74"/>
      <c r="AM137" s="74"/>
      <c r="AN137" s="74"/>
      <c r="AO137" s="74"/>
      <c r="AP137" s="74"/>
      <c r="AQ137" s="74"/>
      <c r="AR137" s="74"/>
      <c r="AS137" s="74"/>
      <c r="AT137" s="74"/>
      <c r="AU137" s="74"/>
      <c r="AV137" s="74"/>
      <c r="AW137" s="74"/>
    </row>
    <row r="138" spans="4:49">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107"/>
      <c r="AG138" s="107"/>
      <c r="AH138" s="74"/>
      <c r="AI138" s="74"/>
      <c r="AJ138" s="74"/>
      <c r="AK138" s="74"/>
      <c r="AL138" s="74"/>
      <c r="AM138" s="74"/>
      <c r="AN138" s="74"/>
      <c r="AO138" s="74"/>
      <c r="AP138" s="74"/>
      <c r="AQ138" s="74"/>
      <c r="AR138" s="74"/>
      <c r="AS138" s="74"/>
      <c r="AT138" s="74"/>
      <c r="AU138" s="74"/>
      <c r="AV138" s="74"/>
      <c r="AW138" s="74"/>
    </row>
    <row r="139" spans="4:49">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107"/>
      <c r="AG139" s="107"/>
      <c r="AH139" s="74"/>
      <c r="AI139" s="74"/>
      <c r="AJ139" s="74"/>
      <c r="AK139" s="74"/>
      <c r="AL139" s="74"/>
      <c r="AM139" s="74"/>
      <c r="AN139" s="74"/>
      <c r="AO139" s="74"/>
      <c r="AP139" s="74"/>
      <c r="AQ139" s="74"/>
      <c r="AR139" s="74"/>
      <c r="AS139" s="74"/>
      <c r="AT139" s="74"/>
      <c r="AU139" s="74"/>
      <c r="AV139" s="74"/>
      <c r="AW139" s="74"/>
    </row>
    <row r="140" spans="4:49">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107"/>
      <c r="AG140" s="107"/>
      <c r="AH140" s="74"/>
      <c r="AI140" s="74"/>
      <c r="AJ140" s="74"/>
      <c r="AK140" s="74"/>
      <c r="AL140" s="74"/>
      <c r="AM140" s="74"/>
      <c r="AN140" s="74"/>
      <c r="AO140" s="74"/>
      <c r="AP140" s="74"/>
      <c r="AQ140" s="74"/>
      <c r="AR140" s="74"/>
      <c r="AS140" s="74"/>
      <c r="AT140" s="74"/>
      <c r="AU140" s="74"/>
      <c r="AV140" s="74"/>
      <c r="AW140" s="74"/>
    </row>
    <row r="141" spans="4:49">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107"/>
      <c r="AG141" s="107"/>
      <c r="AH141" s="74"/>
      <c r="AI141" s="74"/>
      <c r="AJ141" s="74"/>
      <c r="AK141" s="74"/>
      <c r="AL141" s="74"/>
      <c r="AM141" s="74"/>
      <c r="AN141" s="74"/>
      <c r="AO141" s="74"/>
      <c r="AP141" s="74"/>
      <c r="AQ141" s="74"/>
      <c r="AR141" s="74"/>
      <c r="AS141" s="74"/>
      <c r="AT141" s="74"/>
      <c r="AU141" s="74"/>
      <c r="AV141" s="74"/>
      <c r="AW141" s="74"/>
    </row>
    <row r="142" spans="4:49">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107"/>
      <c r="AG142" s="107"/>
      <c r="AH142" s="74"/>
      <c r="AI142" s="74"/>
      <c r="AJ142" s="74"/>
      <c r="AK142" s="74"/>
      <c r="AL142" s="74"/>
      <c r="AM142" s="74"/>
      <c r="AN142" s="74"/>
      <c r="AO142" s="74"/>
      <c r="AP142" s="74"/>
      <c r="AQ142" s="74"/>
      <c r="AR142" s="74"/>
      <c r="AS142" s="74"/>
      <c r="AT142" s="74"/>
      <c r="AU142" s="74"/>
      <c r="AV142" s="74"/>
      <c r="AW142" s="74"/>
    </row>
    <row r="143" spans="4:49">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107"/>
      <c r="AG143" s="107"/>
      <c r="AH143" s="74"/>
      <c r="AI143" s="74"/>
      <c r="AJ143" s="74"/>
      <c r="AK143" s="74"/>
      <c r="AL143" s="74"/>
      <c r="AM143" s="74"/>
      <c r="AN143" s="74"/>
      <c r="AO143" s="74"/>
      <c r="AP143" s="74"/>
      <c r="AQ143" s="74"/>
      <c r="AR143" s="74"/>
      <c r="AS143" s="74"/>
      <c r="AT143" s="74"/>
      <c r="AU143" s="74"/>
      <c r="AV143" s="74"/>
      <c r="AW143" s="74"/>
    </row>
    <row r="144" spans="4:49">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107"/>
      <c r="AG144" s="107"/>
      <c r="AH144" s="74"/>
      <c r="AI144" s="74"/>
      <c r="AJ144" s="74"/>
      <c r="AK144" s="74"/>
      <c r="AL144" s="74"/>
      <c r="AM144" s="74"/>
      <c r="AN144" s="74"/>
      <c r="AO144" s="74"/>
      <c r="AP144" s="74"/>
      <c r="AQ144" s="74"/>
      <c r="AR144" s="74"/>
      <c r="AS144" s="74"/>
      <c r="AT144" s="74"/>
      <c r="AU144" s="74"/>
      <c r="AV144" s="74"/>
      <c r="AW144" s="74"/>
    </row>
    <row r="145" spans="4:49">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107"/>
      <c r="AG145" s="107"/>
      <c r="AH145" s="74"/>
      <c r="AI145" s="74"/>
      <c r="AJ145" s="74"/>
      <c r="AK145" s="74"/>
      <c r="AL145" s="74"/>
      <c r="AM145" s="74"/>
      <c r="AN145" s="74"/>
      <c r="AO145" s="74"/>
      <c r="AP145" s="74"/>
      <c r="AQ145" s="74"/>
      <c r="AR145" s="74"/>
      <c r="AS145" s="74"/>
      <c r="AT145" s="74"/>
      <c r="AU145" s="74"/>
      <c r="AV145" s="74"/>
      <c r="AW145" s="74"/>
    </row>
    <row r="146" spans="4:49">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107"/>
      <c r="AG146" s="107"/>
      <c r="AH146" s="74"/>
      <c r="AI146" s="74"/>
      <c r="AJ146" s="74"/>
      <c r="AK146" s="74"/>
      <c r="AL146" s="74"/>
      <c r="AM146" s="74"/>
      <c r="AN146" s="74"/>
      <c r="AO146" s="74"/>
      <c r="AP146" s="74"/>
      <c r="AQ146" s="74"/>
      <c r="AR146" s="74"/>
      <c r="AS146" s="74"/>
      <c r="AT146" s="74"/>
      <c r="AU146" s="74"/>
      <c r="AV146" s="74"/>
      <c r="AW146" s="74"/>
    </row>
    <row r="147" spans="4:49">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107"/>
      <c r="AG147" s="107"/>
      <c r="AH147" s="74"/>
      <c r="AI147" s="74"/>
      <c r="AJ147" s="74"/>
      <c r="AK147" s="74"/>
      <c r="AL147" s="74"/>
      <c r="AM147" s="74"/>
      <c r="AN147" s="74"/>
      <c r="AO147" s="74"/>
      <c r="AP147" s="74"/>
      <c r="AQ147" s="74"/>
      <c r="AR147" s="74"/>
      <c r="AS147" s="74"/>
      <c r="AT147" s="74"/>
      <c r="AU147" s="74"/>
      <c r="AV147" s="74"/>
      <c r="AW147" s="74"/>
    </row>
    <row r="148" spans="4:49">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107"/>
      <c r="AG148" s="107"/>
      <c r="AH148" s="74"/>
      <c r="AI148" s="74"/>
      <c r="AJ148" s="74"/>
      <c r="AK148" s="74"/>
      <c r="AL148" s="74"/>
      <c r="AM148" s="74"/>
      <c r="AN148" s="74"/>
      <c r="AO148" s="74"/>
      <c r="AP148" s="74"/>
      <c r="AQ148" s="74"/>
      <c r="AR148" s="74"/>
      <c r="AS148" s="74"/>
      <c r="AT148" s="74"/>
      <c r="AU148" s="74"/>
      <c r="AV148" s="74"/>
      <c r="AW148" s="74"/>
    </row>
    <row r="149" spans="4:49">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107"/>
      <c r="AG149" s="107"/>
      <c r="AH149" s="74"/>
      <c r="AI149" s="74"/>
      <c r="AJ149" s="74"/>
      <c r="AK149" s="74"/>
      <c r="AL149" s="74"/>
      <c r="AM149" s="74"/>
      <c r="AN149" s="74"/>
      <c r="AO149" s="74"/>
      <c r="AP149" s="74"/>
      <c r="AQ149" s="74"/>
      <c r="AR149" s="74"/>
      <c r="AS149" s="74"/>
      <c r="AT149" s="74"/>
      <c r="AU149" s="74"/>
      <c r="AV149" s="74"/>
      <c r="AW149" s="74"/>
    </row>
    <row r="150" spans="4:49">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107"/>
      <c r="AG150" s="107"/>
      <c r="AH150" s="74"/>
      <c r="AI150" s="74"/>
      <c r="AJ150" s="74"/>
      <c r="AK150" s="74"/>
      <c r="AL150" s="74"/>
      <c r="AM150" s="74"/>
      <c r="AN150" s="74"/>
      <c r="AO150" s="74"/>
      <c r="AP150" s="74"/>
      <c r="AQ150" s="74"/>
      <c r="AR150" s="74"/>
      <c r="AS150" s="74"/>
      <c r="AT150" s="74"/>
      <c r="AU150" s="74"/>
      <c r="AV150" s="74"/>
      <c r="AW150" s="74"/>
    </row>
    <row r="151" spans="4:49">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107"/>
      <c r="AG151" s="107"/>
      <c r="AH151" s="74"/>
      <c r="AI151" s="74"/>
      <c r="AJ151" s="74"/>
      <c r="AK151" s="74"/>
      <c r="AL151" s="74"/>
      <c r="AM151" s="74"/>
      <c r="AN151" s="74"/>
      <c r="AO151" s="74"/>
      <c r="AP151" s="74"/>
      <c r="AQ151" s="74"/>
      <c r="AR151" s="74"/>
      <c r="AS151" s="74"/>
      <c r="AT151" s="74"/>
      <c r="AU151" s="74"/>
      <c r="AV151" s="74"/>
      <c r="AW151" s="74"/>
    </row>
    <row r="152" spans="4:49">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107"/>
      <c r="AG152" s="107"/>
      <c r="AH152" s="74"/>
      <c r="AI152" s="74"/>
      <c r="AJ152" s="74"/>
      <c r="AK152" s="74"/>
      <c r="AL152" s="74"/>
      <c r="AM152" s="74"/>
      <c r="AN152" s="74"/>
      <c r="AO152" s="74"/>
      <c r="AP152" s="74"/>
      <c r="AQ152" s="74"/>
      <c r="AR152" s="74"/>
      <c r="AS152" s="74"/>
      <c r="AT152" s="74"/>
      <c r="AU152" s="74"/>
      <c r="AV152" s="74"/>
      <c r="AW152" s="74"/>
    </row>
    <row r="153" spans="4:49">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107"/>
      <c r="AG153" s="107"/>
      <c r="AH153" s="74"/>
      <c r="AI153" s="74"/>
      <c r="AJ153" s="74"/>
      <c r="AK153" s="74"/>
      <c r="AL153" s="74"/>
      <c r="AM153" s="74"/>
      <c r="AN153" s="74"/>
      <c r="AO153" s="74"/>
      <c r="AP153" s="74"/>
      <c r="AQ153" s="74"/>
      <c r="AR153" s="74"/>
      <c r="AS153" s="74"/>
      <c r="AT153" s="74"/>
      <c r="AU153" s="74"/>
      <c r="AV153" s="74"/>
      <c r="AW153" s="74"/>
    </row>
    <row r="154" spans="4:49">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107"/>
      <c r="AG154" s="107"/>
      <c r="AH154" s="74"/>
      <c r="AI154" s="74"/>
      <c r="AJ154" s="74"/>
      <c r="AK154" s="74"/>
      <c r="AL154" s="74"/>
      <c r="AM154" s="74"/>
      <c r="AN154" s="74"/>
      <c r="AO154" s="74"/>
      <c r="AP154" s="74"/>
      <c r="AQ154" s="74"/>
      <c r="AR154" s="74"/>
      <c r="AS154" s="74"/>
      <c r="AT154" s="74"/>
      <c r="AU154" s="74"/>
      <c r="AV154" s="74"/>
      <c r="AW154" s="74"/>
    </row>
    <row r="155" spans="4:49">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107"/>
      <c r="AG155" s="107"/>
      <c r="AH155" s="74"/>
      <c r="AI155" s="74"/>
      <c r="AJ155" s="74"/>
      <c r="AK155" s="74"/>
      <c r="AL155" s="74"/>
      <c r="AM155" s="74"/>
      <c r="AN155" s="74"/>
      <c r="AO155" s="74"/>
      <c r="AP155" s="74"/>
      <c r="AQ155" s="74"/>
      <c r="AR155" s="74"/>
      <c r="AS155" s="74"/>
      <c r="AT155" s="74"/>
      <c r="AU155" s="74"/>
      <c r="AV155" s="74"/>
      <c r="AW155" s="74"/>
    </row>
    <row r="156" spans="4:49">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107"/>
      <c r="AG156" s="107"/>
      <c r="AH156" s="74"/>
      <c r="AI156" s="74"/>
      <c r="AJ156" s="74"/>
      <c r="AK156" s="74"/>
      <c r="AL156" s="74"/>
      <c r="AM156" s="74"/>
      <c r="AN156" s="74"/>
      <c r="AO156" s="74"/>
      <c r="AP156" s="74"/>
      <c r="AQ156" s="74"/>
      <c r="AR156" s="74"/>
      <c r="AS156" s="74"/>
      <c r="AT156" s="74"/>
      <c r="AU156" s="74"/>
      <c r="AV156" s="74"/>
      <c r="AW156" s="74"/>
    </row>
    <row r="157" spans="4:49">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107"/>
      <c r="AG157" s="107"/>
      <c r="AH157" s="74"/>
      <c r="AI157" s="74"/>
      <c r="AJ157" s="74"/>
      <c r="AK157" s="74"/>
      <c r="AL157" s="74"/>
      <c r="AM157" s="74"/>
      <c r="AN157" s="74"/>
      <c r="AO157" s="74"/>
      <c r="AP157" s="74"/>
      <c r="AQ157" s="74"/>
      <c r="AR157" s="74"/>
      <c r="AS157" s="74"/>
      <c r="AT157" s="74"/>
      <c r="AU157" s="74"/>
      <c r="AV157" s="74"/>
      <c r="AW157" s="74"/>
    </row>
    <row r="158" spans="4:49">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107"/>
      <c r="AG158" s="107"/>
      <c r="AH158" s="74"/>
      <c r="AI158" s="74"/>
      <c r="AJ158" s="74"/>
      <c r="AK158" s="74"/>
      <c r="AL158" s="74"/>
      <c r="AM158" s="74"/>
      <c r="AN158" s="74"/>
      <c r="AO158" s="74"/>
      <c r="AP158" s="74"/>
      <c r="AQ158" s="74"/>
      <c r="AR158" s="74"/>
      <c r="AS158" s="74"/>
      <c r="AT158" s="74"/>
      <c r="AU158" s="74"/>
      <c r="AV158" s="74"/>
      <c r="AW158" s="74"/>
    </row>
    <row r="159" spans="4:49">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107"/>
      <c r="AG159" s="107"/>
      <c r="AH159" s="74"/>
      <c r="AI159" s="74"/>
      <c r="AJ159" s="74"/>
      <c r="AK159" s="74"/>
      <c r="AL159" s="74"/>
      <c r="AM159" s="74"/>
      <c r="AN159" s="74"/>
      <c r="AO159" s="74"/>
      <c r="AP159" s="74"/>
      <c r="AQ159" s="74"/>
      <c r="AR159" s="74"/>
      <c r="AS159" s="74"/>
      <c r="AT159" s="74"/>
      <c r="AU159" s="74"/>
      <c r="AV159" s="74"/>
      <c r="AW159" s="74"/>
    </row>
  </sheetData>
  <phoneticPr fontId="0" type="noConversion"/>
  <pageMargins left="0.75" right="0.75" top="1" bottom="1" header="0.5" footer="0.5"/>
  <pageSetup paperSize="9" orientation="portrait" horizontalDpi="4294967292" verticalDpi="144"/>
  <headerFooter alignWithMargin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2"/>
  <dimension ref="A1:AW355"/>
  <sheetViews>
    <sheetView showGridLines="0" zoomScale="75" workbookViewId="0">
      <pane xSplit="1" ySplit="9" topLeftCell="B10" activePane="bottomRight" state="frozen"/>
      <selection activeCell="A93" sqref="A93"/>
      <selection pane="topRight" activeCell="A93" sqref="A93"/>
      <selection pane="bottomLeft" activeCell="A93" sqref="A93"/>
      <selection pane="bottomRight" activeCell="B10" sqref="B10"/>
    </sheetView>
  </sheetViews>
  <sheetFormatPr defaultColWidth="12.6640625" defaultRowHeight="15"/>
  <cols>
    <col min="1" max="1" width="30.77734375" customWidth="1"/>
    <col min="3" max="26" width="6.77734375" customWidth="1"/>
  </cols>
  <sheetData>
    <row r="1" spans="1:27" s="2" customFormat="1" ht="20.25">
      <c r="A1" s="1" t="s">
        <v>61</v>
      </c>
    </row>
    <row r="3" spans="1:27">
      <c r="A3" t="s">
        <v>62</v>
      </c>
    </row>
    <row r="4" spans="1:27">
      <c r="A4" t="s">
        <v>63</v>
      </c>
    </row>
    <row r="5" spans="1:27">
      <c r="A5" t="s">
        <v>64</v>
      </c>
    </row>
    <row r="8" spans="1:27" ht="15.75">
      <c r="A8" s="3" t="s">
        <v>65</v>
      </c>
      <c r="B8" s="4"/>
      <c r="C8" s="4"/>
      <c r="D8" s="4"/>
      <c r="E8" s="4"/>
      <c r="F8" s="4"/>
      <c r="G8" s="4"/>
      <c r="H8" s="4"/>
      <c r="AA8" s="58"/>
    </row>
    <row r="9" spans="1:27">
      <c r="A9" s="3"/>
      <c r="B9" s="4"/>
      <c r="C9" s="4">
        <v>1980</v>
      </c>
      <c r="D9" s="4">
        <v>1981</v>
      </c>
      <c r="E9" s="4">
        <v>1982</v>
      </c>
      <c r="F9" s="4">
        <v>1983</v>
      </c>
      <c r="G9" s="4">
        <v>1984</v>
      </c>
      <c r="H9" s="4">
        <v>1985</v>
      </c>
      <c r="I9">
        <v>1986</v>
      </c>
      <c r="J9">
        <v>1987</v>
      </c>
      <c r="K9">
        <v>1988</v>
      </c>
      <c r="L9">
        <v>1989</v>
      </c>
      <c r="M9">
        <v>1990</v>
      </c>
      <c r="N9">
        <v>1991</v>
      </c>
      <c r="O9">
        <v>1992</v>
      </c>
      <c r="P9">
        <v>1993</v>
      </c>
      <c r="Q9">
        <v>1994</v>
      </c>
      <c r="R9">
        <v>1995</v>
      </c>
      <c r="S9">
        <v>1996</v>
      </c>
      <c r="T9">
        <v>1997</v>
      </c>
      <c r="U9">
        <v>1998</v>
      </c>
      <c r="V9">
        <v>1999</v>
      </c>
      <c r="W9">
        <v>2000</v>
      </c>
      <c r="X9">
        <v>2001</v>
      </c>
      <c r="Y9">
        <v>2002</v>
      </c>
      <c r="Z9">
        <v>2003</v>
      </c>
    </row>
    <row r="10" spans="1:27">
      <c r="A10" s="33" t="s">
        <v>0</v>
      </c>
      <c r="C10" s="49">
        <v>19.311</v>
      </c>
      <c r="D10" s="49">
        <v>19.198</v>
      </c>
      <c r="E10" s="49">
        <v>18.265999999999998</v>
      </c>
      <c r="F10" s="50">
        <v>17.905000000000001</v>
      </c>
      <c r="G10" s="49">
        <v>17.933</v>
      </c>
      <c r="H10" s="13">
        <v>17.86</v>
      </c>
      <c r="I10" s="14">
        <v>18.126000000000001</v>
      </c>
      <c r="J10" s="14">
        <v>18.327000000000002</v>
      </c>
      <c r="K10" s="14">
        <v>18.315000000000001</v>
      </c>
      <c r="L10" s="14">
        <v>18.559000000000001</v>
      </c>
      <c r="M10" s="14">
        <v>18.523</v>
      </c>
      <c r="N10" s="14">
        <v>18.734000000000002</v>
      </c>
      <c r="O10" s="13">
        <v>18.774999999999999</v>
      </c>
      <c r="P10" s="13">
        <v>18.760000000000002</v>
      </c>
      <c r="Q10" s="13">
        <v>19.02</v>
      </c>
      <c r="R10" s="13">
        <v>19.010000000000002</v>
      </c>
      <c r="S10" s="13">
        <v>18.728000000000002</v>
      </c>
      <c r="T10" s="13">
        <v>18.463000000000001</v>
      </c>
      <c r="U10" s="13">
        <v>18.462</v>
      </c>
      <c r="V10" s="13">
        <v>18.431999999999999</v>
      </c>
      <c r="W10" s="13">
        <v>18.477</v>
      </c>
      <c r="X10" s="13">
        <v>18.472999999999999</v>
      </c>
      <c r="Y10" s="13"/>
      <c r="Z10" s="13"/>
    </row>
    <row r="11" spans="1:27">
      <c r="A11" s="33" t="s">
        <v>1</v>
      </c>
      <c r="C11" s="49">
        <v>1311.44</v>
      </c>
      <c r="D11" s="49">
        <v>1435.03</v>
      </c>
      <c r="E11" s="49">
        <v>1456.51</v>
      </c>
      <c r="F11" s="50">
        <v>1387.9</v>
      </c>
      <c r="G11" s="49">
        <v>1380.23</v>
      </c>
      <c r="H11" s="13">
        <v>1363.89</v>
      </c>
      <c r="I11" s="47">
        <v>1185.93</v>
      </c>
      <c r="J11" s="47">
        <v>1119.94</v>
      </c>
      <c r="K11" s="47">
        <v>1197.7</v>
      </c>
      <c r="L11" s="14">
        <v>1197.53</v>
      </c>
      <c r="M11" s="14">
        <v>1102.04</v>
      </c>
      <c r="N11" s="14">
        <v>1128.1300000000001</v>
      </c>
      <c r="O11" s="13">
        <v>1062.9100000000001</v>
      </c>
      <c r="P11" s="13">
        <v>974.42</v>
      </c>
      <c r="Q11" s="13">
        <v>972.32</v>
      </c>
      <c r="R11" s="13">
        <v>884.61</v>
      </c>
      <c r="S11" s="13">
        <v>905.17</v>
      </c>
      <c r="T11" s="13">
        <v>1082.32</v>
      </c>
      <c r="U11" s="13">
        <v>1109.3599999999999</v>
      </c>
      <c r="V11" s="13">
        <v>1129.49</v>
      </c>
      <c r="W11" s="13">
        <v>1223.32</v>
      </c>
      <c r="X11" s="13">
        <v>1197.73</v>
      </c>
      <c r="Y11" s="47">
        <v>1182.0999999999999</v>
      </c>
      <c r="Z11" s="13">
        <v>1074.99</v>
      </c>
    </row>
    <row r="12" spans="1:27">
      <c r="A12" s="33" t="s">
        <v>2</v>
      </c>
      <c r="C12" s="49"/>
      <c r="D12" s="49"/>
      <c r="E12" s="49"/>
      <c r="F12" s="50"/>
      <c r="G12" s="49"/>
      <c r="H12" s="13"/>
      <c r="I12" s="47"/>
      <c r="J12" s="47"/>
      <c r="K12" s="47"/>
      <c r="L12" s="14"/>
      <c r="M12" s="14"/>
      <c r="N12" s="14"/>
      <c r="O12" s="13"/>
      <c r="P12" s="13"/>
      <c r="Q12" s="13"/>
      <c r="R12" s="13"/>
      <c r="S12" s="13"/>
      <c r="T12" s="13"/>
      <c r="U12" s="13"/>
      <c r="V12" s="13"/>
      <c r="W12" s="13"/>
      <c r="X12" s="13"/>
      <c r="Y12" s="13">
        <v>47.49</v>
      </c>
      <c r="Z12" s="13">
        <v>47.49</v>
      </c>
    </row>
    <row r="13" spans="1:27">
      <c r="A13" s="33" t="s">
        <v>3</v>
      </c>
      <c r="C13" s="49"/>
      <c r="D13" s="49"/>
      <c r="E13" s="49"/>
      <c r="F13" s="49"/>
      <c r="G13" s="49"/>
      <c r="H13" s="13"/>
      <c r="I13" s="36"/>
      <c r="J13" s="36"/>
      <c r="K13" s="36"/>
      <c r="L13" s="14"/>
      <c r="M13" s="14"/>
      <c r="N13" s="14"/>
      <c r="O13" s="13"/>
      <c r="P13" s="13"/>
      <c r="Q13" s="13"/>
      <c r="R13" s="13"/>
      <c r="S13" s="13"/>
      <c r="T13" s="13"/>
      <c r="U13" s="13"/>
      <c r="V13" s="13">
        <v>743.56</v>
      </c>
      <c r="W13" s="13">
        <v>745.37</v>
      </c>
      <c r="X13" s="13">
        <v>745.21</v>
      </c>
      <c r="Y13" s="13">
        <v>743.04</v>
      </c>
      <c r="Z13" s="13">
        <v>743.07</v>
      </c>
    </row>
    <row r="14" spans="1:27">
      <c r="A14" s="33" t="s">
        <v>4</v>
      </c>
      <c r="C14" s="49"/>
      <c r="D14" s="49"/>
      <c r="E14" s="51"/>
      <c r="F14" s="50">
        <v>164.46</v>
      </c>
      <c r="G14" s="49">
        <v>172.5</v>
      </c>
      <c r="H14" s="13">
        <v>170.86</v>
      </c>
      <c r="I14" s="47">
        <v>159.46</v>
      </c>
      <c r="J14" s="47">
        <v>155.72</v>
      </c>
      <c r="K14" s="47">
        <v>160.88</v>
      </c>
      <c r="L14" s="14">
        <v>170.46</v>
      </c>
      <c r="M14" s="14">
        <v>161.88999999999999</v>
      </c>
      <c r="N14" s="14">
        <v>158.32</v>
      </c>
      <c r="O14" s="13">
        <v>135.08000000000001</v>
      </c>
      <c r="P14" s="13">
        <v>113.54</v>
      </c>
      <c r="Q14" s="13">
        <v>121.96</v>
      </c>
      <c r="R14" s="13">
        <v>128.38999999999999</v>
      </c>
      <c r="S14" s="13">
        <v>126.31</v>
      </c>
      <c r="T14" s="13">
        <v>127.27</v>
      </c>
      <c r="U14" s="13">
        <v>125.36</v>
      </c>
      <c r="V14" s="13">
        <v>125.06</v>
      </c>
      <c r="W14" s="13">
        <v>125.36</v>
      </c>
      <c r="X14" s="13">
        <v>125.34</v>
      </c>
      <c r="Y14" s="13"/>
      <c r="Z14" s="13"/>
    </row>
    <row r="15" spans="1:27">
      <c r="A15" s="33" t="s">
        <v>5</v>
      </c>
      <c r="C15" s="49">
        <v>133.56</v>
      </c>
      <c r="D15" s="49">
        <v>131.25</v>
      </c>
      <c r="E15" s="49">
        <v>126.92</v>
      </c>
      <c r="F15" s="50">
        <v>120.2</v>
      </c>
      <c r="G15" s="49">
        <v>118.57</v>
      </c>
      <c r="H15" s="13">
        <v>118.04</v>
      </c>
      <c r="I15" s="47">
        <v>116.75</v>
      </c>
      <c r="J15" s="47">
        <v>113.82</v>
      </c>
      <c r="K15" s="47">
        <v>113.02</v>
      </c>
      <c r="L15" s="14">
        <v>114.61</v>
      </c>
      <c r="M15" s="14">
        <v>113.65</v>
      </c>
      <c r="N15" s="14">
        <v>113.41</v>
      </c>
      <c r="O15" s="13">
        <v>114.02</v>
      </c>
      <c r="P15" s="13">
        <v>114.47</v>
      </c>
      <c r="Q15" s="13">
        <v>114.59</v>
      </c>
      <c r="R15" s="13">
        <v>112.3</v>
      </c>
      <c r="S15" s="13">
        <v>113.34</v>
      </c>
      <c r="T15" s="13">
        <v>113.17</v>
      </c>
      <c r="U15" s="13">
        <v>113.6</v>
      </c>
      <c r="V15" s="13">
        <v>113.36</v>
      </c>
      <c r="W15" s="13">
        <v>113.63</v>
      </c>
      <c r="X15" s="13">
        <v>113.61</v>
      </c>
      <c r="Y15" s="13"/>
      <c r="Z15" s="13"/>
    </row>
    <row r="16" spans="1:27">
      <c r="A16" s="33" t="s">
        <v>6</v>
      </c>
      <c r="C16" s="49"/>
      <c r="D16" s="49"/>
      <c r="E16" s="49"/>
      <c r="F16" s="49"/>
      <c r="G16" s="49"/>
      <c r="H16" s="13">
        <v>7.72</v>
      </c>
      <c r="I16" s="14">
        <v>5.79</v>
      </c>
      <c r="J16" s="14">
        <v>5.0620000000000003</v>
      </c>
      <c r="K16" s="14">
        <v>4.7519999999999998</v>
      </c>
      <c r="L16" s="14">
        <v>4.5060000000000002</v>
      </c>
      <c r="M16" s="14">
        <v>3.907</v>
      </c>
      <c r="N16" s="14">
        <v>3.5139999999999998</v>
      </c>
      <c r="O16" s="13">
        <v>3.1669999999999998</v>
      </c>
      <c r="P16" s="13">
        <v>2.8279999999999998</v>
      </c>
      <c r="Q16" s="13">
        <v>2.6190000000000002</v>
      </c>
      <c r="R16" s="13">
        <v>2.42</v>
      </c>
      <c r="S16" s="13">
        <v>2.4089999999999998</v>
      </c>
      <c r="T16" s="13">
        <v>2.42</v>
      </c>
      <c r="U16" s="13">
        <v>2.27</v>
      </c>
      <c r="V16" s="13">
        <v>2.2829999999999999</v>
      </c>
      <c r="W16" s="13">
        <v>2.214</v>
      </c>
      <c r="X16" s="13">
        <v>2.1869999999999998</v>
      </c>
      <c r="Y16" s="13"/>
      <c r="Z16" s="13"/>
    </row>
    <row r="17" spans="1:26">
      <c r="A17" s="33" t="s">
        <v>7</v>
      </c>
      <c r="C17" s="49">
        <v>283.94</v>
      </c>
      <c r="D17" s="49">
        <v>285.72000000000003</v>
      </c>
      <c r="E17" s="49">
        <v>312.3</v>
      </c>
      <c r="F17" s="50">
        <v>320.61</v>
      </c>
      <c r="G17" s="49">
        <v>322.87</v>
      </c>
      <c r="H17" s="13">
        <v>319.39999999999998</v>
      </c>
      <c r="I17" s="47">
        <v>330.67</v>
      </c>
      <c r="J17" s="47">
        <v>337.86</v>
      </c>
      <c r="K17" s="47">
        <v>340.61</v>
      </c>
      <c r="L17" s="14">
        <v>344.71</v>
      </c>
      <c r="M17" s="14">
        <v>339.84</v>
      </c>
      <c r="N17" s="14">
        <v>342.26</v>
      </c>
      <c r="O17" s="13">
        <v>343.29</v>
      </c>
      <c r="P17" s="13">
        <v>349.23</v>
      </c>
      <c r="Q17" s="13">
        <v>349.5</v>
      </c>
      <c r="R17" s="13">
        <v>349.17</v>
      </c>
      <c r="S17" s="13">
        <v>343.95</v>
      </c>
      <c r="T17" s="13">
        <v>338.51</v>
      </c>
      <c r="U17" s="13">
        <v>337.86</v>
      </c>
      <c r="V17" s="13">
        <v>337.41</v>
      </c>
      <c r="W17" s="13">
        <v>338.23</v>
      </c>
      <c r="X17" s="13">
        <v>338.16</v>
      </c>
      <c r="Y17" s="13"/>
      <c r="Z17" s="13"/>
    </row>
    <row r="18" spans="1:26">
      <c r="A18" s="33" t="s">
        <v>8</v>
      </c>
      <c r="C18" s="49" t="s">
        <v>72</v>
      </c>
      <c r="D18" s="49" t="s">
        <v>72</v>
      </c>
      <c r="E18" s="49">
        <v>1183.74</v>
      </c>
      <c r="F18" s="50">
        <v>1138.45</v>
      </c>
      <c r="G18" s="50">
        <v>1122.67</v>
      </c>
      <c r="H18" s="13">
        <v>1121.82</v>
      </c>
      <c r="I18" s="47">
        <v>1083.47</v>
      </c>
      <c r="J18" s="47">
        <v>1017.17</v>
      </c>
      <c r="K18" s="47">
        <v>1025.4100000000001</v>
      </c>
      <c r="L18" s="47">
        <v>1036.3800000000001</v>
      </c>
      <c r="M18" s="47">
        <v>1023.56</v>
      </c>
      <c r="N18" s="47">
        <v>1030.27</v>
      </c>
      <c r="O18" s="47">
        <v>1026.49</v>
      </c>
      <c r="P18" s="13">
        <v>949.92</v>
      </c>
      <c r="Q18" s="13">
        <v>950.44</v>
      </c>
      <c r="R18" s="13">
        <v>898.54</v>
      </c>
      <c r="S18" s="13">
        <v>927.87</v>
      </c>
      <c r="T18" s="13">
        <v>1001.55</v>
      </c>
      <c r="U18" s="13">
        <v>953.82</v>
      </c>
      <c r="V18" s="13">
        <v>944.13</v>
      </c>
      <c r="W18" s="13">
        <v>946.42</v>
      </c>
      <c r="X18" s="13">
        <v>946.22</v>
      </c>
      <c r="Y18" s="13"/>
      <c r="Z18" s="13"/>
    </row>
    <row r="19" spans="1:26">
      <c r="A19" s="33" t="s">
        <v>9</v>
      </c>
      <c r="C19" s="49"/>
      <c r="D19" s="49"/>
      <c r="E19" s="49"/>
      <c r="F19" s="50">
        <v>37.39</v>
      </c>
      <c r="G19" s="50">
        <v>32.99</v>
      </c>
      <c r="H19" s="13">
        <v>25.57</v>
      </c>
      <c r="I19" s="47">
        <v>19.72</v>
      </c>
      <c r="J19" s="47">
        <v>17.75</v>
      </c>
      <c r="K19" s="47">
        <v>15.76</v>
      </c>
      <c r="L19" s="14">
        <v>12.92</v>
      </c>
      <c r="M19" s="14">
        <v>10.65</v>
      </c>
      <c r="N19" s="14">
        <v>10.87</v>
      </c>
      <c r="O19" s="13">
        <v>10.47</v>
      </c>
      <c r="P19" s="13">
        <v>9.59</v>
      </c>
      <c r="Q19" s="13">
        <v>9.08</v>
      </c>
      <c r="R19" s="13">
        <v>8.65</v>
      </c>
      <c r="S19" s="13">
        <v>8.69</v>
      </c>
      <c r="T19" s="13">
        <v>9.31</v>
      </c>
      <c r="U19" s="13">
        <v>9.41</v>
      </c>
      <c r="V19" s="13">
        <v>9.64</v>
      </c>
      <c r="W19" s="13">
        <v>10.27</v>
      </c>
      <c r="X19" s="13">
        <v>8.56</v>
      </c>
      <c r="Y19" s="13">
        <v>8.6199999999999992</v>
      </c>
      <c r="Z19" s="13">
        <v>8.58</v>
      </c>
    </row>
    <row r="20" spans="1:26">
      <c r="A20" s="33" t="s">
        <v>10</v>
      </c>
      <c r="C20" s="49">
        <v>0.66080000000000005</v>
      </c>
      <c r="D20" s="49">
        <v>0.628</v>
      </c>
      <c r="E20" s="49">
        <v>0.61650000000000005</v>
      </c>
      <c r="F20" s="50">
        <v>0.60270000000000001</v>
      </c>
      <c r="G20" s="49">
        <v>0.58989999999999998</v>
      </c>
      <c r="H20" s="13">
        <v>0.55459999999999998</v>
      </c>
      <c r="I20" s="46">
        <v>0.54310000000000003</v>
      </c>
      <c r="J20" s="46">
        <v>0.52769999999999995</v>
      </c>
      <c r="K20" s="46">
        <v>0.51729999999999998</v>
      </c>
      <c r="L20" s="14">
        <v>0.53300000000000003</v>
      </c>
      <c r="M20" s="14">
        <v>0.51629999999999998</v>
      </c>
      <c r="N20" s="14">
        <v>0.51580000000000004</v>
      </c>
      <c r="O20" s="13">
        <v>0.49109999999999998</v>
      </c>
      <c r="P20" s="13">
        <v>0.41260000000000002</v>
      </c>
      <c r="Q20" s="13">
        <v>0.39389999999999997</v>
      </c>
      <c r="R20" s="13">
        <v>0.34439999999999998</v>
      </c>
      <c r="S20" s="13">
        <v>0.37580000000000002</v>
      </c>
      <c r="T20" s="13">
        <v>0.38790000000000002</v>
      </c>
      <c r="U20" s="13">
        <v>0.38579999999999998</v>
      </c>
      <c r="V20" s="13">
        <v>0.38400000000000001</v>
      </c>
      <c r="W20" s="13">
        <v>0.38490000000000002</v>
      </c>
      <c r="X20" s="13">
        <v>0.38490000000000002</v>
      </c>
      <c r="Y20" s="13"/>
      <c r="Z20" s="13"/>
    </row>
    <row r="21" spans="1:26">
      <c r="A21" s="33" t="s">
        <v>11</v>
      </c>
      <c r="C21" s="49"/>
      <c r="D21" s="49"/>
      <c r="E21" s="49"/>
      <c r="F21" s="50"/>
      <c r="G21" s="49"/>
      <c r="H21" s="13"/>
      <c r="I21" s="46"/>
      <c r="J21" s="46"/>
      <c r="K21" s="46"/>
      <c r="L21" s="14"/>
      <c r="M21" s="14"/>
      <c r="N21" s="14"/>
      <c r="O21" s="13"/>
      <c r="P21" s="13"/>
      <c r="Q21" s="13"/>
      <c r="R21" s="13"/>
      <c r="S21" s="13"/>
      <c r="T21" s="13"/>
      <c r="U21" s="13"/>
      <c r="V21" s="13"/>
      <c r="W21" s="13"/>
      <c r="X21" s="13"/>
      <c r="Y21" s="13">
        <v>1279.75</v>
      </c>
      <c r="Z21" s="13">
        <v>1161.21</v>
      </c>
    </row>
    <row r="22" spans="1:26">
      <c r="A22" s="33" t="s">
        <v>12</v>
      </c>
      <c r="C22" s="49"/>
      <c r="D22" s="49"/>
      <c r="E22" s="49"/>
      <c r="F22" s="50"/>
      <c r="G22" s="49"/>
      <c r="H22" s="13"/>
      <c r="I22" s="46"/>
      <c r="J22" s="46"/>
      <c r="K22" s="46"/>
      <c r="L22" s="14"/>
      <c r="M22" s="14"/>
      <c r="N22" s="14"/>
      <c r="O22" s="13"/>
      <c r="P22" s="13"/>
      <c r="Q22" s="13"/>
      <c r="R22" s="13"/>
      <c r="S22" s="13"/>
      <c r="T22" s="13"/>
      <c r="U22" s="13"/>
      <c r="V22" s="13"/>
      <c r="W22" s="13"/>
      <c r="X22" s="13"/>
      <c r="Y22" s="13">
        <v>214.79</v>
      </c>
      <c r="Z22" s="13">
        <v>215.21</v>
      </c>
    </row>
    <row r="23" spans="1:26">
      <c r="A23" s="33" t="s">
        <v>13</v>
      </c>
      <c r="C23" s="49">
        <v>114.16</v>
      </c>
      <c r="D23" s="49">
        <v>124.08</v>
      </c>
      <c r="E23" s="49">
        <v>129.32</v>
      </c>
      <c r="F23" s="50">
        <v>125.4</v>
      </c>
      <c r="G23" s="49">
        <v>126.95</v>
      </c>
      <c r="H23" s="13">
        <v>123.15</v>
      </c>
      <c r="I23" s="47">
        <v>109.38</v>
      </c>
      <c r="J23" s="47">
        <v>101.62</v>
      </c>
      <c r="K23" s="47">
        <v>103.29</v>
      </c>
      <c r="L23" s="14">
        <v>105.87</v>
      </c>
      <c r="M23" s="14">
        <v>98.85</v>
      </c>
      <c r="N23" s="14">
        <v>98.64</v>
      </c>
      <c r="O23" s="13">
        <v>97.15</v>
      </c>
      <c r="P23" s="13">
        <v>91.38</v>
      </c>
      <c r="Q23" s="13">
        <v>90.07</v>
      </c>
      <c r="R23" s="13">
        <v>88.45</v>
      </c>
      <c r="S23" s="13">
        <v>89.79</v>
      </c>
      <c r="T23" s="13">
        <v>93.36</v>
      </c>
      <c r="U23" s="13">
        <v>88.7</v>
      </c>
      <c r="V23" s="13">
        <v>89.47</v>
      </c>
      <c r="W23" s="13">
        <v>91.89</v>
      </c>
      <c r="X23" s="13">
        <v>92.6</v>
      </c>
      <c r="Y23" s="13">
        <v>99.03</v>
      </c>
      <c r="Z23" s="13">
        <v>93.03</v>
      </c>
    </row>
    <row r="24" spans="1:26">
      <c r="A24" s="33" t="s">
        <v>14</v>
      </c>
      <c r="C24" s="49"/>
      <c r="D24" s="49"/>
      <c r="E24" s="49"/>
      <c r="F24" s="50"/>
      <c r="G24" s="49"/>
      <c r="H24" s="13" t="s">
        <v>260</v>
      </c>
      <c r="I24" s="36" t="s">
        <v>260</v>
      </c>
      <c r="J24" s="36" t="s">
        <v>260</v>
      </c>
      <c r="K24" s="36" t="s">
        <v>260</v>
      </c>
      <c r="L24" s="14" t="s">
        <v>260</v>
      </c>
      <c r="M24" s="14" t="s">
        <v>260</v>
      </c>
      <c r="N24" s="14" t="s">
        <v>260</v>
      </c>
      <c r="O24" s="13" t="s">
        <v>260</v>
      </c>
      <c r="P24" s="13" t="s">
        <v>260</v>
      </c>
      <c r="Q24" s="13" t="s">
        <v>260</v>
      </c>
      <c r="R24" s="13" t="s">
        <v>260</v>
      </c>
      <c r="S24" s="13" t="s">
        <v>260</v>
      </c>
      <c r="T24" s="13" t="s">
        <v>260</v>
      </c>
      <c r="U24" s="13" t="s">
        <v>260</v>
      </c>
      <c r="V24" s="13">
        <v>176.05</v>
      </c>
      <c r="W24" s="13">
        <v>186.03</v>
      </c>
      <c r="X24" s="13">
        <v>203.05</v>
      </c>
      <c r="Y24" s="13">
        <v>193.07</v>
      </c>
      <c r="Z24" s="13">
        <v>169.26</v>
      </c>
    </row>
    <row r="25" spans="1:26">
      <c r="A25" s="33" t="s">
        <v>15</v>
      </c>
      <c r="C25" s="49"/>
      <c r="D25" s="49"/>
      <c r="E25" s="49">
        <v>10.54</v>
      </c>
      <c r="F25" s="50">
        <v>8.36</v>
      </c>
      <c r="G25" s="49">
        <v>7.09</v>
      </c>
      <c r="H25" s="13">
        <v>6.21</v>
      </c>
      <c r="I25" s="47">
        <v>5.42</v>
      </c>
      <c r="J25" s="47">
        <v>4.8620000000000001</v>
      </c>
      <c r="K25" s="47">
        <v>4.6769999999999996</v>
      </c>
      <c r="L25" s="14">
        <v>4.6449999999999996</v>
      </c>
      <c r="M25" s="14">
        <v>4.3410000000000002</v>
      </c>
      <c r="N25" s="14">
        <v>4.4290000000000003</v>
      </c>
      <c r="O25" s="13">
        <v>4.4710000000000001</v>
      </c>
      <c r="P25" s="13">
        <v>4.0369999999999999</v>
      </c>
      <c r="Q25" s="13">
        <v>3.831</v>
      </c>
      <c r="R25" s="13">
        <v>3.7370000000000001</v>
      </c>
      <c r="S25" s="13">
        <v>3.7589999999999999</v>
      </c>
      <c r="T25" s="13">
        <v>3.7690000000000001</v>
      </c>
      <c r="U25" s="13">
        <v>3.718</v>
      </c>
      <c r="V25" s="13">
        <v>3.7090000000000001</v>
      </c>
      <c r="W25" s="13">
        <v>3.718</v>
      </c>
      <c r="X25" s="13">
        <v>3.7170000000000001</v>
      </c>
      <c r="Y25" s="13"/>
      <c r="Z25" s="13"/>
    </row>
    <row r="26" spans="1:26">
      <c r="A26" s="33" t="s">
        <v>16</v>
      </c>
      <c r="C26" s="49"/>
      <c r="D26" s="49"/>
      <c r="E26" s="49"/>
      <c r="F26" s="50"/>
      <c r="G26" s="49"/>
      <c r="H26" s="13" t="s">
        <v>260</v>
      </c>
      <c r="I26" s="36" t="s">
        <v>260</v>
      </c>
      <c r="J26" s="36" t="s">
        <v>260</v>
      </c>
      <c r="K26" s="36" t="s">
        <v>260</v>
      </c>
      <c r="L26" s="14" t="s">
        <v>260</v>
      </c>
      <c r="M26" s="14" t="s">
        <v>260</v>
      </c>
      <c r="N26" s="47">
        <v>446.3</v>
      </c>
      <c r="O26" s="13">
        <v>429.85</v>
      </c>
      <c r="P26" s="13">
        <v>439.43</v>
      </c>
      <c r="Q26" s="13">
        <v>465.26</v>
      </c>
      <c r="R26" s="13">
        <v>474.22</v>
      </c>
      <c r="S26" s="13">
        <v>469.65</v>
      </c>
      <c r="T26" s="13">
        <v>455.35</v>
      </c>
      <c r="U26" s="13">
        <v>462.37</v>
      </c>
      <c r="V26" s="13">
        <v>464.63</v>
      </c>
      <c r="W26" s="13">
        <v>478.68</v>
      </c>
      <c r="X26" s="13">
        <v>493.47</v>
      </c>
      <c r="Y26" s="13">
        <v>506.47</v>
      </c>
      <c r="Z26" s="13">
        <v>488.88</v>
      </c>
    </row>
    <row r="27" spans="1:26">
      <c r="A27" s="33" t="s">
        <v>17</v>
      </c>
      <c r="C27" s="49"/>
      <c r="D27" s="49"/>
      <c r="E27" s="49"/>
      <c r="F27" s="50"/>
      <c r="G27" s="49"/>
      <c r="H27" s="13"/>
      <c r="I27" s="36"/>
      <c r="J27" s="36"/>
      <c r="K27" s="36"/>
      <c r="L27" s="14"/>
      <c r="M27" s="14"/>
      <c r="N27" s="47"/>
      <c r="O27" s="13"/>
      <c r="P27" s="13"/>
      <c r="Q27" s="13"/>
      <c r="R27" s="13"/>
      <c r="S27" s="13"/>
      <c r="T27" s="13"/>
      <c r="U27" s="13"/>
      <c r="V27" s="13"/>
      <c r="W27" s="13"/>
      <c r="X27" s="13"/>
      <c r="Y27" s="13">
        <v>1019.83</v>
      </c>
      <c r="Z27" s="13">
        <v>921.93</v>
      </c>
    </row>
    <row r="28" spans="1:26">
      <c r="A28" s="33" t="s">
        <v>18</v>
      </c>
      <c r="C28" s="49"/>
      <c r="D28" s="49"/>
      <c r="E28" s="49">
        <v>7.6</v>
      </c>
      <c r="F28" s="50">
        <v>6.39</v>
      </c>
      <c r="G28" s="49">
        <v>6.44</v>
      </c>
      <c r="H28" s="13">
        <v>6.22</v>
      </c>
      <c r="I28" s="14">
        <v>5.78</v>
      </c>
      <c r="J28" s="14">
        <v>5.5510000000000002</v>
      </c>
      <c r="K28" s="14">
        <v>5.782</v>
      </c>
      <c r="L28" s="14">
        <v>6.1769999999999996</v>
      </c>
      <c r="M28" s="14">
        <v>6.0739999999999998</v>
      </c>
      <c r="N28" s="14">
        <v>6.157</v>
      </c>
      <c r="O28" s="13">
        <v>5.9050000000000002</v>
      </c>
      <c r="P28" s="13">
        <v>5.1020000000000003</v>
      </c>
      <c r="Q28" s="13">
        <v>4.7460000000000004</v>
      </c>
      <c r="R28" s="13">
        <v>4.4950000000000001</v>
      </c>
      <c r="S28" s="13">
        <v>4.5780000000000003</v>
      </c>
      <c r="T28" s="13">
        <v>4.5110000000000001</v>
      </c>
      <c r="U28" s="13">
        <v>4.4859999999999998</v>
      </c>
      <c r="V28" s="13">
        <v>4.4690000000000003</v>
      </c>
      <c r="W28" s="13">
        <v>4.4800000000000004</v>
      </c>
      <c r="X28" s="13">
        <v>4.4790000000000001</v>
      </c>
      <c r="Y28" s="13"/>
      <c r="Z28" s="13"/>
    </row>
    <row r="29" spans="1:26">
      <c r="A29" s="33" t="s">
        <v>19</v>
      </c>
      <c r="C29" s="49">
        <v>133.32</v>
      </c>
      <c r="D29" s="49">
        <v>140.93</v>
      </c>
      <c r="E29" s="49">
        <v>133.36000000000001</v>
      </c>
      <c r="F29" s="49">
        <v>119.32</v>
      </c>
      <c r="G29" s="49">
        <v>125.19</v>
      </c>
      <c r="H29" s="13">
        <v>123.04</v>
      </c>
      <c r="I29" s="47">
        <v>113.5</v>
      </c>
      <c r="J29" s="47">
        <v>107.89</v>
      </c>
      <c r="K29" s="47">
        <v>109.84</v>
      </c>
      <c r="L29" s="14">
        <v>113.4</v>
      </c>
      <c r="M29" s="14">
        <v>104.5</v>
      </c>
      <c r="N29" s="14">
        <v>105.72</v>
      </c>
      <c r="O29" s="13">
        <v>103.94</v>
      </c>
      <c r="P29" s="13">
        <v>83.33</v>
      </c>
      <c r="Q29" s="13">
        <v>82.32</v>
      </c>
      <c r="R29" s="13">
        <v>78.650000000000006</v>
      </c>
      <c r="S29" s="13">
        <v>86.47</v>
      </c>
      <c r="T29" s="13">
        <v>86.54</v>
      </c>
      <c r="U29" s="13">
        <v>84.23</v>
      </c>
      <c r="V29" s="13">
        <v>84.46</v>
      </c>
      <c r="W29" s="13">
        <v>88.26</v>
      </c>
      <c r="X29" s="13">
        <v>80.58</v>
      </c>
      <c r="Y29" s="13">
        <v>81.12</v>
      </c>
      <c r="Z29" s="13">
        <v>81.45</v>
      </c>
    </row>
    <row r="30" spans="1:26">
      <c r="A30" s="33" t="s">
        <v>20</v>
      </c>
      <c r="C30" s="49"/>
      <c r="D30" s="49"/>
      <c r="E30" s="49"/>
      <c r="F30" s="49"/>
      <c r="G30" s="49"/>
      <c r="H30" s="13" t="s">
        <v>260</v>
      </c>
      <c r="I30" s="36" t="s">
        <v>260</v>
      </c>
      <c r="J30" s="36" t="s">
        <v>260</v>
      </c>
      <c r="K30" s="36" t="s">
        <v>260</v>
      </c>
      <c r="L30" s="14" t="s">
        <v>260</v>
      </c>
      <c r="M30" s="14" t="s">
        <v>260</v>
      </c>
      <c r="N30" s="14" t="s">
        <v>260</v>
      </c>
      <c r="O30" s="13" t="s">
        <v>260</v>
      </c>
      <c r="P30" s="13" t="s">
        <v>260</v>
      </c>
      <c r="Q30" s="13" t="s">
        <v>260</v>
      </c>
      <c r="R30" s="13" t="s">
        <v>260</v>
      </c>
      <c r="S30" s="13" t="s">
        <v>260</v>
      </c>
      <c r="T30" s="13" t="s">
        <v>260</v>
      </c>
      <c r="U30" s="13" t="s">
        <v>260</v>
      </c>
      <c r="V30" s="13">
        <v>20.187000000000001</v>
      </c>
      <c r="W30" s="13">
        <v>20.946000000000002</v>
      </c>
      <c r="X30" s="13">
        <v>21.885000000000002</v>
      </c>
      <c r="Y30" s="13">
        <v>24.13</v>
      </c>
      <c r="Z30" s="13">
        <v>23.34</v>
      </c>
    </row>
    <row r="31" spans="1:26">
      <c r="A31" s="33" t="s">
        <v>21</v>
      </c>
      <c r="C31" s="49">
        <v>310.39999999999998</v>
      </c>
      <c r="D31" s="49">
        <v>315.27</v>
      </c>
      <c r="E31" s="49">
        <v>343.51</v>
      </c>
      <c r="F31" s="50">
        <v>358.2</v>
      </c>
      <c r="G31" s="49">
        <v>364</v>
      </c>
      <c r="H31" s="13">
        <v>360.19</v>
      </c>
      <c r="I31" s="14">
        <v>372.99</v>
      </c>
      <c r="J31" s="14">
        <v>380.68</v>
      </c>
      <c r="K31" s="14">
        <v>383.34</v>
      </c>
      <c r="L31" s="14">
        <v>388.84</v>
      </c>
      <c r="M31" s="14">
        <v>382.89</v>
      </c>
      <c r="N31" s="14">
        <v>385.67</v>
      </c>
      <c r="O31" s="13">
        <v>386.53</v>
      </c>
      <c r="P31" s="13">
        <v>392.31</v>
      </c>
      <c r="Q31" s="13">
        <v>391.94</v>
      </c>
      <c r="R31" s="13">
        <v>391.13</v>
      </c>
      <c r="S31" s="13">
        <v>385.42</v>
      </c>
      <c r="T31" s="13">
        <v>380.96</v>
      </c>
      <c r="U31" s="13">
        <v>380.84</v>
      </c>
      <c r="V31" s="13">
        <v>380.18</v>
      </c>
      <c r="W31" s="13">
        <v>381.1</v>
      </c>
      <c r="X31" s="13">
        <v>381.02</v>
      </c>
      <c r="Y31" s="13"/>
      <c r="Z31" s="13"/>
    </row>
    <row r="32" spans="1:26">
      <c r="A32" s="33" t="s">
        <v>22</v>
      </c>
      <c r="C32" s="49"/>
      <c r="D32" s="49"/>
      <c r="E32" s="49"/>
      <c r="F32" s="49"/>
      <c r="G32" s="49"/>
      <c r="H32" s="13" t="s">
        <v>260</v>
      </c>
      <c r="I32" s="36" t="s">
        <v>260</v>
      </c>
      <c r="J32" s="36" t="s">
        <v>260</v>
      </c>
      <c r="K32" s="36" t="s">
        <v>260</v>
      </c>
      <c r="L32" s="14" t="s">
        <v>260</v>
      </c>
      <c r="M32" s="14" t="s">
        <v>260</v>
      </c>
      <c r="N32" s="14" t="s">
        <v>260</v>
      </c>
      <c r="O32" s="13" t="s">
        <v>260</v>
      </c>
      <c r="P32" s="13" t="s">
        <v>260</v>
      </c>
      <c r="Q32" s="13" t="s">
        <v>260</v>
      </c>
      <c r="R32" s="13" t="s">
        <v>260</v>
      </c>
      <c r="S32" s="13" t="s">
        <v>260</v>
      </c>
      <c r="T32" s="13" t="s">
        <v>260</v>
      </c>
      <c r="U32" s="13" t="s">
        <v>260</v>
      </c>
      <c r="V32" s="13">
        <v>2.9409999999999998</v>
      </c>
      <c r="W32" s="13">
        <v>2.8660000000000001</v>
      </c>
      <c r="X32" s="13">
        <v>2.9060000000000001</v>
      </c>
      <c r="Y32" s="13">
        <v>3.06</v>
      </c>
      <c r="Z32" s="13">
        <v>2.93</v>
      </c>
    </row>
    <row r="33" spans="1:26">
      <c r="A33" s="33" t="s">
        <v>23</v>
      </c>
      <c r="C33" s="49"/>
      <c r="D33" s="49"/>
      <c r="E33" s="49">
        <v>48.88</v>
      </c>
      <c r="F33" s="49">
        <v>50.93</v>
      </c>
      <c r="G33" s="49">
        <v>51.78</v>
      </c>
      <c r="H33" s="13">
        <v>51.27</v>
      </c>
      <c r="I33" s="14">
        <v>53.06</v>
      </c>
      <c r="J33" s="14">
        <v>54.128</v>
      </c>
      <c r="K33" s="14">
        <v>54.526000000000003</v>
      </c>
      <c r="L33" s="14">
        <v>55.256999999999998</v>
      </c>
      <c r="M33" s="14">
        <v>54.42</v>
      </c>
      <c r="N33" s="14">
        <v>54.811</v>
      </c>
      <c r="O33" s="13">
        <v>54.927999999999997</v>
      </c>
      <c r="P33" s="13">
        <v>55.76</v>
      </c>
      <c r="Q33" s="13">
        <v>55.710999999999999</v>
      </c>
      <c r="R33" s="13">
        <v>55.595999999999997</v>
      </c>
      <c r="S33" s="13">
        <v>54.783000000000001</v>
      </c>
      <c r="T33" s="13">
        <v>54.134999999999998</v>
      </c>
      <c r="U33" s="13">
        <v>54.128999999999998</v>
      </c>
      <c r="V33" s="13">
        <v>54.036999999999999</v>
      </c>
      <c r="W33" s="13">
        <v>54.167999999999999</v>
      </c>
      <c r="X33" s="13">
        <v>54.155999999999999</v>
      </c>
      <c r="Y33" s="13"/>
      <c r="Z33" s="13"/>
    </row>
    <row r="34" spans="1:26">
      <c r="A34" s="33" t="s">
        <v>24</v>
      </c>
      <c r="Y34" s="13">
        <v>427.91</v>
      </c>
      <c r="Z34" s="13">
        <v>428.17</v>
      </c>
    </row>
    <row r="35" spans="1:26">
      <c r="A35" s="33" t="s">
        <v>25</v>
      </c>
      <c r="C35" s="49"/>
      <c r="D35" s="49"/>
      <c r="E35" s="49"/>
      <c r="F35" s="49"/>
      <c r="G35" s="49"/>
      <c r="H35" s="13" t="s">
        <v>260</v>
      </c>
      <c r="I35" s="36" t="s">
        <v>260</v>
      </c>
      <c r="J35" s="36" t="s">
        <v>260</v>
      </c>
      <c r="K35" s="36" t="s">
        <v>260</v>
      </c>
      <c r="L35" s="14" t="s">
        <v>260</v>
      </c>
      <c r="M35" s="14" t="s">
        <v>260</v>
      </c>
      <c r="N35" s="47">
        <v>559.29</v>
      </c>
      <c r="O35" s="13">
        <v>499.19</v>
      </c>
      <c r="P35" s="13">
        <v>503.09</v>
      </c>
      <c r="Q35" s="13">
        <v>465.51</v>
      </c>
      <c r="R35" s="13">
        <v>408.39</v>
      </c>
      <c r="S35" s="13">
        <v>425.08</v>
      </c>
      <c r="T35" s="13">
        <v>477.44</v>
      </c>
      <c r="U35" s="13">
        <v>452.28</v>
      </c>
      <c r="V35" s="13">
        <v>470.26</v>
      </c>
      <c r="W35" s="13">
        <v>544.49</v>
      </c>
      <c r="X35" s="13">
        <v>537.54</v>
      </c>
      <c r="Y35" s="13">
        <v>501.86</v>
      </c>
      <c r="Z35" s="13">
        <v>470.27</v>
      </c>
    </row>
    <row r="36" spans="1:26">
      <c r="A36" s="33" t="s">
        <v>26</v>
      </c>
      <c r="C36" s="49"/>
      <c r="D36" s="49"/>
      <c r="E36" s="49"/>
      <c r="F36" s="49"/>
      <c r="G36" s="49"/>
      <c r="H36" s="13"/>
      <c r="I36" s="36"/>
      <c r="J36" s="36"/>
      <c r="K36" s="36"/>
      <c r="L36" s="14"/>
      <c r="M36" s="14"/>
      <c r="N36" s="47"/>
      <c r="O36" s="13"/>
      <c r="P36" s="13"/>
      <c r="Q36" s="13"/>
      <c r="R36" s="13"/>
      <c r="S36" s="13"/>
      <c r="T36" s="13"/>
      <c r="U36" s="13"/>
      <c r="V36" s="13"/>
      <c r="W36" s="13"/>
      <c r="X36" s="13"/>
      <c r="Y36" s="13">
        <v>101.05</v>
      </c>
      <c r="Z36" s="13">
        <v>84.62</v>
      </c>
    </row>
    <row r="37" spans="1:26">
      <c r="A37" s="33" t="s">
        <v>27</v>
      </c>
      <c r="C37" s="49">
        <v>2.5078</v>
      </c>
      <c r="D37" s="49">
        <v>3.2324999999999999</v>
      </c>
      <c r="E37" s="49">
        <v>3.3513000000000002</v>
      </c>
      <c r="F37" s="49">
        <v>3.8586999999999998</v>
      </c>
      <c r="G37" s="49">
        <v>4.3586</v>
      </c>
      <c r="H37" s="13">
        <v>4.4440999999999997</v>
      </c>
      <c r="I37" s="46">
        <v>4.8178999999999998</v>
      </c>
      <c r="J37" s="46">
        <v>4.7352999999999996</v>
      </c>
      <c r="K37" s="46">
        <v>5.2567000000000004</v>
      </c>
      <c r="L37" s="14">
        <v>5.3079000000000001</v>
      </c>
      <c r="M37" s="14">
        <v>4.2846000000000002</v>
      </c>
      <c r="N37" s="14">
        <v>4.7603999999999997</v>
      </c>
      <c r="O37" s="13">
        <v>4.7606000000000002</v>
      </c>
      <c r="P37" s="13">
        <v>5.8735999999999997</v>
      </c>
      <c r="Q37" s="13">
        <v>6.2171000000000003</v>
      </c>
      <c r="R37" s="13">
        <v>5.9798999999999998</v>
      </c>
      <c r="S37" s="13">
        <v>5.3315999999999999</v>
      </c>
      <c r="T37" s="13">
        <v>5.4760999999999997</v>
      </c>
      <c r="U37" s="13">
        <v>5.1337999999999999</v>
      </c>
      <c r="V37" s="13">
        <v>6.1755000000000004</v>
      </c>
      <c r="W37" s="13">
        <v>7.5080999999999998</v>
      </c>
      <c r="X37" s="13">
        <v>6.8521999999999998</v>
      </c>
      <c r="Y37" s="13">
        <v>6.2968999999999999</v>
      </c>
      <c r="Z37" s="13">
        <v>5.6840000000000002</v>
      </c>
    </row>
    <row r="38" spans="1:26">
      <c r="A38" s="33" t="s">
        <v>28</v>
      </c>
      <c r="C38" s="49"/>
      <c r="D38" s="49"/>
      <c r="E38" s="49"/>
      <c r="F38" s="49"/>
      <c r="G38" s="49"/>
      <c r="H38" s="13"/>
      <c r="I38" s="46"/>
      <c r="J38" s="46"/>
      <c r="K38" s="46"/>
      <c r="L38" s="14"/>
      <c r="M38" s="14"/>
      <c r="N38" s="14"/>
      <c r="O38" s="13"/>
      <c r="P38" s="13"/>
      <c r="Q38" s="13"/>
      <c r="R38" s="13"/>
      <c r="S38" s="13"/>
      <c r="T38" s="13"/>
      <c r="U38" s="13"/>
      <c r="V38" s="13"/>
      <c r="W38" s="13"/>
      <c r="X38" s="13"/>
      <c r="Y38" s="13">
        <v>364.87</v>
      </c>
      <c r="Z38" s="13">
        <v>382.69</v>
      </c>
    </row>
    <row r="39" spans="1:26">
      <c r="A39" s="33" t="s">
        <v>29</v>
      </c>
      <c r="C39" s="49"/>
      <c r="D39" s="49"/>
      <c r="E39" s="49"/>
      <c r="F39" s="49"/>
      <c r="G39" s="49"/>
      <c r="H39" s="13"/>
      <c r="I39" s="46"/>
      <c r="J39" s="46"/>
      <c r="K39" s="46"/>
      <c r="L39" s="14"/>
      <c r="M39" s="14"/>
      <c r="N39" s="14"/>
      <c r="O39" s="13"/>
      <c r="P39" s="13"/>
      <c r="Q39" s="13"/>
      <c r="R39" s="13"/>
      <c r="S39" s="13"/>
      <c r="T39" s="13"/>
      <c r="U39" s="13"/>
      <c r="V39" s="13"/>
      <c r="W39" s="13"/>
      <c r="X39" s="13"/>
      <c r="Y39" s="13">
        <v>439.96</v>
      </c>
      <c r="Z39" s="13">
        <v>378.02</v>
      </c>
    </row>
    <row r="40" spans="1:26">
      <c r="A40" s="33" t="s">
        <v>30</v>
      </c>
      <c r="C40" s="49">
        <v>563.27</v>
      </c>
      <c r="D40" s="49">
        <v>712.98</v>
      </c>
      <c r="E40" s="49">
        <v>835</v>
      </c>
      <c r="F40" s="50">
        <v>916.15</v>
      </c>
      <c r="G40" s="49">
        <v>1036.07</v>
      </c>
      <c r="H40" s="13">
        <v>1058.6099999999999</v>
      </c>
      <c r="I40" s="14">
        <v>808.46</v>
      </c>
      <c r="J40" s="14">
        <v>684.36</v>
      </c>
      <c r="K40" s="14">
        <v>674.19</v>
      </c>
      <c r="L40" s="14">
        <v>731.51</v>
      </c>
      <c r="M40" s="14">
        <v>618.53</v>
      </c>
      <c r="N40" s="14">
        <v>640.34</v>
      </c>
      <c r="O40" s="13">
        <v>602.73</v>
      </c>
      <c r="P40" s="13">
        <v>649.45000000000005</v>
      </c>
      <c r="Q40" s="13">
        <v>635.23</v>
      </c>
      <c r="R40" s="13">
        <v>560.53</v>
      </c>
      <c r="S40" s="13">
        <v>579.59</v>
      </c>
      <c r="T40" s="13">
        <v>660.86</v>
      </c>
      <c r="U40" s="13">
        <v>669.7</v>
      </c>
      <c r="V40" s="13">
        <v>698.34</v>
      </c>
      <c r="W40" s="13">
        <v>809.03</v>
      </c>
      <c r="X40" s="13">
        <v>831.88</v>
      </c>
      <c r="Y40" s="13">
        <v>788.12</v>
      </c>
      <c r="Z40" s="13">
        <v>658.99</v>
      </c>
    </row>
    <row r="41" spans="1:26">
      <c r="A41" s="33" t="s">
        <v>31</v>
      </c>
      <c r="C41" s="48"/>
      <c r="D41" s="48"/>
      <c r="E41" s="48"/>
      <c r="F41" s="48"/>
      <c r="G41" s="48"/>
      <c r="H41" s="13">
        <v>87.36</v>
      </c>
      <c r="I41" s="47">
        <v>91.29</v>
      </c>
      <c r="J41" s="47">
        <v>94.2</v>
      </c>
      <c r="K41" s="47">
        <v>92.4</v>
      </c>
      <c r="L41" s="14">
        <v>90.3</v>
      </c>
      <c r="M41" s="14">
        <v>96.3</v>
      </c>
      <c r="N41" s="14">
        <v>94.6</v>
      </c>
      <c r="O41" s="13">
        <v>96.9</v>
      </c>
      <c r="P41" s="13">
        <v>99.9</v>
      </c>
      <c r="Q41" s="13">
        <v>99.9</v>
      </c>
      <c r="R41" s="13">
        <v>103.9</v>
      </c>
      <c r="S41" s="13">
        <v>102.9</v>
      </c>
      <c r="T41" s="13">
        <v>100</v>
      </c>
      <c r="U41" s="13">
        <v>101.3</v>
      </c>
      <c r="V41" s="13">
        <v>99.6</v>
      </c>
      <c r="W41" s="13">
        <v>95.6</v>
      </c>
      <c r="X41" s="13">
        <v>96.9</v>
      </c>
      <c r="Y41" s="13">
        <v>97.7</v>
      </c>
      <c r="Z41" s="13">
        <v>101.2</v>
      </c>
    </row>
    <row r="42" spans="1:26">
      <c r="A42" s="6" t="s">
        <v>32</v>
      </c>
      <c r="B42" s="4"/>
      <c r="C42" s="48"/>
      <c r="D42" s="48"/>
      <c r="E42" s="48"/>
      <c r="F42" s="48"/>
      <c r="G42" s="48"/>
      <c r="H42" s="48"/>
      <c r="I42" s="48"/>
      <c r="J42" s="48"/>
      <c r="K42" s="48"/>
      <c r="L42" s="48"/>
      <c r="M42" s="48"/>
      <c r="N42" s="48"/>
      <c r="O42" s="48"/>
      <c r="P42" s="48"/>
      <c r="Q42" s="48"/>
      <c r="R42" s="48"/>
      <c r="S42" s="48"/>
      <c r="T42" s="48"/>
      <c r="U42" s="48"/>
      <c r="V42" s="48"/>
      <c r="W42" s="48"/>
      <c r="X42" s="48"/>
    </row>
    <row r="43" spans="1:26">
      <c r="R43" s="6"/>
    </row>
    <row r="44" spans="1:26">
      <c r="A44" s="6" t="s">
        <v>83</v>
      </c>
      <c r="C44" s="12">
        <f>Eurostat!C4*100</f>
        <v>782.73599999999999</v>
      </c>
      <c r="D44" s="12">
        <f>Eurostat!D4*100</f>
        <v>792.25599999999997</v>
      </c>
      <c r="E44" s="12">
        <f>Eurostat!E4*100</f>
        <v>815.68700000000001</v>
      </c>
      <c r="F44">
        <f>F48</f>
        <v>813.22</v>
      </c>
      <c r="G44">
        <f t="shared" ref="G44:P44" si="0">G48</f>
        <v>814.8</v>
      </c>
      <c r="H44">
        <f t="shared" si="0"/>
        <v>802.18</v>
      </c>
      <c r="I44">
        <f t="shared" si="0"/>
        <v>793.76</v>
      </c>
      <c r="J44">
        <f t="shared" si="0"/>
        <v>788.39</v>
      </c>
      <c r="K44">
        <f t="shared" si="0"/>
        <v>795.27</v>
      </c>
      <c r="L44">
        <f t="shared" si="0"/>
        <v>804.55</v>
      </c>
      <c r="M44">
        <f t="shared" si="0"/>
        <v>787.26</v>
      </c>
      <c r="N44">
        <f t="shared" si="0"/>
        <v>791.49</v>
      </c>
      <c r="O44">
        <f t="shared" si="0"/>
        <v>780.27</v>
      </c>
      <c r="P44">
        <f t="shared" si="0"/>
        <v>757.96</v>
      </c>
      <c r="Q44" s="5">
        <v>752.22</v>
      </c>
      <c r="R44" s="5">
        <v>724.6</v>
      </c>
      <c r="S44" s="5">
        <v>726.24</v>
      </c>
      <c r="T44" s="5">
        <v>746.26</v>
      </c>
      <c r="U44" s="5">
        <v>751.37</v>
      </c>
    </row>
    <row r="45" spans="1:26">
      <c r="A45" t="s">
        <v>84</v>
      </c>
    </row>
    <row r="46" spans="1:26">
      <c r="R46" s="6"/>
    </row>
    <row r="47" spans="1:26">
      <c r="A47" s="6" t="s">
        <v>85</v>
      </c>
      <c r="B47" s="6"/>
      <c r="C47" s="6"/>
      <c r="D47" s="6"/>
      <c r="E47" s="6"/>
      <c r="F47" s="7">
        <v>916.15</v>
      </c>
      <c r="G47" s="11">
        <v>1035.7</v>
      </c>
      <c r="H47">
        <v>1059.6400000000001</v>
      </c>
      <c r="I47" s="5">
        <v>809.1</v>
      </c>
      <c r="J47">
        <v>684.03</v>
      </c>
      <c r="K47">
        <v>673.15</v>
      </c>
      <c r="L47">
        <v>731.04</v>
      </c>
      <c r="M47">
        <v>618.86</v>
      </c>
      <c r="N47">
        <v>639.61</v>
      </c>
      <c r="O47">
        <v>603.63</v>
      </c>
      <c r="P47">
        <v>648.33000000000004</v>
      </c>
      <c r="Q47">
        <v>636.05999999999995</v>
      </c>
      <c r="R47">
        <v>560.26</v>
      </c>
      <c r="S47">
        <v>579.87</v>
      </c>
      <c r="T47">
        <v>660.49</v>
      </c>
    </row>
    <row r="48" spans="1:26">
      <c r="A48" s="6" t="s">
        <v>83</v>
      </c>
      <c r="C48" s="12">
        <f>Eurostat!C4*100</f>
        <v>782.73599999999999</v>
      </c>
      <c r="D48" s="12">
        <f>Eurostat!D4*100</f>
        <v>792.25599999999997</v>
      </c>
      <c r="E48" s="12">
        <f>Eurostat!E4*100</f>
        <v>815.68700000000001</v>
      </c>
      <c r="F48">
        <v>813.22</v>
      </c>
      <c r="G48" s="5">
        <v>814.8</v>
      </c>
      <c r="H48">
        <v>802.18</v>
      </c>
      <c r="I48">
        <v>793.76</v>
      </c>
      <c r="J48">
        <v>788.39</v>
      </c>
      <c r="K48">
        <v>795.27</v>
      </c>
      <c r="L48">
        <v>804.55</v>
      </c>
      <c r="M48">
        <v>787.26</v>
      </c>
      <c r="N48">
        <v>791.49</v>
      </c>
      <c r="O48">
        <v>780.27</v>
      </c>
      <c r="P48">
        <v>757.96</v>
      </c>
      <c r="Q48">
        <v>752.31</v>
      </c>
      <c r="R48">
        <v>724.46</v>
      </c>
      <c r="S48" s="5">
        <v>726.3</v>
      </c>
      <c r="T48">
        <v>746.17</v>
      </c>
      <c r="U48" s="5"/>
    </row>
    <row r="49" spans="1:26">
      <c r="A49" s="6" t="s">
        <v>86</v>
      </c>
    </row>
    <row r="50" spans="1:26">
      <c r="A50" t="s">
        <v>87</v>
      </c>
    </row>
    <row r="51" spans="1:26">
      <c r="C51" s="36"/>
      <c r="D51" s="36"/>
      <c r="E51" s="36"/>
      <c r="F51" s="14"/>
      <c r="G51" s="14"/>
      <c r="H51" s="14"/>
    </row>
    <row r="52" spans="1:26" ht="15.75">
      <c r="A52" s="8" t="s">
        <v>88</v>
      </c>
    </row>
    <row r="53" spans="1:26" ht="15" customHeight="1"/>
    <row r="54" spans="1:26">
      <c r="A54" s="9" t="s">
        <v>89</v>
      </c>
    </row>
    <row r="55" spans="1:26">
      <c r="A55" t="s">
        <v>90</v>
      </c>
      <c r="C55" s="10">
        <f>C40</f>
        <v>563.27</v>
      </c>
      <c r="D55" s="10">
        <f>D40</f>
        <v>712.98</v>
      </c>
      <c r="E55" s="10">
        <f>E40</f>
        <v>835</v>
      </c>
      <c r="F55" s="10">
        <f>F40</f>
        <v>916.15</v>
      </c>
      <c r="G55" s="10">
        <f>G40</f>
        <v>1036.07</v>
      </c>
      <c r="H55" s="10">
        <f t="shared" ref="H55:T55" si="1">H40</f>
        <v>1058.6099999999999</v>
      </c>
      <c r="I55" s="10">
        <f t="shared" si="1"/>
        <v>808.46</v>
      </c>
      <c r="J55" s="10">
        <f t="shared" si="1"/>
        <v>684.36</v>
      </c>
      <c r="K55" s="10">
        <f t="shared" si="1"/>
        <v>674.19</v>
      </c>
      <c r="L55" s="10">
        <f t="shared" si="1"/>
        <v>731.51</v>
      </c>
      <c r="M55" s="10">
        <f t="shared" si="1"/>
        <v>618.53</v>
      </c>
      <c r="N55" s="10">
        <f t="shared" si="1"/>
        <v>640.34</v>
      </c>
      <c r="O55" s="10">
        <f t="shared" si="1"/>
        <v>602.73</v>
      </c>
      <c r="P55" s="10">
        <f t="shared" si="1"/>
        <v>649.45000000000005</v>
      </c>
      <c r="Q55" s="10">
        <f t="shared" si="1"/>
        <v>635.23</v>
      </c>
      <c r="R55" s="10">
        <f t="shared" si="1"/>
        <v>560.53</v>
      </c>
      <c r="S55" s="10">
        <f t="shared" si="1"/>
        <v>579.59</v>
      </c>
      <c r="T55" s="10">
        <f t="shared" si="1"/>
        <v>660.86</v>
      </c>
      <c r="U55" s="10">
        <f t="shared" ref="U55:Z55" si="2">U40</f>
        <v>669.7</v>
      </c>
      <c r="V55" s="10">
        <f t="shared" si="2"/>
        <v>698.34</v>
      </c>
      <c r="W55" s="10">
        <f t="shared" si="2"/>
        <v>809.03</v>
      </c>
      <c r="X55" s="10">
        <f t="shared" si="2"/>
        <v>831.88</v>
      </c>
      <c r="Y55" s="10">
        <f t="shared" si="2"/>
        <v>788.12</v>
      </c>
      <c r="Z55" s="10">
        <f t="shared" si="2"/>
        <v>658.99</v>
      </c>
    </row>
    <row r="56" spans="1:26">
      <c r="A56" s="6" t="s">
        <v>66</v>
      </c>
      <c r="C56" s="10">
        <f t="shared" ref="C56:X56" si="3">C$55/C10</f>
        <v>29.168349645279893</v>
      </c>
      <c r="D56" s="10">
        <f t="shared" si="3"/>
        <v>37.138243567038231</v>
      </c>
      <c r="E56" s="10">
        <f t="shared" si="3"/>
        <v>45.713347202452645</v>
      </c>
      <c r="F56" s="10">
        <f t="shared" si="3"/>
        <v>51.16727171181234</v>
      </c>
      <c r="G56" s="10">
        <f t="shared" si="3"/>
        <v>57.774493949701665</v>
      </c>
      <c r="H56" s="10">
        <f t="shared" si="3"/>
        <v>59.272676371780513</v>
      </c>
      <c r="I56" s="10">
        <f t="shared" si="3"/>
        <v>44.602228842546616</v>
      </c>
      <c r="J56" s="10">
        <f t="shared" si="3"/>
        <v>37.341627107546238</v>
      </c>
      <c r="K56" s="10">
        <f t="shared" si="3"/>
        <v>36.810810810810814</v>
      </c>
      <c r="L56" s="10">
        <f t="shared" si="3"/>
        <v>39.415377983727566</v>
      </c>
      <c r="M56" s="10">
        <f t="shared" si="3"/>
        <v>33.39253900556065</v>
      </c>
      <c r="N56" s="10">
        <f t="shared" si="3"/>
        <v>34.180634141133766</v>
      </c>
      <c r="O56" s="10">
        <f t="shared" si="3"/>
        <v>32.102796271637821</v>
      </c>
      <c r="P56" s="10">
        <f t="shared" si="3"/>
        <v>34.618869936034116</v>
      </c>
      <c r="Q56" s="10">
        <f t="shared" si="3"/>
        <v>33.398002103049421</v>
      </c>
      <c r="R56" s="10">
        <f t="shared" si="3"/>
        <v>29.486059968437662</v>
      </c>
      <c r="S56" s="10">
        <f t="shared" si="3"/>
        <v>30.947778727039726</v>
      </c>
      <c r="T56" s="10">
        <f t="shared" si="3"/>
        <v>35.79374966148513</v>
      </c>
      <c r="U56" s="10">
        <f t="shared" si="3"/>
        <v>36.274509803921575</v>
      </c>
      <c r="V56" s="10">
        <f t="shared" si="3"/>
        <v>37.887369791666671</v>
      </c>
      <c r="W56" s="10">
        <f t="shared" si="3"/>
        <v>43.785787736104346</v>
      </c>
      <c r="X56" s="10">
        <f t="shared" si="3"/>
        <v>45.032209170140206</v>
      </c>
      <c r="Y56" s="10"/>
      <c r="Z56" s="10"/>
    </row>
    <row r="57" spans="1:26">
      <c r="A57" s="6" t="s">
        <v>67</v>
      </c>
      <c r="C57" s="10"/>
      <c r="D57" s="10"/>
      <c r="E57" s="10"/>
      <c r="F57" s="10">
        <f t="shared" ref="F57:X57" si="4">F$55/F14</f>
        <v>5.570655478535814</v>
      </c>
      <c r="G57" s="10">
        <f t="shared" si="4"/>
        <v>6.0062028985507245</v>
      </c>
      <c r="H57" s="10">
        <f t="shared" si="4"/>
        <v>6.1957743181552134</v>
      </c>
      <c r="I57" s="10">
        <f t="shared" si="4"/>
        <v>5.0699862034365983</v>
      </c>
      <c r="J57" s="10">
        <f t="shared" si="4"/>
        <v>4.3948111995890065</v>
      </c>
      <c r="K57" s="10">
        <f t="shared" si="4"/>
        <v>4.190638985579314</v>
      </c>
      <c r="L57" s="10">
        <f t="shared" si="4"/>
        <v>4.291388008917048</v>
      </c>
      <c r="M57" s="10">
        <f t="shared" si="4"/>
        <v>3.8206807091234789</v>
      </c>
      <c r="N57" s="10">
        <f t="shared" si="4"/>
        <v>4.0445932289034872</v>
      </c>
      <c r="O57" s="10">
        <f t="shared" si="4"/>
        <v>4.4620225051821141</v>
      </c>
      <c r="P57" s="10">
        <f t="shared" si="4"/>
        <v>5.7200105689624801</v>
      </c>
      <c r="Q57" s="10">
        <f t="shared" si="4"/>
        <v>5.2085109872089213</v>
      </c>
      <c r="R57" s="10">
        <f t="shared" si="4"/>
        <v>4.3658384609393259</v>
      </c>
      <c r="S57" s="10">
        <f t="shared" si="4"/>
        <v>4.5886311455941735</v>
      </c>
      <c r="T57" s="10">
        <f t="shared" si="4"/>
        <v>5.1925826982006758</v>
      </c>
      <c r="U57" s="10">
        <f t="shared" si="4"/>
        <v>5.3422144224633064</v>
      </c>
      <c r="V57" s="10">
        <f t="shared" si="4"/>
        <v>5.5840396609627376</v>
      </c>
      <c r="W57" s="10">
        <f t="shared" si="4"/>
        <v>6.4536534779834076</v>
      </c>
      <c r="X57" s="10">
        <f t="shared" si="4"/>
        <v>6.6369873942875373</v>
      </c>
      <c r="Y57" s="10"/>
      <c r="Z57" s="10"/>
    </row>
    <row r="58" spans="1:26">
      <c r="A58" s="6" t="s">
        <v>68</v>
      </c>
      <c r="C58" s="10">
        <f>C$55/C15</f>
        <v>4.2173554956573822</v>
      </c>
      <c r="D58" s="10">
        <f>D$55/D15</f>
        <v>5.4322285714285714</v>
      </c>
      <c r="E58" s="10">
        <f>E$55/E15</f>
        <v>6.5789473684210522</v>
      </c>
      <c r="F58" s="10">
        <f t="shared" ref="F58:X58" si="5">F$55/F15</f>
        <v>7.6218801996672205</v>
      </c>
      <c r="G58" s="10">
        <f t="shared" si="5"/>
        <v>8.7380450366871898</v>
      </c>
      <c r="H58" s="10">
        <f t="shared" si="5"/>
        <v>8.9682311080989479</v>
      </c>
      <c r="I58" s="10">
        <f t="shared" si="5"/>
        <v>6.9247109207708784</v>
      </c>
      <c r="J58" s="10">
        <f t="shared" si="5"/>
        <v>6.0126515550869799</v>
      </c>
      <c r="K58" s="10">
        <f t="shared" si="5"/>
        <v>5.9652273933817028</v>
      </c>
      <c r="L58" s="10">
        <f t="shared" si="5"/>
        <v>6.3826018672018145</v>
      </c>
      <c r="M58" s="10">
        <f t="shared" si="5"/>
        <v>5.4424109106907164</v>
      </c>
      <c r="N58" s="10">
        <f t="shared" si="5"/>
        <v>5.6462393087029366</v>
      </c>
      <c r="O58" s="10">
        <f t="shared" si="5"/>
        <v>5.2861778635327141</v>
      </c>
      <c r="P58" s="10">
        <f t="shared" si="5"/>
        <v>5.6735389184939287</v>
      </c>
      <c r="Q58" s="10">
        <f t="shared" si="5"/>
        <v>5.5435029234662707</v>
      </c>
      <c r="R58" s="10">
        <f t="shared" si="5"/>
        <v>4.9913624220837045</v>
      </c>
      <c r="S58" s="10">
        <f t="shared" si="5"/>
        <v>5.1137286041997534</v>
      </c>
      <c r="T58" s="10">
        <f t="shared" si="5"/>
        <v>5.8395334452593444</v>
      </c>
      <c r="U58" s="10">
        <f t="shared" si="5"/>
        <v>5.8952464788732399</v>
      </c>
      <c r="V58" s="10">
        <f t="shared" si="5"/>
        <v>6.1603740296400851</v>
      </c>
      <c r="W58" s="10">
        <f t="shared" si="5"/>
        <v>7.1198627123118898</v>
      </c>
      <c r="X58" s="10">
        <f t="shared" si="5"/>
        <v>7.3222427603203943</v>
      </c>
      <c r="Y58" s="10"/>
      <c r="Z58" s="10"/>
    </row>
    <row r="59" spans="1:26">
      <c r="A59" s="6" t="s">
        <v>69</v>
      </c>
      <c r="C59" s="10"/>
      <c r="D59" s="10"/>
      <c r="E59" s="10"/>
      <c r="F59" s="10"/>
      <c r="G59" s="10"/>
      <c r="H59" s="10">
        <f t="shared" ref="H59:X59" si="6">H$55/H16</f>
        <v>137.12564766839378</v>
      </c>
      <c r="I59" s="10">
        <f t="shared" si="6"/>
        <v>139.63039723661487</v>
      </c>
      <c r="J59" s="10">
        <f t="shared" si="6"/>
        <v>135.19557487159224</v>
      </c>
      <c r="K59" s="10">
        <f t="shared" si="6"/>
        <v>141.87500000000003</v>
      </c>
      <c r="L59" s="10">
        <f t="shared" si="6"/>
        <v>162.34132268086995</v>
      </c>
      <c r="M59" s="10">
        <f t="shared" si="6"/>
        <v>158.31328384950089</v>
      </c>
      <c r="N59" s="10">
        <f t="shared" si="6"/>
        <v>182.22538417757542</v>
      </c>
      <c r="O59" s="10">
        <f t="shared" si="6"/>
        <v>190.31575623618568</v>
      </c>
      <c r="P59" s="10">
        <f t="shared" si="6"/>
        <v>229.64992927864219</v>
      </c>
      <c r="Q59" s="10">
        <f t="shared" si="6"/>
        <v>242.5467735777014</v>
      </c>
      <c r="R59" s="10">
        <f t="shared" si="6"/>
        <v>231.62396694214877</v>
      </c>
      <c r="S59" s="10">
        <f t="shared" si="6"/>
        <v>240.5936073059361</v>
      </c>
      <c r="T59" s="10">
        <f t="shared" si="6"/>
        <v>273.08264462809916</v>
      </c>
      <c r="U59" s="10">
        <f t="shared" si="6"/>
        <v>295.02202643171807</v>
      </c>
      <c r="V59" s="10">
        <f t="shared" si="6"/>
        <v>305.88699080157687</v>
      </c>
      <c r="W59" s="10">
        <f t="shared" si="6"/>
        <v>365.4155374887082</v>
      </c>
      <c r="X59" s="10">
        <f t="shared" si="6"/>
        <v>380.37494284407865</v>
      </c>
      <c r="Y59" s="10"/>
      <c r="Z59" s="10"/>
    </row>
    <row r="60" spans="1:26">
      <c r="A60" s="6" t="s">
        <v>70</v>
      </c>
      <c r="C60" s="10">
        <f>C$55/C17</f>
        <v>1.9837641755300415</v>
      </c>
      <c r="D60" s="10">
        <f>D$55/D17</f>
        <v>2.4953800923981517</v>
      </c>
      <c r="E60" s="10">
        <f>E$55/E17</f>
        <v>2.6737111751520972</v>
      </c>
      <c r="F60" s="10">
        <f>F$55/F17</f>
        <v>2.8575215994510463</v>
      </c>
      <c r="G60" s="10">
        <f>G$55/G17</f>
        <v>3.2089385820918634</v>
      </c>
      <c r="H60" s="10">
        <f t="shared" ref="H60:X60" si="7">H$55/H17</f>
        <v>3.3143706950532246</v>
      </c>
      <c r="I60" s="10">
        <f t="shared" si="7"/>
        <v>2.44491486980978</v>
      </c>
      <c r="J60" s="10">
        <f t="shared" si="7"/>
        <v>2.0255727224294087</v>
      </c>
      <c r="K60" s="10">
        <f t="shared" si="7"/>
        <v>1.9793605589970935</v>
      </c>
      <c r="L60" s="10">
        <f t="shared" si="7"/>
        <v>2.1221026369992169</v>
      </c>
      <c r="M60" s="10">
        <f t="shared" si="7"/>
        <v>1.8200623822975519</v>
      </c>
      <c r="N60" s="10">
        <f t="shared" si="7"/>
        <v>1.8709168468415827</v>
      </c>
      <c r="O60" s="10">
        <f t="shared" si="7"/>
        <v>1.7557458708380669</v>
      </c>
      <c r="P60" s="10">
        <f t="shared" si="7"/>
        <v>1.8596626864816883</v>
      </c>
      <c r="Q60" s="10">
        <f t="shared" si="7"/>
        <v>1.8175393419170243</v>
      </c>
      <c r="R60" s="10">
        <f t="shared" si="7"/>
        <v>1.6053211902511668</v>
      </c>
      <c r="S60" s="10">
        <f t="shared" si="7"/>
        <v>1.685099578427097</v>
      </c>
      <c r="T60" s="10">
        <f t="shared" si="7"/>
        <v>1.9522613807568463</v>
      </c>
      <c r="U60" s="10">
        <f t="shared" si="7"/>
        <v>1.9821819688628426</v>
      </c>
      <c r="V60" s="10">
        <f t="shared" si="7"/>
        <v>2.0697074775495685</v>
      </c>
      <c r="W60" s="10">
        <f t="shared" si="7"/>
        <v>2.3919522218608638</v>
      </c>
      <c r="X60" s="10">
        <f t="shared" si="7"/>
        <v>2.4600189259522116</v>
      </c>
      <c r="Y60" s="10"/>
      <c r="Z60" s="10"/>
    </row>
    <row r="61" spans="1:26">
      <c r="A61" s="6" t="s">
        <v>71</v>
      </c>
      <c r="C61" s="10"/>
      <c r="D61" s="10"/>
      <c r="E61" s="10"/>
      <c r="F61" s="10"/>
      <c r="G61" s="10"/>
      <c r="H61" s="10">
        <f t="shared" ref="H61:X61" si="8">H$55/H18</f>
        <v>0.94365406214900782</v>
      </c>
      <c r="I61" s="10">
        <f t="shared" si="8"/>
        <v>0.74617663617820518</v>
      </c>
      <c r="J61" s="10">
        <f t="shared" si="8"/>
        <v>0.67280788855353579</v>
      </c>
      <c r="K61" s="10">
        <f t="shared" si="8"/>
        <v>0.65748334812416498</v>
      </c>
      <c r="L61" s="10">
        <f t="shared" si="8"/>
        <v>0.70583183774291269</v>
      </c>
      <c r="M61" s="10">
        <f t="shared" si="8"/>
        <v>0.60429286021337292</v>
      </c>
      <c r="N61" s="10">
        <f t="shared" si="8"/>
        <v>0.62152639599328341</v>
      </c>
      <c r="O61" s="10">
        <f t="shared" si="8"/>
        <v>0.58717571530165902</v>
      </c>
      <c r="P61" s="10">
        <f t="shared" si="8"/>
        <v>0.6836891527707597</v>
      </c>
      <c r="Q61" s="10">
        <f t="shared" si="8"/>
        <v>0.66835360464626903</v>
      </c>
      <c r="R61" s="10">
        <f t="shared" si="8"/>
        <v>0.62382309079172882</v>
      </c>
      <c r="S61" s="10">
        <f t="shared" si="8"/>
        <v>0.62464569390108526</v>
      </c>
      <c r="T61" s="10">
        <f t="shared" si="8"/>
        <v>0.65983725225899859</v>
      </c>
      <c r="U61" s="10">
        <f t="shared" si="8"/>
        <v>0.70212409049925562</v>
      </c>
      <c r="V61" s="10">
        <f t="shared" si="8"/>
        <v>0.73966508849416923</v>
      </c>
      <c r="W61" s="10">
        <f t="shared" si="8"/>
        <v>0.85483189281714256</v>
      </c>
      <c r="X61" s="10">
        <f t="shared" si="8"/>
        <v>0.87916129441356128</v>
      </c>
      <c r="Y61" s="10"/>
      <c r="Z61" s="10"/>
    </row>
    <row r="62" spans="1:26">
      <c r="A62" s="6" t="s">
        <v>73</v>
      </c>
      <c r="C62" s="10"/>
      <c r="D62" s="10"/>
      <c r="E62" s="10"/>
      <c r="F62" s="10"/>
      <c r="G62" s="10"/>
      <c r="H62" s="10">
        <f t="shared" ref="H62:X62" si="9">H$55/H19</f>
        <v>41.400469299960889</v>
      </c>
      <c r="I62" s="10">
        <f t="shared" si="9"/>
        <v>40.996957403651123</v>
      </c>
      <c r="J62" s="10">
        <f t="shared" si="9"/>
        <v>38.55549295774648</v>
      </c>
      <c r="K62" s="10">
        <f t="shared" si="9"/>
        <v>42.778553299492387</v>
      </c>
      <c r="L62" s="10">
        <f t="shared" si="9"/>
        <v>56.618421052631575</v>
      </c>
      <c r="M62" s="10">
        <f t="shared" si="9"/>
        <v>58.077934272300467</v>
      </c>
      <c r="N62" s="10">
        <f t="shared" si="9"/>
        <v>58.908923643054287</v>
      </c>
      <c r="O62" s="10">
        <f t="shared" si="9"/>
        <v>57.567335243553003</v>
      </c>
      <c r="P62" s="10">
        <f t="shared" si="9"/>
        <v>67.721584984358714</v>
      </c>
      <c r="Q62" s="10">
        <f t="shared" si="9"/>
        <v>69.959251101321584</v>
      </c>
      <c r="R62" s="10">
        <f t="shared" si="9"/>
        <v>64.801156069364154</v>
      </c>
      <c r="S62" s="10">
        <f t="shared" si="9"/>
        <v>66.696202531645582</v>
      </c>
      <c r="T62" s="10">
        <f t="shared" si="9"/>
        <v>70.983888292158966</v>
      </c>
      <c r="U62" s="10">
        <f t="shared" si="9"/>
        <v>71.168969181721579</v>
      </c>
      <c r="V62" s="10">
        <f t="shared" si="9"/>
        <v>72.441908713692939</v>
      </c>
      <c r="W62" s="10">
        <f t="shared" si="9"/>
        <v>78.776046738072054</v>
      </c>
      <c r="X62" s="10">
        <f t="shared" si="9"/>
        <v>97.182242990654203</v>
      </c>
      <c r="Y62" s="10">
        <f>Y$55/Y19</f>
        <v>91.429234338747108</v>
      </c>
      <c r="Z62" s="10">
        <f>Z$55/Z19</f>
        <v>76.805361305361302</v>
      </c>
    </row>
    <row r="63" spans="1:26">
      <c r="A63" s="6" t="s">
        <v>74</v>
      </c>
      <c r="C63" s="10">
        <f>C$55/C20</f>
        <v>852.40617433414036</v>
      </c>
      <c r="D63" s="10">
        <f>D$55/D20</f>
        <v>1135.3184713375797</v>
      </c>
      <c r="E63" s="10">
        <f>E$55/E20</f>
        <v>1354.4201135442011</v>
      </c>
      <c r="F63" s="10">
        <f>F$55/F20</f>
        <v>1520.0763232122117</v>
      </c>
      <c r="G63" s="10">
        <f>G$55/G20</f>
        <v>1756.3485336497711</v>
      </c>
      <c r="H63" s="10">
        <f t="shared" ref="H63:X63" si="10">H$55/H20</f>
        <v>1908.7811034980164</v>
      </c>
      <c r="I63" s="10">
        <f t="shared" si="10"/>
        <v>1488.6024673172528</v>
      </c>
      <c r="J63" s="10">
        <f t="shared" si="10"/>
        <v>1296.8732234223992</v>
      </c>
      <c r="K63" s="10">
        <f t="shared" si="10"/>
        <v>1303.2862942199886</v>
      </c>
      <c r="L63" s="10">
        <f t="shared" si="10"/>
        <v>1372.4390243902437</v>
      </c>
      <c r="M63" s="10">
        <f t="shared" si="10"/>
        <v>1198.0050358318806</v>
      </c>
      <c r="N63" s="10">
        <f t="shared" si="10"/>
        <v>1241.450174486235</v>
      </c>
      <c r="O63" s="10">
        <f t="shared" si="10"/>
        <v>1227.3060476481369</v>
      </c>
      <c r="P63" s="10">
        <f t="shared" si="10"/>
        <v>1574.0426563257392</v>
      </c>
      <c r="Q63" s="10">
        <f t="shared" si="10"/>
        <v>1612.6681898959127</v>
      </c>
      <c r="R63" s="10">
        <f t="shared" si="10"/>
        <v>1627.5551684088268</v>
      </c>
      <c r="S63" s="10">
        <f t="shared" si="10"/>
        <v>1542.2831293241086</v>
      </c>
      <c r="T63" s="10">
        <f t="shared" si="10"/>
        <v>1703.6865171435936</v>
      </c>
      <c r="U63" s="10">
        <f t="shared" si="10"/>
        <v>1735.8735095904617</v>
      </c>
      <c r="V63" s="10">
        <f t="shared" si="10"/>
        <v>1818.59375</v>
      </c>
      <c r="W63" s="10">
        <f t="shared" si="10"/>
        <v>2101.922577292803</v>
      </c>
      <c r="X63" s="10">
        <f t="shared" si="10"/>
        <v>2161.2886464016628</v>
      </c>
      <c r="Y63" s="10"/>
      <c r="Z63" s="10"/>
    </row>
    <row r="64" spans="1:26">
      <c r="A64" s="6" t="s">
        <v>75</v>
      </c>
      <c r="C64" s="10">
        <f>C$55/C23</f>
        <v>4.9340399439383322</v>
      </c>
      <c r="D64" s="10">
        <f>D$55/D23</f>
        <v>5.7461315280464218</v>
      </c>
      <c r="E64" s="10">
        <f>E$55/E23</f>
        <v>6.456851221775441</v>
      </c>
      <c r="F64" s="10">
        <f>F$55/F23</f>
        <v>7.3058213716108451</v>
      </c>
      <c r="G64" s="10">
        <f>G$55/G23</f>
        <v>8.1612445844820787</v>
      </c>
      <c r="H64" s="10">
        <f t="shared" ref="H64:X64" si="11">H$55/H23</f>
        <v>8.5961023142509116</v>
      </c>
      <c r="I64" s="10">
        <f t="shared" si="11"/>
        <v>7.3912963978789543</v>
      </c>
      <c r="J64" s="10">
        <f t="shared" si="11"/>
        <v>6.7345010824640816</v>
      </c>
      <c r="K64" s="10">
        <f t="shared" si="11"/>
        <v>6.5271565495207673</v>
      </c>
      <c r="L64" s="10">
        <f t="shared" si="11"/>
        <v>6.9095116652498341</v>
      </c>
      <c r="M64" s="10">
        <f t="shared" si="11"/>
        <v>6.2572584724329792</v>
      </c>
      <c r="N64" s="10">
        <f t="shared" si="11"/>
        <v>6.4916869424168695</v>
      </c>
      <c r="O64" s="10">
        <f t="shared" si="11"/>
        <v>6.2041173443129178</v>
      </c>
      <c r="P64" s="10">
        <f t="shared" si="11"/>
        <v>7.1071350404902613</v>
      </c>
      <c r="Q64" s="10">
        <f t="shared" si="11"/>
        <v>7.0526257355390261</v>
      </c>
      <c r="R64" s="10">
        <f t="shared" si="11"/>
        <v>6.3372526851328432</v>
      </c>
      <c r="S64" s="10">
        <f t="shared" si="11"/>
        <v>6.4549504399153577</v>
      </c>
      <c r="T64" s="10">
        <f t="shared" si="11"/>
        <v>7.0786203941730932</v>
      </c>
      <c r="U64" s="10">
        <f t="shared" si="11"/>
        <v>7.5501691093573848</v>
      </c>
      <c r="V64" s="10">
        <f t="shared" si="11"/>
        <v>7.8052978652062146</v>
      </c>
      <c r="W64" s="10">
        <f t="shared" si="11"/>
        <v>8.8043312656437038</v>
      </c>
      <c r="X64" s="10">
        <f t="shared" si="11"/>
        <v>8.983585313174947</v>
      </c>
      <c r="Y64" s="10">
        <f>Y$55/Y23</f>
        <v>7.9583964455215588</v>
      </c>
      <c r="Z64" s="10">
        <f>Z$55/Z23</f>
        <v>7.0836289369020742</v>
      </c>
    </row>
    <row r="65" spans="1:26">
      <c r="A65" s="6" t="s">
        <v>76</v>
      </c>
      <c r="C65" s="10"/>
      <c r="D65" s="10"/>
      <c r="E65" s="10">
        <f t="shared" ref="E65:X65" si="12">E$55/E25</f>
        <v>79.222011385199252</v>
      </c>
      <c r="F65" s="10">
        <f t="shared" si="12"/>
        <v>109.58732057416269</v>
      </c>
      <c r="G65" s="10">
        <f t="shared" si="12"/>
        <v>146.1311706629055</v>
      </c>
      <c r="H65" s="10">
        <f t="shared" si="12"/>
        <v>170.46859903381642</v>
      </c>
      <c r="I65" s="10">
        <f t="shared" si="12"/>
        <v>149.16236162361625</v>
      </c>
      <c r="J65" s="10">
        <f t="shared" si="12"/>
        <v>140.75689016865488</v>
      </c>
      <c r="K65" s="10">
        <f t="shared" si="12"/>
        <v>144.15009621552281</v>
      </c>
      <c r="L65" s="10">
        <f t="shared" si="12"/>
        <v>157.48331539289561</v>
      </c>
      <c r="M65" s="10">
        <f t="shared" si="12"/>
        <v>142.48560239576133</v>
      </c>
      <c r="N65" s="10">
        <f t="shared" si="12"/>
        <v>144.57891171822081</v>
      </c>
      <c r="O65" s="10">
        <f t="shared" si="12"/>
        <v>134.80876761350927</v>
      </c>
      <c r="P65" s="10">
        <f t="shared" si="12"/>
        <v>160.87441169185041</v>
      </c>
      <c r="Q65" s="10">
        <f t="shared" si="12"/>
        <v>165.81310362829549</v>
      </c>
      <c r="R65" s="10">
        <f t="shared" si="12"/>
        <v>149.99464811345999</v>
      </c>
      <c r="S65" s="10">
        <f t="shared" si="12"/>
        <v>154.18728385208834</v>
      </c>
      <c r="T65" s="10">
        <f t="shared" si="12"/>
        <v>175.34093924117803</v>
      </c>
      <c r="U65" s="10">
        <f t="shared" si="12"/>
        <v>180.12372243141476</v>
      </c>
      <c r="V65" s="10">
        <f t="shared" si="12"/>
        <v>188.28255594499865</v>
      </c>
      <c r="W65" s="10">
        <f t="shared" si="12"/>
        <v>217.59817105970953</v>
      </c>
      <c r="X65" s="10">
        <f t="shared" si="12"/>
        <v>223.80414312617702</v>
      </c>
      <c r="Y65" s="10"/>
      <c r="Z65" s="10"/>
    </row>
    <row r="66" spans="1:26">
      <c r="A66" s="6" t="s">
        <v>77</v>
      </c>
      <c r="C66" s="10"/>
      <c r="D66" s="10"/>
      <c r="E66" s="10">
        <f t="shared" ref="E66:X66" si="13">E$55/E28</f>
        <v>109.86842105263159</v>
      </c>
      <c r="F66" s="10">
        <f t="shared" si="13"/>
        <v>143.37245696400626</v>
      </c>
      <c r="G66" s="10">
        <f t="shared" si="13"/>
        <v>160.88043478260869</v>
      </c>
      <c r="H66" s="10">
        <f t="shared" si="13"/>
        <v>170.19453376205786</v>
      </c>
      <c r="I66" s="10">
        <f t="shared" si="13"/>
        <v>139.87197231833909</v>
      </c>
      <c r="J66" s="10">
        <f t="shared" si="13"/>
        <v>123.28589443343542</v>
      </c>
      <c r="K66" s="10">
        <f t="shared" si="13"/>
        <v>116.6015219647181</v>
      </c>
      <c r="L66" s="10">
        <f t="shared" si="13"/>
        <v>118.42480168366522</v>
      </c>
      <c r="M66" s="10">
        <f t="shared" si="13"/>
        <v>101.83240039512677</v>
      </c>
      <c r="N66" s="10">
        <f t="shared" si="13"/>
        <v>104.00194900113692</v>
      </c>
      <c r="O66" s="10">
        <f t="shared" si="13"/>
        <v>102.07112616426757</v>
      </c>
      <c r="P66" s="10">
        <f t="shared" si="13"/>
        <v>127.29321834574677</v>
      </c>
      <c r="Q66" s="10">
        <f t="shared" si="13"/>
        <v>133.84534344711335</v>
      </c>
      <c r="R66" s="10">
        <f t="shared" si="13"/>
        <v>124.70077864293658</v>
      </c>
      <c r="S66" s="10">
        <f t="shared" si="13"/>
        <v>126.60332022717344</v>
      </c>
      <c r="T66" s="10">
        <f t="shared" si="13"/>
        <v>146.49966747949458</v>
      </c>
      <c r="U66" s="10">
        <f t="shared" si="13"/>
        <v>149.28666963887653</v>
      </c>
      <c r="V66" s="10">
        <f t="shared" si="13"/>
        <v>156.2631461176997</v>
      </c>
      <c r="W66" s="10">
        <f t="shared" si="13"/>
        <v>180.58705357142856</v>
      </c>
      <c r="X66" s="10">
        <f t="shared" si="13"/>
        <v>185.7289573565528</v>
      </c>
      <c r="Y66" s="10"/>
      <c r="Z66" s="10"/>
    </row>
    <row r="67" spans="1:26">
      <c r="A67" s="6" t="s">
        <v>78</v>
      </c>
      <c r="C67" s="10">
        <f>C$55/C29</f>
        <v>4.2249474947494754</v>
      </c>
      <c r="D67" s="10">
        <f>D$55/D29</f>
        <v>5.0591073582629678</v>
      </c>
      <c r="E67" s="10">
        <f t="shared" ref="E67:X67" si="14">E$55/E29</f>
        <v>6.2612477504499093</v>
      </c>
      <c r="F67" s="10">
        <f t="shared" si="14"/>
        <v>7.6780925243043914</v>
      </c>
      <c r="G67" s="10">
        <f t="shared" si="14"/>
        <v>8.2759805096253682</v>
      </c>
      <c r="H67" s="10">
        <f t="shared" si="14"/>
        <v>8.6037873862158634</v>
      </c>
      <c r="I67" s="10">
        <f t="shared" si="14"/>
        <v>7.1229955947136565</v>
      </c>
      <c r="J67" s="10">
        <f t="shared" si="14"/>
        <v>6.3431272592455281</v>
      </c>
      <c r="K67" s="10">
        <f t="shared" si="14"/>
        <v>6.1379278951201748</v>
      </c>
      <c r="L67" s="10">
        <f t="shared" si="14"/>
        <v>6.450705467372134</v>
      </c>
      <c r="M67" s="10">
        <f t="shared" si="14"/>
        <v>5.9189473684210521</v>
      </c>
      <c r="N67" s="10">
        <f t="shared" si="14"/>
        <v>6.0569428679530839</v>
      </c>
      <c r="O67" s="10">
        <f t="shared" si="14"/>
        <v>5.7988262459111031</v>
      </c>
      <c r="P67" s="10">
        <f t="shared" si="14"/>
        <v>7.7937117484699394</v>
      </c>
      <c r="Q67" s="10">
        <f t="shared" si="14"/>
        <v>7.7165937803692914</v>
      </c>
      <c r="R67" s="10">
        <f t="shared" si="14"/>
        <v>7.1268912905276531</v>
      </c>
      <c r="S67" s="10">
        <f t="shared" si="14"/>
        <v>6.7027870937897545</v>
      </c>
      <c r="T67" s="10">
        <f t="shared" si="14"/>
        <v>7.6364686850011552</v>
      </c>
      <c r="U67" s="10">
        <f t="shared" si="14"/>
        <v>7.9508488661996912</v>
      </c>
      <c r="V67" s="10">
        <f t="shared" si="14"/>
        <v>8.2682926829268304</v>
      </c>
      <c r="W67" s="10">
        <f t="shared" si="14"/>
        <v>9.1664400634489009</v>
      </c>
      <c r="X67" s="10">
        <f t="shared" si="14"/>
        <v>10.323653512037726</v>
      </c>
      <c r="Y67" s="10">
        <f>Y$55/Y29</f>
        <v>9.7154832347140037</v>
      </c>
      <c r="Z67" s="10">
        <f>Z$55/Z29</f>
        <v>8.0907305095150406</v>
      </c>
    </row>
    <row r="68" spans="1:26">
      <c r="A68" s="6" t="s">
        <v>79</v>
      </c>
      <c r="C68" s="10">
        <f t="shared" ref="C68:X68" si="15">C$55/C31</f>
        <v>1.8146585051546393</v>
      </c>
      <c r="D68" s="10">
        <f t="shared" si="15"/>
        <v>2.261490151298887</v>
      </c>
      <c r="E68" s="10">
        <f t="shared" si="15"/>
        <v>2.4307880411050626</v>
      </c>
      <c r="F68" s="10">
        <f t="shared" si="15"/>
        <v>2.5576493579006141</v>
      </c>
      <c r="G68" s="10">
        <f t="shared" si="15"/>
        <v>2.8463461538461536</v>
      </c>
      <c r="H68" s="10">
        <f t="shared" si="15"/>
        <v>2.939032177461895</v>
      </c>
      <c r="I68" s="10">
        <f t="shared" si="15"/>
        <v>2.1675111933295801</v>
      </c>
      <c r="J68" s="10">
        <f t="shared" si="15"/>
        <v>1.7977303772197122</v>
      </c>
      <c r="K68" s="10">
        <f t="shared" si="15"/>
        <v>1.7587259352011273</v>
      </c>
      <c r="L68" s="10">
        <f t="shared" si="15"/>
        <v>1.8812622158214176</v>
      </c>
      <c r="M68" s="10">
        <f t="shared" si="15"/>
        <v>1.6154247956332106</v>
      </c>
      <c r="N68" s="10">
        <f t="shared" si="15"/>
        <v>1.660331371379677</v>
      </c>
      <c r="O68" s="10">
        <f t="shared" si="15"/>
        <v>1.5593356272475618</v>
      </c>
      <c r="P68" s="10">
        <f t="shared" si="15"/>
        <v>1.6554510463663941</v>
      </c>
      <c r="Q68" s="10">
        <f t="shared" si="15"/>
        <v>1.6207327652191663</v>
      </c>
      <c r="R68" s="10">
        <f t="shared" si="15"/>
        <v>1.4331040830414439</v>
      </c>
      <c r="S68" s="10">
        <f t="shared" si="15"/>
        <v>1.5037880753463755</v>
      </c>
      <c r="T68" s="10">
        <f t="shared" si="15"/>
        <v>1.7347228055438892</v>
      </c>
      <c r="U68" s="10">
        <f t="shared" si="15"/>
        <v>1.7584812519693311</v>
      </c>
      <c r="V68" s="10">
        <f t="shared" si="15"/>
        <v>1.836866747330212</v>
      </c>
      <c r="W68" s="10">
        <f t="shared" si="15"/>
        <v>2.1228811335607451</v>
      </c>
      <c r="X68" s="10">
        <f t="shared" si="15"/>
        <v>2.1832974647000158</v>
      </c>
      <c r="Y68" s="10"/>
      <c r="Z68" s="10"/>
    </row>
    <row r="69" spans="1:26">
      <c r="A69" s="6" t="s">
        <v>80</v>
      </c>
      <c r="C69" s="10">
        <f t="shared" ref="C69:X69" si="16">C$55/C11</f>
        <v>0.42950497163423407</v>
      </c>
      <c r="D69" s="10">
        <f t="shared" si="16"/>
        <v>0.49683978732151945</v>
      </c>
      <c r="E69" s="10">
        <f t="shared" si="16"/>
        <v>0.57328820262133451</v>
      </c>
      <c r="F69" s="10">
        <f t="shared" si="16"/>
        <v>0.66009798976871525</v>
      </c>
      <c r="G69" s="10">
        <f t="shared" si="16"/>
        <v>0.7506502539431833</v>
      </c>
      <c r="H69" s="10">
        <f t="shared" si="16"/>
        <v>0.77616963244836445</v>
      </c>
      <c r="I69" s="10">
        <f t="shared" si="16"/>
        <v>0.68170971305220374</v>
      </c>
      <c r="J69" s="10">
        <f t="shared" si="16"/>
        <v>0.61106845009554078</v>
      </c>
      <c r="K69" s="10">
        <f t="shared" si="16"/>
        <v>0.56290389914001837</v>
      </c>
      <c r="L69" s="10">
        <f t="shared" si="16"/>
        <v>0.61084899751989508</v>
      </c>
      <c r="M69" s="10">
        <f t="shared" si="16"/>
        <v>0.56125911945119955</v>
      </c>
      <c r="N69" s="10">
        <f t="shared" si="16"/>
        <v>0.56761188870077028</v>
      </c>
      <c r="O69" s="10">
        <f t="shared" si="16"/>
        <v>0.56705647703004014</v>
      </c>
      <c r="P69" s="10">
        <f t="shared" si="16"/>
        <v>0.6664990455860923</v>
      </c>
      <c r="Q69" s="10">
        <f t="shared" si="16"/>
        <v>0.65331372387691289</v>
      </c>
      <c r="R69" s="10">
        <f t="shared" si="16"/>
        <v>0.63364646567413885</v>
      </c>
      <c r="S69" s="10">
        <f t="shared" si="16"/>
        <v>0.64031065987604541</v>
      </c>
      <c r="T69" s="10">
        <f t="shared" si="16"/>
        <v>0.61059575726217763</v>
      </c>
      <c r="U69" s="10">
        <f t="shared" si="16"/>
        <v>0.6036814018893778</v>
      </c>
      <c r="V69" s="10">
        <f t="shared" si="16"/>
        <v>0.61827904629523056</v>
      </c>
      <c r="W69" s="10">
        <f t="shared" si="16"/>
        <v>0.66133963312951638</v>
      </c>
      <c r="X69" s="10">
        <f t="shared" si="16"/>
        <v>0.69454718509179869</v>
      </c>
      <c r="Y69" s="10">
        <f>Y$55/Y11</f>
        <v>0.66671178411301923</v>
      </c>
      <c r="Z69" s="10">
        <f>Z$55/Z11</f>
        <v>0.61301965599679997</v>
      </c>
    </row>
    <row r="70" spans="1:26">
      <c r="A70" s="6" t="s">
        <v>81</v>
      </c>
      <c r="C70" s="10"/>
      <c r="D70" s="10"/>
      <c r="E70" s="10"/>
      <c r="F70" s="10"/>
      <c r="G70" s="10"/>
      <c r="H70" s="10">
        <f t="shared" ref="H70:X70" si="17">H$55/H33</f>
        <v>20.647747220596838</v>
      </c>
      <c r="I70" s="10">
        <f t="shared" si="17"/>
        <v>15.236713154918959</v>
      </c>
      <c r="J70" s="10">
        <f t="shared" si="17"/>
        <v>12.643363878214602</v>
      </c>
      <c r="K70" s="10">
        <f t="shared" si="17"/>
        <v>12.36456002640942</v>
      </c>
      <c r="L70" s="10">
        <f t="shared" si="17"/>
        <v>13.238322746439366</v>
      </c>
      <c r="M70" s="10">
        <f t="shared" si="17"/>
        <v>11.365858140389562</v>
      </c>
      <c r="N70" s="10">
        <f t="shared" si="17"/>
        <v>11.682691430552262</v>
      </c>
      <c r="O70" s="10">
        <f t="shared" si="17"/>
        <v>10.97309204777163</v>
      </c>
      <c r="P70" s="10">
        <f t="shared" si="17"/>
        <v>11.647238163558107</v>
      </c>
      <c r="Q70" s="10">
        <f t="shared" si="17"/>
        <v>11.40223654215505</v>
      </c>
      <c r="R70" s="10">
        <f t="shared" si="17"/>
        <v>10.082200158284769</v>
      </c>
      <c r="S70" s="10">
        <f t="shared" si="17"/>
        <v>10.579741890732526</v>
      </c>
      <c r="T70" s="10">
        <f t="shared" si="17"/>
        <v>12.207629075459501</v>
      </c>
      <c r="U70" s="10">
        <f t="shared" si="17"/>
        <v>12.372295811856862</v>
      </c>
      <c r="V70" s="10">
        <f t="shared" si="17"/>
        <v>12.923367322390215</v>
      </c>
      <c r="W70" s="10">
        <f t="shared" si="17"/>
        <v>14.935570816718357</v>
      </c>
      <c r="X70" s="10">
        <f t="shared" si="17"/>
        <v>15.360809513257996</v>
      </c>
      <c r="Y70" s="10"/>
      <c r="Z70" s="10"/>
    </row>
    <row r="71" spans="1:26">
      <c r="A71" s="6" t="s">
        <v>82</v>
      </c>
      <c r="C71" s="10"/>
      <c r="D71" s="10"/>
      <c r="E71" s="10"/>
      <c r="F71" s="10"/>
      <c r="G71" s="10"/>
      <c r="H71" s="10">
        <f t="shared" ref="H71:X71" si="18">H$55/H37</f>
        <v>238.20571094259805</v>
      </c>
      <c r="I71" s="10">
        <f t="shared" si="18"/>
        <v>167.803399821499</v>
      </c>
      <c r="J71" s="10">
        <f t="shared" si="18"/>
        <v>144.52305028192512</v>
      </c>
      <c r="K71" s="10">
        <f t="shared" si="18"/>
        <v>128.25346700401391</v>
      </c>
      <c r="L71" s="10">
        <f t="shared" si="18"/>
        <v>137.81533186382561</v>
      </c>
      <c r="M71" s="10">
        <f t="shared" si="18"/>
        <v>144.36120057881715</v>
      </c>
      <c r="N71" s="10">
        <f t="shared" si="18"/>
        <v>134.51390639442064</v>
      </c>
      <c r="O71" s="10">
        <f t="shared" si="18"/>
        <v>126.6079905894215</v>
      </c>
      <c r="P71" s="10">
        <f t="shared" si="18"/>
        <v>110.57102969218198</v>
      </c>
      <c r="Q71" s="10">
        <f t="shared" si="18"/>
        <v>102.1746473436168</v>
      </c>
      <c r="R71" s="10">
        <f t="shared" si="18"/>
        <v>93.735681198682258</v>
      </c>
      <c r="S71" s="10">
        <f t="shared" si="18"/>
        <v>108.7084552479556</v>
      </c>
      <c r="T71" s="10">
        <f t="shared" si="18"/>
        <v>120.68077646500247</v>
      </c>
      <c r="U71" s="10">
        <f t="shared" si="18"/>
        <v>130.44917994468037</v>
      </c>
      <c r="V71" s="10">
        <f t="shared" si="18"/>
        <v>113.08234151080885</v>
      </c>
      <c r="W71" s="10">
        <f t="shared" si="18"/>
        <v>107.7542920312729</v>
      </c>
      <c r="X71" s="10">
        <f t="shared" si="18"/>
        <v>121.40334491112344</v>
      </c>
      <c r="Y71" s="10">
        <f>Y$55/Y37</f>
        <v>125.15999936476679</v>
      </c>
      <c r="Z71" s="10">
        <f>Z$55/Z37</f>
        <v>115.93771991555242</v>
      </c>
    </row>
    <row r="72" spans="1:26">
      <c r="A72" s="6" t="s">
        <v>91</v>
      </c>
      <c r="C72" s="38">
        <f t="shared" ref="C72:U72" si="19">C$55/C44</f>
        <v>0.7196168312176775</v>
      </c>
      <c r="D72" s="38">
        <f t="shared" si="19"/>
        <v>0.89993638419904687</v>
      </c>
      <c r="E72" s="39">
        <f t="shared" si="19"/>
        <v>1.0236769741334606</v>
      </c>
      <c r="F72" s="39">
        <f t="shared" si="19"/>
        <v>1.1265709156193895</v>
      </c>
      <c r="G72" s="10">
        <f t="shared" si="19"/>
        <v>1.2715635738831614</v>
      </c>
      <c r="H72" s="19">
        <f t="shared" si="19"/>
        <v>1.3196664090353785</v>
      </c>
      <c r="I72" s="10">
        <f t="shared" si="19"/>
        <v>1.0185194517234428</v>
      </c>
      <c r="J72" s="10">
        <f t="shared" si="19"/>
        <v>0.86804753992313455</v>
      </c>
      <c r="K72" s="10">
        <f t="shared" si="19"/>
        <v>0.84774982081557215</v>
      </c>
      <c r="L72" s="10">
        <f t="shared" si="19"/>
        <v>0.90921633211111808</v>
      </c>
      <c r="M72" s="10">
        <f t="shared" si="19"/>
        <v>0.78567436425069226</v>
      </c>
      <c r="N72" s="10">
        <f t="shared" si="19"/>
        <v>0.8090310679856979</v>
      </c>
      <c r="O72" s="10">
        <f t="shared" si="19"/>
        <v>0.77246337806144028</v>
      </c>
      <c r="P72" s="10">
        <f t="shared" si="19"/>
        <v>0.85683941105071515</v>
      </c>
      <c r="Q72" s="10">
        <f t="shared" si="19"/>
        <v>0.84447369120735949</v>
      </c>
      <c r="R72" s="10">
        <f t="shared" si="19"/>
        <v>0.77357162572453764</v>
      </c>
      <c r="S72" s="10">
        <f t="shared" si="19"/>
        <v>0.79806950870235738</v>
      </c>
      <c r="T72" s="10">
        <f t="shared" si="19"/>
        <v>0.88556267252700138</v>
      </c>
      <c r="U72" s="10">
        <f t="shared" si="19"/>
        <v>0.8913052158057948</v>
      </c>
      <c r="V72" s="10">
        <f>V$55/V13</f>
        <v>0.93918446393028143</v>
      </c>
      <c r="W72" s="10">
        <f>W$55/W13</f>
        <v>1.085407247407328</v>
      </c>
      <c r="X72" s="10">
        <f>X$55/X13</f>
        <v>1.116302787133828</v>
      </c>
      <c r="Y72" s="10">
        <f>Y$55/Y13</f>
        <v>1.0606696813092162</v>
      </c>
      <c r="Z72" s="10">
        <f>Z$55/Z13</f>
        <v>0.88684780707066624</v>
      </c>
    </row>
    <row r="73" spans="1:26">
      <c r="A73" s="6"/>
      <c r="G73" s="10"/>
      <c r="H73" s="10"/>
      <c r="I73" s="10"/>
      <c r="J73" s="10"/>
      <c r="K73" s="10"/>
      <c r="L73" s="10"/>
      <c r="M73" s="10"/>
      <c r="N73" s="10"/>
      <c r="O73" s="10"/>
      <c r="P73" s="10"/>
      <c r="Q73" s="10"/>
      <c r="R73" s="10"/>
      <c r="S73" s="10"/>
      <c r="T73" s="10"/>
      <c r="U73" s="10"/>
    </row>
    <row r="74" spans="1:26">
      <c r="G74" s="10"/>
      <c r="H74" s="10"/>
      <c r="I74" s="10"/>
      <c r="J74" s="10"/>
      <c r="K74" s="10"/>
      <c r="L74" s="10"/>
      <c r="M74" s="10"/>
      <c r="N74" s="10"/>
      <c r="O74" s="10"/>
      <c r="P74" s="10"/>
      <c r="Q74" s="10"/>
      <c r="R74" s="10"/>
      <c r="S74" s="10"/>
      <c r="T74" s="10"/>
      <c r="U74" s="10"/>
    </row>
    <row r="75" spans="1:26" ht="15.75">
      <c r="A75" s="8" t="s">
        <v>92</v>
      </c>
    </row>
    <row r="76" spans="1:26">
      <c r="C76" s="4">
        <v>1980</v>
      </c>
      <c r="D76" s="4">
        <v>1981</v>
      </c>
      <c r="E76" s="4">
        <v>1982</v>
      </c>
      <c r="F76" s="4">
        <v>1983</v>
      </c>
      <c r="G76">
        <v>1984</v>
      </c>
      <c r="H76">
        <v>1985</v>
      </c>
      <c r="I76">
        <v>1986</v>
      </c>
      <c r="J76">
        <v>1987</v>
      </c>
      <c r="K76">
        <v>1988</v>
      </c>
      <c r="L76">
        <v>1989</v>
      </c>
      <c r="M76">
        <v>1990</v>
      </c>
      <c r="N76">
        <v>1991</v>
      </c>
      <c r="O76">
        <v>1992</v>
      </c>
      <c r="P76">
        <v>1993</v>
      </c>
      <c r="Q76">
        <v>1994</v>
      </c>
      <c r="R76">
        <v>1995</v>
      </c>
      <c r="S76">
        <v>1996</v>
      </c>
    </row>
    <row r="77" spans="1:26">
      <c r="A77" t="s">
        <v>93</v>
      </c>
    </row>
    <row r="78" spans="1:26">
      <c r="A78" t="s">
        <v>94</v>
      </c>
      <c r="C78">
        <f>C150</f>
        <v>66.319999999999993</v>
      </c>
      <c r="D78">
        <f>D150</f>
        <v>57.25</v>
      </c>
      <c r="E78">
        <f>E150</f>
        <v>55.74</v>
      </c>
      <c r="F78">
        <f>F150</f>
        <v>56.05</v>
      </c>
      <c r="G78">
        <v>54.58</v>
      </c>
      <c r="H78">
        <v>58.05</v>
      </c>
      <c r="I78">
        <v>82.37</v>
      </c>
      <c r="J78">
        <v>102.32</v>
      </c>
      <c r="K78">
        <v>108.75</v>
      </c>
      <c r="L78">
        <v>104.96</v>
      </c>
      <c r="M78">
        <v>129.13</v>
      </c>
      <c r="N78">
        <v>129.43</v>
      </c>
      <c r="O78">
        <v>141.82</v>
      </c>
      <c r="P78">
        <v>134.84</v>
      </c>
      <c r="Q78">
        <v>145.54</v>
      </c>
      <c r="R78">
        <v>172.98</v>
      </c>
      <c r="S78">
        <v>174.85</v>
      </c>
    </row>
    <row r="79" spans="1:26">
      <c r="A79" t="s">
        <v>95</v>
      </c>
      <c r="C79">
        <f>C155</f>
        <v>118.02</v>
      </c>
      <c r="D79">
        <f>D155</f>
        <v>96.35</v>
      </c>
      <c r="E79">
        <f>E155</f>
        <v>85.12</v>
      </c>
      <c r="F79">
        <f>F155</f>
        <v>80.62</v>
      </c>
      <c r="G79">
        <v>76.78</v>
      </c>
      <c r="H79">
        <v>79.930000000000007</v>
      </c>
      <c r="I79">
        <v>113.86</v>
      </c>
      <c r="J79">
        <v>142.43</v>
      </c>
      <c r="K79">
        <v>154.65</v>
      </c>
      <c r="L79">
        <v>156.41999999999999</v>
      </c>
      <c r="M79">
        <v>196</v>
      </c>
      <c r="N79">
        <v>201.08</v>
      </c>
      <c r="O79">
        <v>224.64</v>
      </c>
      <c r="P79">
        <v>214.17</v>
      </c>
      <c r="Q79">
        <v>232.01</v>
      </c>
      <c r="R79">
        <v>273.26</v>
      </c>
      <c r="S79">
        <v>268.24</v>
      </c>
    </row>
    <row r="80" spans="1:26">
      <c r="A80" t="s">
        <v>96</v>
      </c>
      <c r="C80">
        <f>C151</f>
        <v>51.64</v>
      </c>
      <c r="D80">
        <f>D151</f>
        <v>50.63</v>
      </c>
      <c r="E80">
        <f>E151</f>
        <v>51.97</v>
      </c>
      <c r="F80">
        <f>F151</f>
        <v>49.31</v>
      </c>
      <c r="G80">
        <v>50.68</v>
      </c>
      <c r="H80">
        <v>53.51</v>
      </c>
      <c r="I80">
        <v>70.03</v>
      </c>
      <c r="J80">
        <v>88.01</v>
      </c>
      <c r="K80">
        <v>103.84</v>
      </c>
      <c r="L80">
        <v>113.49</v>
      </c>
      <c r="M80">
        <v>134.81</v>
      </c>
      <c r="N80">
        <v>121.38</v>
      </c>
      <c r="O80">
        <v>106.44</v>
      </c>
      <c r="P80">
        <v>84.45</v>
      </c>
      <c r="Q80">
        <v>97.83</v>
      </c>
      <c r="R80">
        <v>125.92</v>
      </c>
      <c r="S80">
        <v>125.13</v>
      </c>
    </row>
    <row r="81" spans="1:19">
      <c r="A81" t="s">
        <v>97</v>
      </c>
      <c r="C81">
        <f t="shared" ref="C81:F82" si="20">C156</f>
        <v>664.59</v>
      </c>
      <c r="D81">
        <f t="shared" si="20"/>
        <v>582.34</v>
      </c>
      <c r="E81">
        <f t="shared" si="20"/>
        <v>551.73</v>
      </c>
      <c r="F81">
        <f t="shared" si="20"/>
        <v>525.70000000000005</v>
      </c>
      <c r="G81">
        <v>499.13</v>
      </c>
      <c r="H81">
        <v>523.1</v>
      </c>
      <c r="I81">
        <v>731.91</v>
      </c>
      <c r="J81">
        <v>887.86</v>
      </c>
      <c r="K81">
        <v>962.76</v>
      </c>
      <c r="L81">
        <v>965.45</v>
      </c>
      <c r="M81">
        <v>1195.43</v>
      </c>
      <c r="N81">
        <v>1201.01</v>
      </c>
      <c r="O81">
        <v>1322.22</v>
      </c>
      <c r="P81">
        <v>1249.6600000000001</v>
      </c>
      <c r="Q81">
        <v>1330.99</v>
      </c>
      <c r="R81">
        <v>1535.09</v>
      </c>
      <c r="S81">
        <v>1536.61</v>
      </c>
    </row>
    <row r="82" spans="1:19">
      <c r="A82" t="s">
        <v>98</v>
      </c>
      <c r="C82">
        <f t="shared" si="20"/>
        <v>40.15</v>
      </c>
      <c r="D82">
        <f t="shared" si="20"/>
        <v>37</v>
      </c>
      <c r="E82">
        <f t="shared" si="20"/>
        <v>38.54</v>
      </c>
      <c r="F82">
        <f t="shared" si="20"/>
        <v>34.97</v>
      </c>
      <c r="G82">
        <v>40.53</v>
      </c>
      <c r="H82">
        <v>40.479999999999997</v>
      </c>
      <c r="I82">
        <v>47.7</v>
      </c>
      <c r="J82">
        <v>56.08</v>
      </c>
      <c r="K82">
        <v>64.63</v>
      </c>
      <c r="L82">
        <v>67.08</v>
      </c>
      <c r="M82">
        <v>82.91</v>
      </c>
      <c r="N82">
        <v>89.05</v>
      </c>
      <c r="O82">
        <v>97.98</v>
      </c>
      <c r="P82">
        <v>92.07</v>
      </c>
      <c r="Q82">
        <v>97.92</v>
      </c>
      <c r="R82">
        <v>114.33</v>
      </c>
      <c r="S82">
        <v>122.45</v>
      </c>
    </row>
    <row r="83" spans="1:19">
      <c r="A83" t="s">
        <v>99</v>
      </c>
      <c r="C83">
        <f t="shared" ref="C83:F84" si="21">C158</f>
        <v>169.38</v>
      </c>
      <c r="D83">
        <f t="shared" si="21"/>
        <v>141.41</v>
      </c>
      <c r="E83">
        <f t="shared" si="21"/>
        <v>138.13999999999999</v>
      </c>
      <c r="F83">
        <f t="shared" si="21"/>
        <v>133.5</v>
      </c>
      <c r="G83">
        <v>126.44</v>
      </c>
      <c r="H83">
        <v>128.12</v>
      </c>
      <c r="I83">
        <v>178.72</v>
      </c>
      <c r="J83">
        <v>217.62</v>
      </c>
      <c r="K83">
        <v>231.55</v>
      </c>
      <c r="L83">
        <v>228.67</v>
      </c>
      <c r="M83">
        <v>283.67</v>
      </c>
      <c r="N83">
        <v>290.2</v>
      </c>
      <c r="O83">
        <v>321.93</v>
      </c>
      <c r="P83">
        <v>313.07</v>
      </c>
      <c r="Q83">
        <v>337.51</v>
      </c>
      <c r="R83">
        <v>397.58</v>
      </c>
      <c r="S83">
        <v>396.01</v>
      </c>
    </row>
    <row r="84" spans="1:19">
      <c r="A84" t="s">
        <v>100</v>
      </c>
      <c r="C84">
        <f t="shared" si="21"/>
        <v>19.23</v>
      </c>
      <c r="D84">
        <f t="shared" si="21"/>
        <v>18.28</v>
      </c>
      <c r="E84">
        <f t="shared" si="21"/>
        <v>18.989999999999998</v>
      </c>
      <c r="F84">
        <f t="shared" si="21"/>
        <v>18.37</v>
      </c>
      <c r="G84">
        <v>18.7</v>
      </c>
      <c r="H84">
        <v>19.64</v>
      </c>
      <c r="I84">
        <v>26.51</v>
      </c>
      <c r="J84">
        <v>31.32</v>
      </c>
      <c r="K84">
        <v>34.869999999999997</v>
      </c>
      <c r="L84">
        <v>36.229999999999997</v>
      </c>
      <c r="M84">
        <v>45.53</v>
      </c>
      <c r="N84">
        <v>46.19</v>
      </c>
      <c r="O84">
        <v>52.12</v>
      </c>
      <c r="P84">
        <v>48.9</v>
      </c>
      <c r="Q84">
        <v>53.94</v>
      </c>
      <c r="R84">
        <v>64.540000000000006</v>
      </c>
      <c r="S84">
        <v>70.7</v>
      </c>
    </row>
    <row r="85" spans="1:19">
      <c r="A85" t="s">
        <v>101</v>
      </c>
      <c r="C85">
        <f>C152</f>
        <v>3.23</v>
      </c>
      <c r="D85">
        <f>D152</f>
        <v>3.37</v>
      </c>
      <c r="E85">
        <f>E152</f>
        <v>3.09</v>
      </c>
      <c r="F85">
        <f>F152</f>
        <v>2.65</v>
      </c>
      <c r="G85">
        <v>2.81</v>
      </c>
      <c r="H85">
        <v>2.91</v>
      </c>
      <c r="I85">
        <v>3.92</v>
      </c>
      <c r="J85">
        <v>5.41</v>
      </c>
      <c r="K85">
        <v>5.97</v>
      </c>
      <c r="L85">
        <v>5.4</v>
      </c>
      <c r="M85">
        <v>6.25</v>
      </c>
      <c r="N85">
        <v>6.73</v>
      </c>
      <c r="O85">
        <v>6.91</v>
      </c>
      <c r="P85">
        <v>6.09</v>
      </c>
      <c r="Q85">
        <v>6.22</v>
      </c>
      <c r="R85">
        <v>6.98</v>
      </c>
      <c r="S85">
        <v>7.28</v>
      </c>
    </row>
    <row r="86" spans="1:19">
      <c r="A86" t="s">
        <v>102</v>
      </c>
      <c r="C86">
        <f>C160</f>
        <v>452.65</v>
      </c>
      <c r="D86">
        <f>D160</f>
        <v>408.2</v>
      </c>
      <c r="E86">
        <f>E160</f>
        <v>403.05</v>
      </c>
      <c r="F86">
        <f>F160</f>
        <v>417.05</v>
      </c>
      <c r="G86">
        <v>413.08</v>
      </c>
      <c r="H86">
        <v>424.25</v>
      </c>
      <c r="I86">
        <v>602.54999999999995</v>
      </c>
      <c r="J86">
        <v>758.26</v>
      </c>
      <c r="K86">
        <v>837.44</v>
      </c>
      <c r="L86">
        <v>868.72</v>
      </c>
      <c r="M86">
        <v>1093.95</v>
      </c>
      <c r="N86">
        <v>1150.7</v>
      </c>
      <c r="O86">
        <v>1219.1500000000001</v>
      </c>
      <c r="P86">
        <v>985.15</v>
      </c>
      <c r="Q86">
        <v>1016.26</v>
      </c>
      <c r="R86">
        <v>1087.23</v>
      </c>
      <c r="S86">
        <v>1214.23</v>
      </c>
    </row>
    <row r="87" spans="1:19">
      <c r="A87" t="s">
        <v>103</v>
      </c>
      <c r="G87">
        <v>3.7</v>
      </c>
      <c r="H87">
        <v>3.81</v>
      </c>
      <c r="I87">
        <v>5.61</v>
      </c>
      <c r="J87">
        <v>6.94</v>
      </c>
      <c r="K87">
        <v>7.83</v>
      </c>
      <c r="L87">
        <v>8.3000000000000007</v>
      </c>
      <c r="M87">
        <v>10.35</v>
      </c>
      <c r="N87">
        <v>10.91</v>
      </c>
      <c r="O87">
        <v>12.62</v>
      </c>
      <c r="P87">
        <v>12.84</v>
      </c>
      <c r="Q87">
        <v>14.58</v>
      </c>
      <c r="R87">
        <v>17.29</v>
      </c>
      <c r="S87">
        <v>16.97</v>
      </c>
    </row>
    <row r="88" spans="1:19">
      <c r="A88" t="s">
        <v>104</v>
      </c>
      <c r="C88">
        <f>C153</f>
        <v>57.71</v>
      </c>
      <c r="D88">
        <f>D153</f>
        <v>57.09</v>
      </c>
      <c r="E88">
        <f>E153</f>
        <v>56.13</v>
      </c>
      <c r="F88">
        <f>F153</f>
        <v>55.12</v>
      </c>
      <c r="G88">
        <v>60.8</v>
      </c>
      <c r="H88">
        <v>63.8</v>
      </c>
      <c r="I88">
        <v>75.61</v>
      </c>
      <c r="J88">
        <v>90.55</v>
      </c>
      <c r="K88">
        <v>98.14</v>
      </c>
      <c r="L88">
        <v>98.83</v>
      </c>
      <c r="M88">
        <v>115.45</v>
      </c>
      <c r="N88">
        <v>117.76</v>
      </c>
      <c r="O88">
        <v>126.31</v>
      </c>
      <c r="P88">
        <v>116.11</v>
      </c>
      <c r="Q88">
        <v>122.93</v>
      </c>
      <c r="R88">
        <v>146.63999999999999</v>
      </c>
      <c r="S88">
        <v>157.80000000000001</v>
      </c>
    </row>
    <row r="89" spans="1:19">
      <c r="A89" t="s">
        <v>105</v>
      </c>
      <c r="C89">
        <f t="shared" ref="C89:F90" si="22">C161</f>
        <v>25.09</v>
      </c>
      <c r="D89">
        <f t="shared" si="22"/>
        <v>24.39</v>
      </c>
      <c r="E89">
        <f t="shared" si="22"/>
        <v>23.28</v>
      </c>
      <c r="F89">
        <f t="shared" si="22"/>
        <v>20.78</v>
      </c>
      <c r="G89">
        <v>21.87</v>
      </c>
      <c r="H89">
        <v>23.68</v>
      </c>
      <c r="I89">
        <v>33.840000000000003</v>
      </c>
      <c r="J89">
        <v>42.08</v>
      </c>
      <c r="K89">
        <v>48.32</v>
      </c>
      <c r="L89">
        <v>51.98</v>
      </c>
      <c r="M89">
        <v>67.489999999999995</v>
      </c>
      <c r="N89">
        <v>76.349999999999994</v>
      </c>
      <c r="O89">
        <v>92.06</v>
      </c>
      <c r="P89">
        <v>82.15</v>
      </c>
      <c r="Q89">
        <v>84.84</v>
      </c>
      <c r="R89">
        <v>99.75</v>
      </c>
      <c r="S89">
        <v>103.57</v>
      </c>
    </row>
    <row r="90" spans="1:19">
      <c r="A90" t="s">
        <v>106</v>
      </c>
      <c r="C90">
        <f t="shared" si="22"/>
        <v>214.49</v>
      </c>
      <c r="D90">
        <f t="shared" si="22"/>
        <v>186.08</v>
      </c>
      <c r="E90">
        <f t="shared" si="22"/>
        <v>180.11</v>
      </c>
      <c r="F90">
        <f t="shared" si="22"/>
        <v>156.76</v>
      </c>
      <c r="G90">
        <v>158.74</v>
      </c>
      <c r="H90">
        <v>165.84</v>
      </c>
      <c r="I90">
        <v>232.67</v>
      </c>
      <c r="J90">
        <v>294.57</v>
      </c>
      <c r="K90">
        <v>347.13</v>
      </c>
      <c r="L90">
        <v>383.04</v>
      </c>
      <c r="M90">
        <v>494.79</v>
      </c>
      <c r="N90">
        <v>532.19000000000005</v>
      </c>
      <c r="O90">
        <v>581.55999999999995</v>
      </c>
      <c r="P90">
        <v>482.78</v>
      </c>
      <c r="Q90">
        <v>487.25</v>
      </c>
      <c r="R90">
        <v>563.26</v>
      </c>
      <c r="S90">
        <v>584.88</v>
      </c>
    </row>
    <row r="91" spans="1:19">
      <c r="A91" t="s">
        <v>107</v>
      </c>
      <c r="C91">
        <f>C154</f>
        <v>124.9</v>
      </c>
      <c r="D91">
        <f>D154</f>
        <v>114.33</v>
      </c>
      <c r="E91">
        <f>E154</f>
        <v>100.86</v>
      </c>
      <c r="F91">
        <f>F154</f>
        <v>92.58</v>
      </c>
      <c r="G91">
        <v>96.39</v>
      </c>
      <c r="H91">
        <v>100.72</v>
      </c>
      <c r="I91">
        <v>132.97999999999999</v>
      </c>
      <c r="J91">
        <v>161.44</v>
      </c>
      <c r="K91">
        <v>181.9</v>
      </c>
      <c r="L91">
        <v>191.19</v>
      </c>
      <c r="M91">
        <v>229.76</v>
      </c>
      <c r="N91">
        <v>239.33</v>
      </c>
      <c r="O91">
        <v>247.56</v>
      </c>
      <c r="P91">
        <v>185.81</v>
      </c>
      <c r="Q91">
        <v>198.43</v>
      </c>
      <c r="R91">
        <v>231.3</v>
      </c>
      <c r="S91">
        <v>251.75</v>
      </c>
    </row>
    <row r="92" spans="1:19">
      <c r="A92" t="s">
        <v>108</v>
      </c>
      <c r="C92">
        <f>C164</f>
        <v>813.65</v>
      </c>
      <c r="D92">
        <f>D164</f>
        <v>681.83</v>
      </c>
      <c r="E92">
        <f>E164</f>
        <v>658.5</v>
      </c>
      <c r="F92">
        <f>F164</f>
        <v>655.96</v>
      </c>
      <c r="G92">
        <v>690.39</v>
      </c>
      <c r="H92">
        <v>696.54</v>
      </c>
      <c r="I92">
        <v>994.77</v>
      </c>
      <c r="J92">
        <v>1242.5</v>
      </c>
      <c r="K92">
        <v>1337.22</v>
      </c>
      <c r="L92">
        <v>1320.29</v>
      </c>
      <c r="M92">
        <v>1640.06</v>
      </c>
      <c r="N92">
        <v>1719.51</v>
      </c>
      <c r="O92">
        <v>1971.38</v>
      </c>
      <c r="P92">
        <v>1913.54</v>
      </c>
      <c r="Q92">
        <v>2050.91</v>
      </c>
      <c r="R92">
        <v>2414.02</v>
      </c>
      <c r="S92">
        <v>2353.52</v>
      </c>
    </row>
    <row r="93" spans="1:19">
      <c r="A93" t="s">
        <v>109</v>
      </c>
      <c r="C93">
        <f>C163</f>
        <v>537.57000000000005</v>
      </c>
      <c r="D93">
        <f>D163</f>
        <v>510.97</v>
      </c>
      <c r="E93">
        <f>E163</f>
        <v>485.94</v>
      </c>
      <c r="F93">
        <f>F163</f>
        <v>460.06</v>
      </c>
      <c r="G93">
        <v>432.08</v>
      </c>
      <c r="H93">
        <v>457.07</v>
      </c>
      <c r="I93">
        <v>562.35</v>
      </c>
      <c r="J93">
        <v>689.45</v>
      </c>
      <c r="K93">
        <v>835.62</v>
      </c>
      <c r="L93">
        <v>841.4</v>
      </c>
      <c r="M93">
        <v>975.51</v>
      </c>
      <c r="N93">
        <v>1012.16</v>
      </c>
      <c r="O93">
        <v>1047.8</v>
      </c>
      <c r="P93">
        <v>942.88</v>
      </c>
      <c r="Q93">
        <v>1019.9</v>
      </c>
      <c r="R93">
        <v>1107.04</v>
      </c>
      <c r="S93">
        <v>1153.3699999999999</v>
      </c>
    </row>
    <row r="94" spans="1:19">
      <c r="A94" t="s">
        <v>110</v>
      </c>
      <c r="C94">
        <f>C166</f>
        <v>76.88</v>
      </c>
      <c r="D94">
        <f>D166</f>
        <v>66.3</v>
      </c>
      <c r="E94">
        <f>E166</f>
        <v>66.45</v>
      </c>
      <c r="F94">
        <f>F166</f>
        <v>66.87</v>
      </c>
      <c r="G94">
        <v>63.81</v>
      </c>
      <c r="H94">
        <v>65.17</v>
      </c>
      <c r="I94">
        <v>94.26</v>
      </c>
      <c r="J94">
        <v>118.18</v>
      </c>
      <c r="K94">
        <v>126.81</v>
      </c>
      <c r="L94">
        <v>126.73</v>
      </c>
      <c r="M94">
        <v>159.5</v>
      </c>
      <c r="N94">
        <v>166.65</v>
      </c>
      <c r="O94">
        <v>187.21</v>
      </c>
      <c r="P94">
        <v>182.71</v>
      </c>
      <c r="Q94">
        <v>196.08</v>
      </c>
      <c r="R94">
        <v>231.55</v>
      </c>
      <c r="S94">
        <v>228.74</v>
      </c>
    </row>
    <row r="95" spans="1:19">
      <c r="A95" t="s">
        <v>111</v>
      </c>
      <c r="C95">
        <f t="shared" ref="C95:F97" si="23">C168</f>
        <v>1059.26</v>
      </c>
      <c r="D95">
        <f t="shared" si="23"/>
        <v>1166.97</v>
      </c>
      <c r="E95">
        <f t="shared" si="23"/>
        <v>1082.5</v>
      </c>
      <c r="F95">
        <f t="shared" si="23"/>
        <v>1179.98</v>
      </c>
      <c r="G95">
        <v>1265.3399999999999</v>
      </c>
      <c r="H95">
        <v>1343.25</v>
      </c>
      <c r="I95">
        <v>1990.61</v>
      </c>
      <c r="J95">
        <v>2418.14</v>
      </c>
      <c r="K95">
        <v>2918.25</v>
      </c>
      <c r="L95">
        <v>2899.38</v>
      </c>
      <c r="M95">
        <v>2970.09</v>
      </c>
      <c r="N95">
        <v>3402.12</v>
      </c>
      <c r="O95">
        <v>3719.42</v>
      </c>
      <c r="P95">
        <v>4275.01</v>
      </c>
      <c r="Q95">
        <v>4688.97</v>
      </c>
      <c r="R95">
        <v>5137.3599999999997</v>
      </c>
      <c r="S95">
        <v>4595.16</v>
      </c>
    </row>
    <row r="96" spans="1:19">
      <c r="A96" t="s">
        <v>112</v>
      </c>
      <c r="C96">
        <f t="shared" si="23"/>
        <v>2686.15</v>
      </c>
      <c r="D96">
        <f t="shared" si="23"/>
        <v>3007.19</v>
      </c>
      <c r="E96">
        <f t="shared" si="23"/>
        <v>3118.56</v>
      </c>
      <c r="F96">
        <f t="shared" si="23"/>
        <v>3349.39</v>
      </c>
      <c r="G96">
        <v>3763.47</v>
      </c>
      <c r="H96">
        <v>4016.65</v>
      </c>
      <c r="I96">
        <v>4268.1000000000004</v>
      </c>
      <c r="J96">
        <v>4528.1000000000004</v>
      </c>
      <c r="K96">
        <v>4878.8</v>
      </c>
      <c r="L96">
        <v>5260.9</v>
      </c>
      <c r="M96">
        <v>5554.1</v>
      </c>
      <c r="N96">
        <v>5710.9</v>
      </c>
      <c r="O96">
        <v>6027.7</v>
      </c>
      <c r="P96">
        <v>6337</v>
      </c>
      <c r="Q96">
        <v>6716.2</v>
      </c>
      <c r="R96">
        <v>7029.6</v>
      </c>
      <c r="S96">
        <v>7388.1</v>
      </c>
    </row>
    <row r="97" spans="1:19">
      <c r="A97" t="s">
        <v>113</v>
      </c>
      <c r="C97">
        <f t="shared" si="23"/>
        <v>3125.68</v>
      </c>
      <c r="D97">
        <f t="shared" si="23"/>
        <v>2747.92</v>
      </c>
      <c r="E97">
        <f t="shared" si="23"/>
        <v>2642.62</v>
      </c>
      <c r="F97">
        <f t="shared" si="23"/>
        <v>2563.2199999999998</v>
      </c>
      <c r="G97">
        <v>2746.91</v>
      </c>
      <c r="H97">
        <v>2839.92</v>
      </c>
      <c r="I97">
        <v>3910.13</v>
      </c>
      <c r="J97">
        <v>4839.0600000000004</v>
      </c>
      <c r="K97">
        <v>5383.32</v>
      </c>
      <c r="L97">
        <v>5463.94</v>
      </c>
      <c r="M97">
        <v>6738.89</v>
      </c>
      <c r="N97">
        <v>6986.14</v>
      </c>
      <c r="O97">
        <v>7626.47</v>
      </c>
      <c r="P97">
        <v>6925.02</v>
      </c>
      <c r="Q97">
        <v>7363.99</v>
      </c>
      <c r="R97">
        <v>8435.1299999999992</v>
      </c>
      <c r="S97">
        <v>8601.01</v>
      </c>
    </row>
    <row r="98" spans="1:19">
      <c r="A98" t="s">
        <v>114</v>
      </c>
      <c r="G98">
        <v>8711.83</v>
      </c>
      <c r="H98">
        <v>9153.61</v>
      </c>
      <c r="I98">
        <v>11157.4</v>
      </c>
      <c r="J98">
        <v>12937.1</v>
      </c>
      <c r="K98">
        <v>14525.65</v>
      </c>
      <c r="L98">
        <v>15107.24</v>
      </c>
      <c r="M98">
        <v>16932.29</v>
      </c>
      <c r="N98">
        <v>17844.14</v>
      </c>
      <c r="O98">
        <v>19168.86</v>
      </c>
      <c r="P98">
        <v>19353.75</v>
      </c>
      <c r="Q98">
        <v>20628.79</v>
      </c>
      <c r="R98">
        <v>22490.39</v>
      </c>
      <c r="S98">
        <v>22590.57</v>
      </c>
    </row>
    <row r="99" spans="1:19">
      <c r="A99" t="s">
        <v>115</v>
      </c>
    </row>
    <row r="100" spans="1:19">
      <c r="A100" t="s">
        <v>94</v>
      </c>
      <c r="C100" s="11">
        <f>C$173*$H100/100</f>
        <v>81.829599999999999</v>
      </c>
      <c r="D100" s="11">
        <f>D$173*$H100/100</f>
        <v>81.084000000000003</v>
      </c>
      <c r="E100" s="11">
        <f>E$173*$H100/100</f>
        <v>83.507199999999997</v>
      </c>
      <c r="F100" s="11">
        <f>F$173*$H100/100</f>
        <v>85.650800000000004</v>
      </c>
      <c r="G100" s="11">
        <v>89.4</v>
      </c>
      <c r="H100" s="11">
        <v>93.2</v>
      </c>
      <c r="I100" s="11">
        <v>96.6</v>
      </c>
      <c r="J100" s="11">
        <v>96.9</v>
      </c>
      <c r="K100" s="11">
        <v>98</v>
      </c>
      <c r="L100" s="11">
        <v>98.6</v>
      </c>
      <c r="M100" s="11">
        <v>100</v>
      </c>
      <c r="N100" s="11">
        <v>101.3</v>
      </c>
      <c r="O100" s="11">
        <v>101.6</v>
      </c>
      <c r="P100" s="11">
        <v>103.1</v>
      </c>
      <c r="Q100" s="11">
        <v>107.5</v>
      </c>
      <c r="R100" s="11">
        <v>110.3</v>
      </c>
      <c r="S100" s="11">
        <v>113.3</v>
      </c>
    </row>
    <row r="101" spans="1:19">
      <c r="A101" t="s">
        <v>95</v>
      </c>
      <c r="C101" s="11">
        <f>C$178*$H101/100</f>
        <v>82.625399999999985</v>
      </c>
      <c r="D101" s="11">
        <f>D$178*$H101/100</f>
        <v>81.767399999999995</v>
      </c>
      <c r="E101" s="11">
        <f>E$178*$H101/100</f>
        <v>82.968600000000009</v>
      </c>
      <c r="F101" s="11">
        <f>F$178*$H101/100</f>
        <v>83.311799999999991</v>
      </c>
      <c r="G101" s="11">
        <v>85.6</v>
      </c>
      <c r="H101" s="11">
        <v>85.8</v>
      </c>
      <c r="I101" s="11">
        <v>87.4</v>
      </c>
      <c r="J101" s="11">
        <v>89.5</v>
      </c>
      <c r="K101" s="11">
        <v>93.7</v>
      </c>
      <c r="L101" s="11">
        <v>97.1</v>
      </c>
      <c r="M101" s="11">
        <v>100</v>
      </c>
      <c r="N101" s="11">
        <v>101.6</v>
      </c>
      <c r="O101" s="11">
        <v>103.1</v>
      </c>
      <c r="P101" s="11">
        <v>101.6</v>
      </c>
      <c r="Q101" s="11">
        <v>104</v>
      </c>
      <c r="R101" s="11">
        <v>106.2</v>
      </c>
      <c r="S101" s="11">
        <v>107.7</v>
      </c>
    </row>
    <row r="102" spans="1:19">
      <c r="A102" t="s">
        <v>96</v>
      </c>
      <c r="C102" s="11">
        <f>C$174*$H102/100</f>
        <v>73.348199999999991</v>
      </c>
      <c r="D102" s="11">
        <f>D$174*$H102/100</f>
        <v>74.447999999999993</v>
      </c>
      <c r="E102" s="11">
        <f>E$174*$H102/100</f>
        <v>77.155199999999994</v>
      </c>
      <c r="F102" s="11">
        <f>F$174*$H102/100</f>
        <v>79.439399999999992</v>
      </c>
      <c r="G102" s="11">
        <v>81.900000000000006</v>
      </c>
      <c r="H102" s="11">
        <v>84.6</v>
      </c>
      <c r="I102" s="11">
        <v>86.6</v>
      </c>
      <c r="J102" s="11">
        <v>90.2</v>
      </c>
      <c r="K102" s="11">
        <v>94.6</v>
      </c>
      <c r="L102" s="11">
        <v>100</v>
      </c>
      <c r="M102" s="11">
        <v>100</v>
      </c>
      <c r="N102" s="11">
        <v>92.9</v>
      </c>
      <c r="O102" s="11">
        <v>89.6</v>
      </c>
      <c r="P102" s="11">
        <v>88.6</v>
      </c>
      <c r="Q102" s="11">
        <v>92.6</v>
      </c>
      <c r="R102" s="11">
        <v>97.3</v>
      </c>
      <c r="S102" s="11">
        <v>100.5</v>
      </c>
    </row>
    <row r="103" spans="1:19">
      <c r="A103" t="s">
        <v>97</v>
      </c>
      <c r="C103" s="11">
        <f>C$179*$H103/100</f>
        <v>79.90079999999999</v>
      </c>
      <c r="D103" s="11">
        <f>D$179*$H103/100</f>
        <v>80.847899999999996</v>
      </c>
      <c r="E103" s="11">
        <f>E$179*$H103/100</f>
        <v>82.655999999999992</v>
      </c>
      <c r="F103" s="11">
        <f>F$179*$H103/100</f>
        <v>83.344799999999992</v>
      </c>
      <c r="G103" s="11">
        <v>84.7</v>
      </c>
      <c r="H103" s="11">
        <v>86.1</v>
      </c>
      <c r="I103" s="11">
        <v>88.2</v>
      </c>
      <c r="J103" s="11">
        <v>90.2</v>
      </c>
      <c r="K103" s="11">
        <v>94</v>
      </c>
      <c r="L103" s="11">
        <v>97.7</v>
      </c>
      <c r="M103" s="11">
        <v>100</v>
      </c>
      <c r="N103" s="11">
        <v>100.8</v>
      </c>
      <c r="O103" s="11">
        <v>101.8</v>
      </c>
      <c r="P103" s="11">
        <v>100.5</v>
      </c>
      <c r="Q103" s="11">
        <v>103.2</v>
      </c>
      <c r="R103" s="11">
        <v>105.4</v>
      </c>
      <c r="S103" s="11">
        <v>106.8</v>
      </c>
    </row>
    <row r="104" spans="1:19">
      <c r="A104" t="s">
        <v>98</v>
      </c>
      <c r="C104" s="11">
        <f>C$180*$H104/100</f>
        <v>85.269599999999997</v>
      </c>
      <c r="D104" s="11">
        <f>D$180*$H104/100</f>
        <v>85.269599999999997</v>
      </c>
      <c r="E104" s="11">
        <f>E$180*$H104/100</f>
        <v>85.634</v>
      </c>
      <c r="F104" s="11">
        <f>F$180*$H104/100</f>
        <v>85.998400000000004</v>
      </c>
      <c r="G104" s="11">
        <v>89</v>
      </c>
      <c r="H104" s="11">
        <v>91.1</v>
      </c>
      <c r="I104" s="11">
        <v>92.6</v>
      </c>
      <c r="J104" s="11">
        <v>92.2</v>
      </c>
      <c r="K104" s="11">
        <v>96.3</v>
      </c>
      <c r="L104" s="11">
        <v>100</v>
      </c>
      <c r="M104" s="11">
        <v>100</v>
      </c>
      <c r="N104" s="11">
        <v>103</v>
      </c>
      <c r="O104" s="11">
        <v>103.5</v>
      </c>
      <c r="P104" s="11">
        <v>103.8</v>
      </c>
      <c r="Q104" s="11">
        <v>106.1</v>
      </c>
      <c r="R104" s="11">
        <v>108.2</v>
      </c>
      <c r="S104" s="11">
        <v>111</v>
      </c>
    </row>
    <row r="105" spans="1:19">
      <c r="A105" t="s">
        <v>99</v>
      </c>
      <c r="C105" s="11">
        <f>C$181*$H105/100</f>
        <v>81.681600000000003</v>
      </c>
      <c r="D105" s="11">
        <f>D$181*$H105/100</f>
        <v>81.166799999999995</v>
      </c>
      <c r="E105" s="11">
        <f>E$181*$H105/100</f>
        <v>79.965600000000009</v>
      </c>
      <c r="F105" s="11">
        <f>F$181*$H105/100</f>
        <v>81.080999999999989</v>
      </c>
      <c r="G105" s="11">
        <v>83.2</v>
      </c>
      <c r="H105" s="11">
        <v>85.8</v>
      </c>
      <c r="I105" s="11">
        <v>88.2</v>
      </c>
      <c r="J105" s="11">
        <v>89.4</v>
      </c>
      <c r="K105" s="11">
        <v>91.8</v>
      </c>
      <c r="L105" s="11">
        <v>96.1</v>
      </c>
      <c r="M105" s="11">
        <v>100</v>
      </c>
      <c r="N105" s="11">
        <v>102.3</v>
      </c>
      <c r="O105" s="11">
        <v>104.3</v>
      </c>
      <c r="P105" s="11">
        <v>105.1</v>
      </c>
      <c r="Q105" s="11">
        <v>108.5</v>
      </c>
      <c r="R105" s="11">
        <v>111</v>
      </c>
      <c r="S105" s="11">
        <v>114.6</v>
      </c>
    </row>
    <row r="106" spans="1:19">
      <c r="A106" t="s">
        <v>100</v>
      </c>
      <c r="C106" s="11">
        <f>C$182*$H106/100</f>
        <v>70.339100000000002</v>
      </c>
      <c r="D106" s="11">
        <f>D$182*$H106/100</f>
        <v>72.638799999999989</v>
      </c>
      <c r="E106" s="11">
        <f>E$182*$H106/100</f>
        <v>74.304100000000005</v>
      </c>
      <c r="F106" s="11">
        <f>F$182*$H106/100</f>
        <v>74.145499999999998</v>
      </c>
      <c r="G106" s="11">
        <v>78</v>
      </c>
      <c r="H106" s="11">
        <v>79.3</v>
      </c>
      <c r="I106" s="11">
        <v>79.099999999999994</v>
      </c>
      <c r="J106" s="11">
        <v>82.8</v>
      </c>
      <c r="K106" s="11">
        <v>87.1</v>
      </c>
      <c r="L106" s="11">
        <v>92.2</v>
      </c>
      <c r="M106" s="11">
        <v>100</v>
      </c>
      <c r="N106" s="11">
        <v>102.4</v>
      </c>
      <c r="O106" s="11">
        <v>107.1</v>
      </c>
      <c r="P106" s="11">
        <v>111</v>
      </c>
      <c r="Q106" s="11">
        <v>119.6</v>
      </c>
      <c r="R106" s="11">
        <v>133</v>
      </c>
      <c r="S106" s="11">
        <v>144.4</v>
      </c>
    </row>
    <row r="107" spans="1:19">
      <c r="A107" t="s">
        <v>101</v>
      </c>
      <c r="C107" s="11">
        <f>C$175*$H107/100</f>
        <v>78.147000000000006</v>
      </c>
      <c r="D107" s="11">
        <f>D$175*$H107/100</f>
        <v>81.31049999999999</v>
      </c>
      <c r="E107" s="11">
        <f>E$175*$H107/100</f>
        <v>82.935000000000002</v>
      </c>
      <c r="F107" s="11">
        <f>F$175*$H107/100</f>
        <v>79.686000000000007</v>
      </c>
      <c r="G107" s="11">
        <v>82.9</v>
      </c>
      <c r="H107" s="11">
        <v>85.5</v>
      </c>
      <c r="I107" s="11">
        <v>90.9</v>
      </c>
      <c r="J107" s="11">
        <v>98.7</v>
      </c>
      <c r="K107" s="11">
        <v>98.6</v>
      </c>
      <c r="L107" s="11">
        <v>98.8</v>
      </c>
      <c r="M107" s="11">
        <v>100</v>
      </c>
      <c r="N107" s="11">
        <v>101.1</v>
      </c>
      <c r="O107" s="11">
        <v>97.7</v>
      </c>
      <c r="P107" s="11">
        <v>98.7</v>
      </c>
      <c r="Q107" s="11">
        <v>102.3</v>
      </c>
      <c r="R107" s="11">
        <v>103.3</v>
      </c>
      <c r="S107" s="11">
        <v>108.7</v>
      </c>
    </row>
    <row r="108" spans="1:19">
      <c r="A108" t="s">
        <v>102</v>
      </c>
      <c r="C108" s="11">
        <f>C$183*$H108/100</f>
        <v>79.747200000000007</v>
      </c>
      <c r="D108" s="11">
        <f>D$183*$H108/100</f>
        <v>80.524799999999999</v>
      </c>
      <c r="E108" s="11">
        <f>E$183*$H108/100</f>
        <v>80.784000000000006</v>
      </c>
      <c r="F108" s="11">
        <f>F$183*$H108/100</f>
        <v>81.734399999999994</v>
      </c>
      <c r="G108" s="11">
        <v>83.9</v>
      </c>
      <c r="H108" s="11">
        <v>86.4</v>
      </c>
      <c r="I108" s="11">
        <v>88.8</v>
      </c>
      <c r="J108" s="11">
        <v>91.6</v>
      </c>
      <c r="K108" s="11">
        <v>95.1</v>
      </c>
      <c r="L108" s="11">
        <v>97.9</v>
      </c>
      <c r="M108" s="11">
        <v>100</v>
      </c>
      <c r="N108" s="11">
        <v>101.1</v>
      </c>
      <c r="O108" s="11">
        <v>101.7</v>
      </c>
      <c r="P108" s="11">
        <v>100.5</v>
      </c>
      <c r="Q108" s="11">
        <v>102.7</v>
      </c>
      <c r="R108" s="11">
        <v>105.7</v>
      </c>
      <c r="S108" s="11">
        <v>106.5</v>
      </c>
    </row>
    <row r="109" spans="1:19">
      <c r="A109" t="s">
        <v>103</v>
      </c>
      <c r="C109" s="11"/>
      <c r="D109" s="11"/>
      <c r="E109" s="11"/>
      <c r="F109" s="11"/>
      <c r="G109" s="11">
        <v>77.400000000000006</v>
      </c>
      <c r="H109" s="11">
        <v>73.2</v>
      </c>
      <c r="I109" s="11">
        <v>78.900000000000006</v>
      </c>
      <c r="J109" s="11">
        <v>80.7</v>
      </c>
      <c r="K109" s="11">
        <v>89.1</v>
      </c>
      <c r="L109" s="11">
        <v>97.9</v>
      </c>
      <c r="M109" s="11">
        <v>100</v>
      </c>
      <c r="N109" s="11">
        <v>106.1</v>
      </c>
      <c r="O109" s="11">
        <v>110.9</v>
      </c>
      <c r="P109" s="11">
        <v>120.5</v>
      </c>
      <c r="Q109" s="11">
        <v>125.6</v>
      </c>
      <c r="R109" s="11">
        <v>130.4</v>
      </c>
      <c r="S109" s="11">
        <v>134.30000000000001</v>
      </c>
    </row>
    <row r="110" spans="1:19">
      <c r="A110" t="s">
        <v>104</v>
      </c>
      <c r="C110" s="11">
        <f>C$176*$H110/100</f>
        <v>78.015999999999991</v>
      </c>
      <c r="D110" s="11">
        <f>D$176*$H110/100</f>
        <v>78.751999999999995</v>
      </c>
      <c r="E110" s="11">
        <f>E$176*$H110/100</f>
        <v>79.028000000000006</v>
      </c>
      <c r="F110" s="11">
        <f>F$176*$H110/100</f>
        <v>82.616</v>
      </c>
      <c r="G110" s="11">
        <v>88.2</v>
      </c>
      <c r="H110" s="11">
        <v>92</v>
      </c>
      <c r="I110" s="11">
        <v>95.3</v>
      </c>
      <c r="J110" s="11">
        <v>97.3</v>
      </c>
      <c r="K110" s="11">
        <v>97.2</v>
      </c>
      <c r="L110" s="11">
        <v>98.1</v>
      </c>
      <c r="M110" s="11">
        <v>100</v>
      </c>
      <c r="N110" s="11">
        <v>103.1</v>
      </c>
      <c r="O110" s="11">
        <v>106.5</v>
      </c>
      <c r="P110" s="11">
        <v>109.4</v>
      </c>
      <c r="Q110" s="11">
        <v>115.4</v>
      </c>
      <c r="R110" s="11">
        <v>119.5</v>
      </c>
      <c r="S110" s="11">
        <v>125.8</v>
      </c>
    </row>
    <row r="111" spans="1:19">
      <c r="A111" t="s">
        <v>105</v>
      </c>
      <c r="C111" s="11">
        <f>C$184*$H111/100</f>
        <v>75.028800000000004</v>
      </c>
      <c r="D111" s="11">
        <f>D$184*$H111/100</f>
        <v>76.204800000000006</v>
      </c>
      <c r="E111" s="11">
        <f>E$184*$H111/100</f>
        <v>77.851200000000006</v>
      </c>
      <c r="F111" s="11">
        <f>F$184*$H111/100</f>
        <v>77.694400000000002</v>
      </c>
      <c r="G111" s="11">
        <v>75.900000000000006</v>
      </c>
      <c r="H111" s="11">
        <v>78.400000000000006</v>
      </c>
      <c r="I111" s="11">
        <v>81.599999999999994</v>
      </c>
      <c r="J111" s="11">
        <v>86.8</v>
      </c>
      <c r="K111" s="11">
        <v>91.1</v>
      </c>
      <c r="L111" s="11">
        <v>95.6</v>
      </c>
      <c r="M111" s="11">
        <v>100</v>
      </c>
      <c r="N111" s="11">
        <v>102.3</v>
      </c>
      <c r="O111" s="11">
        <v>104.2</v>
      </c>
      <c r="P111" s="11">
        <v>104.5</v>
      </c>
      <c r="Q111" s="11">
        <v>105.3</v>
      </c>
      <c r="R111" s="11">
        <v>107.2</v>
      </c>
      <c r="S111" s="11">
        <v>110.4</v>
      </c>
    </row>
    <row r="112" spans="1:19">
      <c r="A112" t="s">
        <v>106</v>
      </c>
      <c r="C112" s="11">
        <f>C$186*$H112/100</f>
        <v>75.000200000000007</v>
      </c>
      <c r="D112" s="11">
        <f>D$186*$H112/100</f>
        <v>74.839600000000004</v>
      </c>
      <c r="E112" s="11">
        <f>E$186*$H112/100</f>
        <v>75.722899999999996</v>
      </c>
      <c r="F112" s="11">
        <f>F$186*$H112/100</f>
        <v>77.087999999999994</v>
      </c>
      <c r="G112" s="11">
        <v>78.2</v>
      </c>
      <c r="H112" s="11">
        <v>80.3</v>
      </c>
      <c r="I112" s="11">
        <v>83</v>
      </c>
      <c r="J112" s="11">
        <v>87.6</v>
      </c>
      <c r="K112" s="11">
        <v>92.1</v>
      </c>
      <c r="L112" s="11">
        <v>96.5</v>
      </c>
      <c r="M112" s="11">
        <v>100</v>
      </c>
      <c r="N112" s="11">
        <v>102.4</v>
      </c>
      <c r="O112" s="11">
        <v>103.1</v>
      </c>
      <c r="P112" s="11">
        <v>101.9</v>
      </c>
      <c r="Q112" s="11">
        <v>104.1</v>
      </c>
      <c r="R112" s="11">
        <v>106.9</v>
      </c>
      <c r="S112" s="11">
        <v>109.3</v>
      </c>
    </row>
    <row r="113" spans="1:23">
      <c r="A113" t="s">
        <v>107</v>
      </c>
      <c r="C113" s="11">
        <f>C$177*$H113/100</f>
        <v>81.620200000000011</v>
      </c>
      <c r="D113" s="11">
        <f>D$177*$H113/100</f>
        <v>81.620200000000011</v>
      </c>
      <c r="E113" s="11">
        <f>E$177*$H113/100</f>
        <v>82.513199999999998</v>
      </c>
      <c r="F113" s="11">
        <f>F$177*$H113/100</f>
        <v>84.031299999999987</v>
      </c>
      <c r="G113" s="11">
        <v>87.6</v>
      </c>
      <c r="H113" s="11">
        <v>89.3</v>
      </c>
      <c r="I113" s="11">
        <v>91.4</v>
      </c>
      <c r="J113" s="11">
        <v>94.2</v>
      </c>
      <c r="K113" s="11">
        <v>96.4</v>
      </c>
      <c r="L113" s="11">
        <v>98.7</v>
      </c>
      <c r="M113" s="11">
        <v>100</v>
      </c>
      <c r="N113" s="11">
        <v>98.9</v>
      </c>
      <c r="O113" s="11">
        <v>97.5</v>
      </c>
      <c r="P113" s="11">
        <v>95.3</v>
      </c>
      <c r="Q113" s="11">
        <v>98.5</v>
      </c>
      <c r="R113" s="11">
        <v>102.4</v>
      </c>
      <c r="S113" s="11">
        <v>103.7</v>
      </c>
    </row>
    <row r="114" spans="1:23">
      <c r="A114" t="s">
        <v>108</v>
      </c>
      <c r="C114" s="11">
        <f>C$187*$H114/100</f>
        <v>81.750399999999999</v>
      </c>
      <c r="D114" s="11">
        <f>D$187*$H114/100</f>
        <v>81.923599999999993</v>
      </c>
      <c r="E114" s="11">
        <f>E$187*$H114/100</f>
        <v>81.403999999999996</v>
      </c>
      <c r="F114" s="11">
        <f>F$187*$H114/100</f>
        <v>82.616399999999999</v>
      </c>
      <c r="G114" s="11">
        <v>84.6</v>
      </c>
      <c r="H114" s="11">
        <v>86.6</v>
      </c>
      <c r="I114" s="11">
        <v>88.8</v>
      </c>
      <c r="J114" s="11">
        <v>90.3</v>
      </c>
      <c r="K114" s="11">
        <v>93.6</v>
      </c>
      <c r="L114" s="11">
        <v>96.9</v>
      </c>
      <c r="M114" s="11">
        <v>100</v>
      </c>
      <c r="N114" s="11">
        <v>102.8</v>
      </c>
      <c r="O114" s="11">
        <v>105.1</v>
      </c>
      <c r="P114" s="11">
        <v>103.9</v>
      </c>
      <c r="Q114" s="11">
        <v>106.7</v>
      </c>
      <c r="R114" s="11">
        <v>108.6</v>
      </c>
      <c r="S114" s="11">
        <v>110.1</v>
      </c>
    </row>
    <row r="115" spans="1:23">
      <c r="A115" t="s">
        <v>109</v>
      </c>
      <c r="C115" s="11">
        <f>C$185*$H115/100</f>
        <v>77.089200000000005</v>
      </c>
      <c r="D115" s="11">
        <f>D$185*$H115/100</f>
        <v>76.070400000000006</v>
      </c>
      <c r="E115" s="11">
        <f>E$185*$H115/100</f>
        <v>77.343900000000005</v>
      </c>
      <c r="F115" s="11">
        <f>F$185*$H115/100</f>
        <v>80.230500000000006</v>
      </c>
      <c r="G115" s="11">
        <v>82</v>
      </c>
      <c r="H115" s="11">
        <v>84.9</v>
      </c>
      <c r="I115" s="11">
        <v>88.6</v>
      </c>
      <c r="J115" s="11">
        <v>92.9</v>
      </c>
      <c r="K115" s="11">
        <v>97.5</v>
      </c>
      <c r="L115" s="11">
        <v>99.6</v>
      </c>
      <c r="M115" s="11">
        <v>100</v>
      </c>
      <c r="N115" s="11">
        <v>98</v>
      </c>
      <c r="O115" s="11">
        <v>97.5</v>
      </c>
      <c r="P115" s="11">
        <v>99.5</v>
      </c>
      <c r="Q115" s="11">
        <v>103.8</v>
      </c>
      <c r="R115" s="11">
        <v>106.7</v>
      </c>
      <c r="S115" s="11">
        <v>109.1</v>
      </c>
    </row>
    <row r="116" spans="1:23">
      <c r="A116" t="s">
        <v>110</v>
      </c>
      <c r="C116" s="11">
        <f>C$189*$H116/100</f>
        <v>80.863100000000003</v>
      </c>
      <c r="D116" s="11">
        <f>D$189*$H116/100</f>
        <v>80.604200000000006</v>
      </c>
      <c r="E116" s="11">
        <f>E$189*$H116/100</f>
        <v>81.467200000000005</v>
      </c>
      <c r="F116" s="11">
        <f>F$189*$H116/100</f>
        <v>83.106899999999982</v>
      </c>
      <c r="G116" s="11">
        <v>84.2</v>
      </c>
      <c r="H116" s="11">
        <v>86.3</v>
      </c>
      <c r="I116" s="11">
        <v>87.5</v>
      </c>
      <c r="J116" s="11">
        <v>88.9</v>
      </c>
      <c r="K116" s="11">
        <v>91.8</v>
      </c>
      <c r="L116" s="11">
        <v>95.6</v>
      </c>
      <c r="M116" s="11">
        <v>100</v>
      </c>
      <c r="N116" s="11">
        <v>103.4</v>
      </c>
      <c r="O116" s="11">
        <v>104.8</v>
      </c>
      <c r="P116" s="11">
        <v>105.3</v>
      </c>
      <c r="Q116" s="11">
        <v>108</v>
      </c>
      <c r="R116" s="11">
        <v>110.2</v>
      </c>
      <c r="S116" s="11">
        <v>112.1</v>
      </c>
    </row>
    <row r="117" spans="1:23">
      <c r="A117" t="s">
        <v>111</v>
      </c>
      <c r="C117" s="11">
        <f>C$191*$H117/100</f>
        <v>65.834999999999994</v>
      </c>
      <c r="D117" s="11">
        <f>D$191*$H117/100</f>
        <v>68.388599999999997</v>
      </c>
      <c r="E117" s="11">
        <f>E$191*$H117/100</f>
        <v>70.383600000000001</v>
      </c>
      <c r="F117" s="11">
        <f>F$191*$H117/100</f>
        <v>72.538200000000003</v>
      </c>
      <c r="G117" s="11">
        <v>76.5</v>
      </c>
      <c r="H117" s="11">
        <v>79.8</v>
      </c>
      <c r="I117" s="11">
        <v>82.1</v>
      </c>
      <c r="J117" s="11">
        <v>85.5</v>
      </c>
      <c r="K117" s="11">
        <v>90.8</v>
      </c>
      <c r="L117" s="11">
        <v>95.2</v>
      </c>
      <c r="M117" s="11">
        <v>100</v>
      </c>
      <c r="N117" s="11">
        <v>103.8</v>
      </c>
      <c r="O117" s="11">
        <v>104.9</v>
      </c>
      <c r="P117" s="11">
        <v>105.2</v>
      </c>
      <c r="Q117" s="11">
        <v>105.9</v>
      </c>
      <c r="R117" s="11">
        <v>107.4</v>
      </c>
      <c r="S117" s="11">
        <v>111.6</v>
      </c>
    </row>
    <row r="118" spans="1:23">
      <c r="A118" t="s">
        <v>112</v>
      </c>
      <c r="C118" s="11">
        <f>C$192*$H118/100</f>
        <v>75.863699999999994</v>
      </c>
      <c r="D118" s="11">
        <f>D$192*$H118/100</f>
        <v>77.522400000000005</v>
      </c>
      <c r="E118" s="11">
        <f>E$192*$H118/100</f>
        <v>75.601799999999997</v>
      </c>
      <c r="F118" s="11">
        <f>F$192*$H118/100</f>
        <v>78.482700000000008</v>
      </c>
      <c r="G118" s="11">
        <v>84.7</v>
      </c>
      <c r="H118" s="11">
        <v>87.3</v>
      </c>
      <c r="I118" s="11">
        <v>89.8</v>
      </c>
      <c r="J118" s="11">
        <v>92.2</v>
      </c>
      <c r="K118" s="11">
        <v>95.7</v>
      </c>
      <c r="L118" s="11">
        <v>98.8</v>
      </c>
      <c r="M118" s="11">
        <v>100</v>
      </c>
      <c r="N118" s="11">
        <v>99</v>
      </c>
      <c r="O118" s="11">
        <v>101.8</v>
      </c>
      <c r="P118" s="11">
        <v>104.2</v>
      </c>
      <c r="Q118" s="11">
        <v>108.1</v>
      </c>
      <c r="R118" s="11">
        <v>110.7</v>
      </c>
      <c r="S118" s="11">
        <v>113.7</v>
      </c>
    </row>
    <row r="119" spans="1:23">
      <c r="A119" t="s">
        <v>113</v>
      </c>
      <c r="C119" s="11">
        <f>C$193*$H119/100</f>
        <v>79.708200000000005</v>
      </c>
      <c r="D119" s="11">
        <f>D$193*$H119/100</f>
        <v>79.793999999999997</v>
      </c>
      <c r="E119" s="11">
        <f>E$193*$H119/100</f>
        <v>80.480399999999989</v>
      </c>
      <c r="F119" s="11">
        <f>F$193*$H119/100</f>
        <v>81.853200000000001</v>
      </c>
      <c r="G119" s="11">
        <v>83.7</v>
      </c>
      <c r="H119" s="11">
        <v>85.8</v>
      </c>
      <c r="I119" s="11">
        <v>88.2</v>
      </c>
      <c r="J119" s="11">
        <v>90.8</v>
      </c>
      <c r="K119" s="11">
        <v>94.4</v>
      </c>
      <c r="L119" s="11">
        <v>97.6</v>
      </c>
      <c r="M119" s="11">
        <v>100</v>
      </c>
      <c r="N119" s="11">
        <v>101.1</v>
      </c>
      <c r="O119" s="11">
        <v>102</v>
      </c>
      <c r="P119" s="11">
        <v>101.4</v>
      </c>
      <c r="Q119" s="11">
        <v>104.4</v>
      </c>
      <c r="R119" s="11">
        <v>107</v>
      </c>
      <c r="S119" s="11">
        <v>108.8</v>
      </c>
    </row>
    <row r="120" spans="1:23">
      <c r="A120" t="s">
        <v>114</v>
      </c>
      <c r="C120" s="11"/>
      <c r="D120" s="11"/>
      <c r="E120" s="11"/>
      <c r="F120" s="11"/>
      <c r="G120" s="11">
        <v>82.8</v>
      </c>
      <c r="H120" s="11">
        <v>85.4</v>
      </c>
      <c r="I120" s="11">
        <v>87.7</v>
      </c>
      <c r="J120" s="11">
        <v>90.4</v>
      </c>
      <c r="K120" s="11">
        <v>94.3</v>
      </c>
      <c r="L120" s="11">
        <v>97.6</v>
      </c>
      <c r="M120" s="11">
        <v>100</v>
      </c>
      <c r="N120" s="11">
        <v>100.8</v>
      </c>
      <c r="O120" s="11">
        <v>102.4</v>
      </c>
      <c r="P120" s="11">
        <v>103.4</v>
      </c>
      <c r="Q120" s="11">
        <v>106.2</v>
      </c>
      <c r="R120" s="11">
        <v>108.6</v>
      </c>
      <c r="S120" s="11">
        <v>111.4</v>
      </c>
    </row>
    <row r="121" spans="1:23">
      <c r="C121" s="11"/>
      <c r="D121" s="11"/>
      <c r="E121" s="11"/>
      <c r="F121" s="11"/>
      <c r="G121" s="11"/>
      <c r="H121" s="11"/>
      <c r="I121" s="11"/>
      <c r="J121" s="11"/>
      <c r="K121" s="11"/>
      <c r="L121" s="11"/>
      <c r="M121" s="11"/>
      <c r="N121" s="11"/>
      <c r="O121" s="11"/>
      <c r="P121" s="11"/>
      <c r="Q121" s="11"/>
      <c r="R121" s="11"/>
      <c r="S121" s="11"/>
    </row>
    <row r="122" spans="1:23">
      <c r="A122" s="9" t="s">
        <v>116</v>
      </c>
    </row>
    <row r="123" spans="1:23">
      <c r="A123" t="s">
        <v>94</v>
      </c>
      <c r="C123" s="19">
        <f t="shared" ref="C123:L123" si="24">100/C100/$M78/$M55*C78*C55</f>
        <v>0.5715612675981192</v>
      </c>
      <c r="D123" s="19">
        <f t="shared" si="24"/>
        <v>0.63027452511020043</v>
      </c>
      <c r="E123" s="19">
        <f t="shared" si="24"/>
        <v>0.69781708477928017</v>
      </c>
      <c r="F123" s="19">
        <f t="shared" si="24"/>
        <v>0.75062471427779831</v>
      </c>
      <c r="G123" s="19">
        <f t="shared" si="24"/>
        <v>0.79194895756156769</v>
      </c>
      <c r="H123" s="19">
        <f t="shared" si="24"/>
        <v>0.82553289676386266</v>
      </c>
      <c r="I123" s="19">
        <f t="shared" si="24"/>
        <v>0.86310286288702565</v>
      </c>
      <c r="J123" s="19">
        <f t="shared" si="24"/>
        <v>0.90476012592425326</v>
      </c>
      <c r="K123" s="19">
        <f t="shared" si="24"/>
        <v>0.93669365143266758</v>
      </c>
      <c r="L123" s="19">
        <f t="shared" si="24"/>
        <v>0.9749430660549816</v>
      </c>
      <c r="M123" s="19">
        <f t="shared" ref="M123:S123" si="25">100/M100/$M78/$M55*M78*M55</f>
        <v>1</v>
      </c>
      <c r="N123" s="19">
        <f t="shared" si="25"/>
        <v>1.0243496367902234</v>
      </c>
      <c r="O123" s="19">
        <f t="shared" si="25"/>
        <v>1.0533644609371642</v>
      </c>
      <c r="P123" s="19">
        <f t="shared" si="25"/>
        <v>1.0634519697716336</v>
      </c>
      <c r="Q123" s="19">
        <f t="shared" si="25"/>
        <v>1.0767552227486967</v>
      </c>
      <c r="R123" s="19">
        <f t="shared" si="25"/>
        <v>1.1006045958091417</v>
      </c>
      <c r="S123" s="19">
        <f t="shared" si="25"/>
        <v>1.1198727855461725</v>
      </c>
      <c r="T123" s="20">
        <f>T282/S282*S123</f>
        <v>1.14115036847155</v>
      </c>
      <c r="U123" s="20">
        <f>U282/T282*T123</f>
        <v>1.1568285874691964</v>
      </c>
    </row>
    <row r="124" spans="1:23">
      <c r="A124" t="s">
        <v>95</v>
      </c>
      <c r="C124" s="19">
        <f t="shared" ref="C124:S124" si="26">100/C101/$M79/$M56*C79*C56</f>
        <v>0.63657324197489051</v>
      </c>
      <c r="D124" s="19">
        <f t="shared" si="26"/>
        <v>0.66863233833968216</v>
      </c>
      <c r="E124" s="19">
        <f t="shared" si="26"/>
        <v>0.71656462098172113</v>
      </c>
      <c r="F124" s="19">
        <f t="shared" si="26"/>
        <v>0.75652454557865123</v>
      </c>
      <c r="G124" s="19">
        <f t="shared" si="26"/>
        <v>0.7917808249493925</v>
      </c>
      <c r="H124" s="19">
        <f t="shared" si="26"/>
        <v>0.84366794685960578</v>
      </c>
      <c r="I124" s="19">
        <f t="shared" si="26"/>
        <v>0.88779111677518552</v>
      </c>
      <c r="J124" s="19">
        <f t="shared" si="26"/>
        <v>0.90795884443705455</v>
      </c>
      <c r="K124" s="19">
        <f t="shared" si="26"/>
        <v>0.92828258648427175</v>
      </c>
      <c r="L124" s="19">
        <f t="shared" si="26"/>
        <v>0.97013736993926047</v>
      </c>
      <c r="M124" s="19">
        <f t="shared" si="26"/>
        <v>1</v>
      </c>
      <c r="N124" s="19">
        <f t="shared" si="26"/>
        <v>1.0335935037750881</v>
      </c>
      <c r="O124" s="19">
        <f t="shared" si="26"/>
        <v>1.0687245223183099</v>
      </c>
      <c r="P124" s="19">
        <f t="shared" si="26"/>
        <v>1.1149934150489982</v>
      </c>
      <c r="Q124" s="19">
        <f t="shared" si="26"/>
        <v>1.1383828364339064</v>
      </c>
      <c r="R124" s="19">
        <f t="shared" si="26"/>
        <v>1.1592117602514509</v>
      </c>
      <c r="S124" s="19">
        <f t="shared" si="26"/>
        <v>1.1776922222085833</v>
      </c>
      <c r="T124" s="19"/>
      <c r="U124" s="19"/>
      <c r="V124" s="19"/>
      <c r="W124" s="19"/>
    </row>
    <row r="125" spans="1:23">
      <c r="A125" t="s">
        <v>96</v>
      </c>
      <c r="C125" s="19"/>
      <c r="D125" s="19"/>
      <c r="E125" s="19"/>
      <c r="F125" s="19">
        <f t="shared" ref="F125:S125" si="27">100/F102/$M80/$M57*F80*F57</f>
        <v>0.67133995163107618</v>
      </c>
      <c r="G125" s="19">
        <f t="shared" si="27"/>
        <v>0.72158890901868356</v>
      </c>
      <c r="H125" s="19">
        <f t="shared" si="27"/>
        <v>0.7608469846490733</v>
      </c>
      <c r="I125" s="19">
        <f t="shared" si="27"/>
        <v>0.79599466606690195</v>
      </c>
      <c r="J125" s="19">
        <f t="shared" si="27"/>
        <v>0.83253567346832602</v>
      </c>
      <c r="K125" s="19">
        <f t="shared" si="27"/>
        <v>0.89308118031094996</v>
      </c>
      <c r="L125" s="19">
        <f t="shared" si="27"/>
        <v>0.94556747466530489</v>
      </c>
      <c r="M125" s="19">
        <f t="shared" si="27"/>
        <v>0.99999999999999989</v>
      </c>
      <c r="N125" s="19">
        <f t="shared" si="27"/>
        <v>1.0259906791108719</v>
      </c>
      <c r="O125" s="19">
        <f t="shared" si="27"/>
        <v>1.029119383739574</v>
      </c>
      <c r="P125" s="19">
        <f t="shared" si="27"/>
        <v>1.058522049416317</v>
      </c>
      <c r="Q125" s="19">
        <f t="shared" si="27"/>
        <v>1.0683456774252729</v>
      </c>
      <c r="R125" s="19">
        <f t="shared" si="27"/>
        <v>1.0969496222398218</v>
      </c>
      <c r="S125" s="19">
        <f t="shared" si="27"/>
        <v>1.1092148548254088</v>
      </c>
      <c r="T125" s="20">
        <f>T284/S284*S125</f>
        <v>1.1225254330833137</v>
      </c>
      <c r="U125" s="20">
        <f>U284/T284*T125</f>
        <v>1.1380544410508693</v>
      </c>
    </row>
    <row r="126" spans="1:23">
      <c r="A126" t="s">
        <v>97</v>
      </c>
      <c r="C126" s="19">
        <f t="shared" ref="C126:S126" si="28">100/C103/$M81/$M58*C81*C58</f>
        <v>0.53917209390505672</v>
      </c>
      <c r="D126" s="19">
        <f t="shared" si="28"/>
        <v>0.60140970867719856</v>
      </c>
      <c r="E126" s="19">
        <f t="shared" si="28"/>
        <v>0.67498348593405777</v>
      </c>
      <c r="F126" s="19">
        <f t="shared" si="28"/>
        <v>0.73893477848930567</v>
      </c>
      <c r="G126" s="19">
        <f t="shared" si="28"/>
        <v>0.79146016829636567</v>
      </c>
      <c r="H126" s="19">
        <f t="shared" si="28"/>
        <v>0.83747698487474542</v>
      </c>
      <c r="I126" s="19">
        <f t="shared" si="28"/>
        <v>0.88323295443629979</v>
      </c>
      <c r="J126" s="19">
        <f t="shared" si="28"/>
        <v>0.90967971453391394</v>
      </c>
      <c r="K126" s="19">
        <f t="shared" si="28"/>
        <v>0.93907809242010054</v>
      </c>
      <c r="L126" s="19">
        <f t="shared" si="28"/>
        <v>0.96943232975338767</v>
      </c>
      <c r="M126" s="19">
        <f t="shared" si="28"/>
        <v>1</v>
      </c>
      <c r="N126" s="19">
        <f t="shared" si="28"/>
        <v>1.0340222726892612</v>
      </c>
      <c r="O126" s="19">
        <f t="shared" si="28"/>
        <v>1.0553153049579691</v>
      </c>
      <c r="P126" s="19">
        <f t="shared" si="28"/>
        <v>1.0843372226326558</v>
      </c>
      <c r="Q126" s="19">
        <f t="shared" si="28"/>
        <v>1.0989144827248301</v>
      </c>
      <c r="R126" s="19">
        <f t="shared" si="28"/>
        <v>1.1173696160231994</v>
      </c>
      <c r="S126" s="19">
        <f t="shared" si="28"/>
        <v>1.1308749882184546</v>
      </c>
      <c r="T126" s="20">
        <f>T285/S285*S126</f>
        <v>1.1455763630652944</v>
      </c>
      <c r="U126" s="20">
        <f>U285/T285*T126</f>
        <v>1.1534924879828237</v>
      </c>
    </row>
    <row r="127" spans="1:23">
      <c r="A127" t="s">
        <v>98</v>
      </c>
      <c r="C127" s="19"/>
      <c r="D127" s="19"/>
      <c r="E127" s="19"/>
      <c r="F127" s="19"/>
      <c r="G127" s="19"/>
      <c r="H127" s="19">
        <f t="shared" ref="H127:S127" si="29">100/H104/$M82/$M59*H82*H59</f>
        <v>0.46421219583929169</v>
      </c>
      <c r="I127" s="19">
        <f t="shared" si="29"/>
        <v>0.54797796261209086</v>
      </c>
      <c r="J127" s="19">
        <f t="shared" si="29"/>
        <v>0.62649165161341702</v>
      </c>
      <c r="K127" s="19">
        <f t="shared" si="29"/>
        <v>0.72541990936233347</v>
      </c>
      <c r="L127" s="19">
        <f t="shared" si="29"/>
        <v>0.82965562385745895</v>
      </c>
      <c r="M127" s="19">
        <f t="shared" si="29"/>
        <v>0.99999999999999989</v>
      </c>
      <c r="N127" s="19">
        <f t="shared" si="29"/>
        <v>1.2002764939303963</v>
      </c>
      <c r="O127" s="19">
        <f t="shared" si="29"/>
        <v>1.3726112616042532</v>
      </c>
      <c r="P127" s="19">
        <f t="shared" si="29"/>
        <v>1.5518967837245814</v>
      </c>
      <c r="Q127" s="19">
        <f t="shared" si="29"/>
        <v>1.7054038937053613</v>
      </c>
      <c r="R127" s="19">
        <f t="shared" si="29"/>
        <v>1.864627845477435</v>
      </c>
      <c r="S127" s="19">
        <f t="shared" si="29"/>
        <v>2.0220673735655543</v>
      </c>
      <c r="T127" s="20"/>
      <c r="U127" s="20"/>
    </row>
    <row r="128" spans="1:23">
      <c r="A128" t="s">
        <v>99</v>
      </c>
      <c r="C128" s="19">
        <f t="shared" ref="C128:S128" si="30">100/C105/$M83/$M60*C83*C60</f>
        <v>0.7967613396771831</v>
      </c>
      <c r="D128" s="19">
        <f t="shared" si="30"/>
        <v>0.84205163177735987</v>
      </c>
      <c r="E128" s="19">
        <f t="shared" si="30"/>
        <v>0.89460446298289742</v>
      </c>
      <c r="F128" s="19">
        <f t="shared" si="30"/>
        <v>0.91128035679181663</v>
      </c>
      <c r="G128" s="19">
        <f t="shared" si="30"/>
        <v>0.9445455005132114</v>
      </c>
      <c r="H128" s="19">
        <f t="shared" si="30"/>
        <v>0.95858590803392596</v>
      </c>
      <c r="I128" s="19">
        <f t="shared" si="30"/>
        <v>0.95955225470965477</v>
      </c>
      <c r="J128" s="19">
        <f t="shared" si="30"/>
        <v>0.95501335489766637</v>
      </c>
      <c r="K128" s="19">
        <f t="shared" si="30"/>
        <v>0.96700191481288622</v>
      </c>
      <c r="L128" s="19">
        <f t="shared" si="30"/>
        <v>0.97803074394686218</v>
      </c>
      <c r="M128" s="19">
        <f t="shared" si="30"/>
        <v>1</v>
      </c>
      <c r="N128" s="19">
        <f t="shared" si="30"/>
        <v>1.0279608569541556</v>
      </c>
      <c r="O128" s="19">
        <f t="shared" si="30"/>
        <v>1.0496369596222466</v>
      </c>
      <c r="P128" s="19">
        <f t="shared" si="30"/>
        <v>1.0729345542361144</v>
      </c>
      <c r="Q128" s="19">
        <f t="shared" si="30"/>
        <v>1.0950678903512296</v>
      </c>
      <c r="R128" s="19">
        <f t="shared" si="30"/>
        <v>1.1136886835916464</v>
      </c>
      <c r="S128" s="19">
        <f t="shared" si="30"/>
        <v>1.1278398172515407</v>
      </c>
      <c r="T128" s="20">
        <f>T287/S287*S128</f>
        <v>1.1492687737793201</v>
      </c>
      <c r="U128" s="20">
        <f>U287/T287*T128</f>
        <v>1.1695698904898479</v>
      </c>
    </row>
    <row r="129" spans="1:21">
      <c r="A129" t="s">
        <v>100</v>
      </c>
      <c r="C129" s="19"/>
      <c r="D129" s="19"/>
      <c r="E129" s="19"/>
      <c r="F129" s="19"/>
      <c r="G129" s="19"/>
      <c r="H129" s="19">
        <f t="shared" ref="H129:S129" si="31">100/H106/$M84/$M61*H84*H61</f>
        <v>0.84944643210402748</v>
      </c>
      <c r="I129" s="19">
        <f t="shared" si="31"/>
        <v>0.90892861770687239</v>
      </c>
      <c r="J129" s="19">
        <f t="shared" si="31"/>
        <v>0.92499072513243474</v>
      </c>
      <c r="K129" s="19">
        <f t="shared" si="31"/>
        <v>0.95669485213125371</v>
      </c>
      <c r="L129" s="19">
        <f t="shared" si="31"/>
        <v>1.0080766229727971</v>
      </c>
      <c r="M129" s="19">
        <f t="shared" si="31"/>
        <v>1</v>
      </c>
      <c r="N129" s="19">
        <f t="shared" si="31"/>
        <v>1.0189725152798206</v>
      </c>
      <c r="O129" s="19">
        <f t="shared" si="31"/>
        <v>1.0385751054291696</v>
      </c>
      <c r="P129" s="19">
        <f t="shared" si="31"/>
        <v>1.0947109357434057</v>
      </c>
      <c r="Q129" s="19">
        <f t="shared" si="31"/>
        <v>1.0955720492521301</v>
      </c>
      <c r="R129" s="19">
        <f t="shared" si="31"/>
        <v>1.1002557651423062</v>
      </c>
      <c r="S129" s="19">
        <f t="shared" si="31"/>
        <v>1.1115803416468646</v>
      </c>
      <c r="T129" s="20"/>
      <c r="U129" s="20"/>
    </row>
    <row r="130" spans="1:21">
      <c r="A130" t="s">
        <v>101</v>
      </c>
      <c r="C130" s="19"/>
      <c r="D130" s="19"/>
      <c r="E130" s="19"/>
      <c r="F130" s="19"/>
      <c r="G130" s="19"/>
      <c r="H130" s="19">
        <f t="shared" ref="H130:S130" si="32">100/H107/$M85/$M62*H85*H62</f>
        <v>0.38818697583500522</v>
      </c>
      <c r="I130" s="19">
        <f t="shared" si="32"/>
        <v>0.48706018819918684</v>
      </c>
      <c r="J130" s="19">
        <f t="shared" si="32"/>
        <v>0.58220401277919609</v>
      </c>
      <c r="K130" s="19">
        <f t="shared" si="32"/>
        <v>0.71356301412234069</v>
      </c>
      <c r="L130" s="19">
        <f t="shared" si="32"/>
        <v>0.85251767292239178</v>
      </c>
      <c r="M130" s="19">
        <f t="shared" si="32"/>
        <v>1</v>
      </c>
      <c r="N130" s="19">
        <f t="shared" si="32"/>
        <v>1.0803234867761036</v>
      </c>
      <c r="O130" s="19">
        <f t="shared" si="32"/>
        <v>1.1216785945005854</v>
      </c>
      <c r="P130" s="19">
        <f t="shared" si="32"/>
        <v>1.1511610209611842</v>
      </c>
      <c r="Q130" s="19">
        <f t="shared" si="32"/>
        <v>1.1718410961934254</v>
      </c>
      <c r="R130" s="19">
        <f t="shared" si="32"/>
        <v>1.2062759708976354</v>
      </c>
      <c r="S130" s="19">
        <f t="shared" si="32"/>
        <v>1.2305854172206576</v>
      </c>
      <c r="T130" s="20"/>
      <c r="U130" s="20"/>
    </row>
    <row r="131" spans="1:21">
      <c r="A131" t="s">
        <v>102</v>
      </c>
      <c r="C131" s="19">
        <f t="shared" ref="C131:S131" si="33">100/C108/$M86/$M63*C86*C63</f>
        <v>0.36917947833120723</v>
      </c>
      <c r="D131" s="19">
        <f t="shared" si="33"/>
        <v>0.43914195713623394</v>
      </c>
      <c r="E131" s="19">
        <f t="shared" si="33"/>
        <v>0.51562130113894655</v>
      </c>
      <c r="F131" s="19">
        <f t="shared" si="33"/>
        <v>0.59182393449393378</v>
      </c>
      <c r="G131" s="19">
        <f t="shared" si="33"/>
        <v>0.65982200290613102</v>
      </c>
      <c r="H131" s="19">
        <f t="shared" si="33"/>
        <v>0.7151680747111715</v>
      </c>
      <c r="I131" s="19">
        <f t="shared" si="33"/>
        <v>0.77073085078556647</v>
      </c>
      <c r="J131" s="19">
        <f t="shared" si="33"/>
        <v>0.81915121561756932</v>
      </c>
      <c r="K131" s="19">
        <f t="shared" si="33"/>
        <v>0.87570311767601638</v>
      </c>
      <c r="L131" s="19">
        <f t="shared" si="33"/>
        <v>0.92925321111320403</v>
      </c>
      <c r="M131" s="19">
        <f t="shared" si="33"/>
        <v>1</v>
      </c>
      <c r="N131" s="19">
        <f t="shared" si="33"/>
        <v>1.0781622833730427</v>
      </c>
      <c r="O131" s="19">
        <f t="shared" si="33"/>
        <v>1.122620447108224</v>
      </c>
      <c r="P131" s="19">
        <f t="shared" si="33"/>
        <v>1.1773258539447329</v>
      </c>
      <c r="Q131" s="19">
        <f t="shared" si="33"/>
        <v>1.217652295320115</v>
      </c>
      <c r="R131" s="19">
        <f t="shared" si="33"/>
        <v>1.2773974427658452</v>
      </c>
      <c r="S131" s="19">
        <f t="shared" si="33"/>
        <v>1.3417121195863195</v>
      </c>
      <c r="T131" s="20">
        <f>T290/S290*S131</f>
        <v>1.3672046498584598</v>
      </c>
      <c r="U131" s="20">
        <f>U290/T290*T131</f>
        <v>1.3940388922501861</v>
      </c>
    </row>
    <row r="132" spans="1:21">
      <c r="A132" t="s">
        <v>103</v>
      </c>
      <c r="C132" s="19"/>
      <c r="D132" s="19"/>
      <c r="E132" s="19"/>
      <c r="F132" s="19"/>
      <c r="G132" s="19">
        <f t="shared" ref="G132:S132" si="34">100/G109/$M87/$M56*G87*G56</f>
        <v>0.7991110237477661</v>
      </c>
      <c r="H132" s="19">
        <f t="shared" si="34"/>
        <v>0.89264472006132922</v>
      </c>
      <c r="I132" s="19">
        <f t="shared" si="34"/>
        <v>0.91759835840594628</v>
      </c>
      <c r="J132" s="19">
        <f t="shared" si="34"/>
        <v>0.92915759624188354</v>
      </c>
      <c r="K132" s="19">
        <f t="shared" si="34"/>
        <v>0.93598664001561771</v>
      </c>
      <c r="L132" s="19">
        <f t="shared" si="34"/>
        <v>0.9668771672974783</v>
      </c>
      <c r="M132" s="19">
        <f t="shared" si="34"/>
        <v>1</v>
      </c>
      <c r="N132" s="19">
        <f t="shared" si="34"/>
        <v>1.0169502109092976</v>
      </c>
      <c r="O132" s="19">
        <f t="shared" si="34"/>
        <v>1.0570143412528452</v>
      </c>
      <c r="P132" s="19">
        <f t="shared" si="34"/>
        <v>1.0673357892858757</v>
      </c>
      <c r="Q132" s="19">
        <f t="shared" si="34"/>
        <v>1.1217564634376158</v>
      </c>
      <c r="R132" s="19">
        <f t="shared" si="34"/>
        <v>1.1312129145049874</v>
      </c>
      <c r="S132" s="19">
        <f t="shared" si="34"/>
        <v>1.1314764546026641</v>
      </c>
      <c r="T132" s="20"/>
      <c r="U132" s="20"/>
    </row>
    <row r="133" spans="1:21">
      <c r="A133" t="s">
        <v>104</v>
      </c>
      <c r="C133" s="19">
        <f t="shared" ref="C133:S133" si="35">100/C110/$M88/$M64*C88*C64</f>
        <v>0.50523336541720776</v>
      </c>
      <c r="D133" s="19">
        <f t="shared" si="35"/>
        <v>0.57662833765073196</v>
      </c>
      <c r="E133" s="19">
        <f t="shared" si="35"/>
        <v>0.63482905922431487</v>
      </c>
      <c r="F133" s="19">
        <f t="shared" si="35"/>
        <v>0.67473938670416567</v>
      </c>
      <c r="G133" s="19">
        <f t="shared" si="35"/>
        <v>0.77877742766496005</v>
      </c>
      <c r="H133" s="19">
        <f t="shared" si="35"/>
        <v>0.82519463377476676</v>
      </c>
      <c r="I133" s="19">
        <f t="shared" si="35"/>
        <v>0.81176238508630694</v>
      </c>
      <c r="J133" s="19">
        <f t="shared" si="35"/>
        <v>0.86756696993371374</v>
      </c>
      <c r="K133" s="19">
        <f t="shared" si="35"/>
        <v>0.91227502503941205</v>
      </c>
      <c r="L133" s="19">
        <f t="shared" si="35"/>
        <v>0.9635829572575455</v>
      </c>
      <c r="M133" s="19">
        <f t="shared" si="35"/>
        <v>0.99999999999999989</v>
      </c>
      <c r="N133" s="19">
        <f t="shared" si="35"/>
        <v>1.0264047838299917</v>
      </c>
      <c r="O133" s="19">
        <f t="shared" si="35"/>
        <v>1.0185681654832375</v>
      </c>
      <c r="P133" s="19">
        <f t="shared" si="35"/>
        <v>1.0441642942714859</v>
      </c>
      <c r="Q133" s="19">
        <f t="shared" si="35"/>
        <v>1.0399797382880254</v>
      </c>
      <c r="R133" s="19">
        <f t="shared" si="35"/>
        <v>1.0764838990746404</v>
      </c>
      <c r="S133" s="19">
        <f t="shared" si="35"/>
        <v>1.1208338478790787</v>
      </c>
      <c r="T133" s="20">
        <f>T292/S292*S133</f>
        <v>1.1499755279239348</v>
      </c>
      <c r="U133" s="20">
        <f>U292/T292*T133</f>
        <v>1.1723922048815165</v>
      </c>
    </row>
    <row r="134" spans="1:21">
      <c r="A134" t="s">
        <v>105</v>
      </c>
      <c r="C134" s="19"/>
      <c r="D134" s="19"/>
      <c r="E134" s="19">
        <f t="shared" ref="E134:R134" si="36">100/E111/$M89/$M65*E89*E65</f>
        <v>0.24635031301777974</v>
      </c>
      <c r="F134" s="19">
        <f t="shared" si="36"/>
        <v>0.3047935158189502</v>
      </c>
      <c r="G134" s="19">
        <f t="shared" si="36"/>
        <v>0.43786422129644686</v>
      </c>
      <c r="H134" s="19">
        <f t="shared" si="36"/>
        <v>0.5354261971609191</v>
      </c>
      <c r="I134" s="19">
        <f t="shared" si="36"/>
        <v>0.64326368660320554</v>
      </c>
      <c r="J134" s="19">
        <f t="shared" si="36"/>
        <v>0.70960269808895704</v>
      </c>
      <c r="K134" s="19">
        <f t="shared" si="36"/>
        <v>0.79508411043142857</v>
      </c>
      <c r="L134" s="19">
        <f t="shared" si="36"/>
        <v>0.89043561249653103</v>
      </c>
      <c r="M134" s="19">
        <f t="shared" si="36"/>
        <v>1</v>
      </c>
      <c r="N134" s="19">
        <f t="shared" si="36"/>
        <v>1.1220906617155875</v>
      </c>
      <c r="O134" s="19">
        <f t="shared" si="36"/>
        <v>1.2385426863522671</v>
      </c>
      <c r="P134" s="19">
        <f t="shared" si="36"/>
        <v>1.315127436090276</v>
      </c>
      <c r="Q134" s="19">
        <f t="shared" si="36"/>
        <v>1.389251025467908</v>
      </c>
      <c r="R134" s="19">
        <f t="shared" si="36"/>
        <v>1.451387811100018</v>
      </c>
      <c r="S134" s="19">
        <f t="shared" ref="S134:S140" si="37">100/S111/$M89/$M65*S89*S65</f>
        <v>1.504191221864746</v>
      </c>
      <c r="T134" s="20"/>
      <c r="U134" s="20"/>
    </row>
    <row r="135" spans="1:21">
      <c r="A135" t="s">
        <v>106</v>
      </c>
      <c r="C135" s="19"/>
      <c r="D135" s="19"/>
      <c r="E135" s="19">
        <f t="shared" ref="E135:R135" si="38">100/E112/$M90/$M66*E90*E66</f>
        <v>0.5186526206355303</v>
      </c>
      <c r="F135" s="19">
        <f t="shared" si="38"/>
        <v>0.57863847763361898</v>
      </c>
      <c r="G135" s="19">
        <f t="shared" si="38"/>
        <v>0.6481506477722544</v>
      </c>
      <c r="H135" s="19">
        <f t="shared" si="38"/>
        <v>0.69760961300124213</v>
      </c>
      <c r="I135" s="19">
        <f t="shared" si="38"/>
        <v>0.77819081684989044</v>
      </c>
      <c r="J135" s="19">
        <f t="shared" si="38"/>
        <v>0.82279359842674316</v>
      </c>
      <c r="K135" s="19">
        <f t="shared" si="38"/>
        <v>0.87222763518022139</v>
      </c>
      <c r="L135" s="19">
        <f t="shared" si="38"/>
        <v>0.93293757854149806</v>
      </c>
      <c r="M135" s="19">
        <f t="shared" si="38"/>
        <v>1</v>
      </c>
      <c r="N135" s="19">
        <f t="shared" si="38"/>
        <v>1.0727569489600248</v>
      </c>
      <c r="O135" s="19">
        <f t="shared" si="38"/>
        <v>1.1426990708248759</v>
      </c>
      <c r="P135" s="19">
        <f t="shared" si="38"/>
        <v>1.1969429703591681</v>
      </c>
      <c r="Q135" s="19">
        <f t="shared" si="38"/>
        <v>1.2433617129685315</v>
      </c>
      <c r="R135" s="19">
        <f t="shared" si="38"/>
        <v>1.3040476958482328</v>
      </c>
      <c r="S135" s="19">
        <f t="shared" si="37"/>
        <v>1.3445743111513901</v>
      </c>
      <c r="T135" s="20"/>
      <c r="U135" s="20"/>
    </row>
    <row r="136" spans="1:21">
      <c r="A136" t="s">
        <v>107</v>
      </c>
      <c r="C136" s="19">
        <f t="shared" ref="C136:D138" si="39">100/C113/$M91/$M67*C91*C67</f>
        <v>0.47540878106015427</v>
      </c>
      <c r="D136" s="19">
        <f t="shared" si="39"/>
        <v>0.52109576504978972</v>
      </c>
      <c r="E136" s="19">
        <f t="shared" ref="E136:R136" si="40">100/E113/$M91/$M67*E91*E67</f>
        <v>0.56277853110197051</v>
      </c>
      <c r="F136" s="19">
        <f t="shared" si="40"/>
        <v>0.62202885952302833</v>
      </c>
      <c r="G136" s="19">
        <f t="shared" si="40"/>
        <v>0.66962002463643222</v>
      </c>
      <c r="H136" s="19">
        <f t="shared" si="40"/>
        <v>0.71356744349997103</v>
      </c>
      <c r="I136" s="19">
        <f t="shared" si="40"/>
        <v>0.7620507728194692</v>
      </c>
      <c r="J136" s="19">
        <f t="shared" si="40"/>
        <v>0.79936433920306593</v>
      </c>
      <c r="K136" s="19">
        <f t="shared" si="40"/>
        <v>0.85164489339419636</v>
      </c>
      <c r="L136" s="19">
        <f t="shared" si="40"/>
        <v>0.91883246707520139</v>
      </c>
      <c r="M136" s="19">
        <f t="shared" si="40"/>
        <v>1</v>
      </c>
      <c r="N136" s="19">
        <f t="shared" si="40"/>
        <v>1.0777931662798264</v>
      </c>
      <c r="O136" s="19">
        <f t="shared" si="40"/>
        <v>1.0826723694600378</v>
      </c>
      <c r="P136" s="19">
        <f t="shared" si="40"/>
        <v>1.1173818719314867</v>
      </c>
      <c r="Q136" s="19">
        <f t="shared" si="40"/>
        <v>1.1430831940514679</v>
      </c>
      <c r="R136" s="19">
        <f t="shared" si="40"/>
        <v>1.1837415986715469</v>
      </c>
      <c r="S136" s="19">
        <f t="shared" si="37"/>
        <v>1.1965400696309605</v>
      </c>
      <c r="T136" s="20">
        <f>T298/S298*S136</f>
        <v>1.2192743309539489</v>
      </c>
      <c r="U136" s="20">
        <f>U298/T298*T136</f>
        <v>1.2312397316502586</v>
      </c>
    </row>
    <row r="137" spans="1:21">
      <c r="A137" t="s">
        <v>108</v>
      </c>
      <c r="C137" s="19">
        <f t="shared" si="39"/>
        <v>0.68170451396367338</v>
      </c>
      <c r="D137" s="19">
        <f t="shared" si="39"/>
        <v>0.71042019240744725</v>
      </c>
      <c r="E137" s="19">
        <f t="shared" ref="E137:R137" si="41">100/E114/$M92/$M68*E92*E68</f>
        <v>0.74218238650623569</v>
      </c>
      <c r="F137" s="19">
        <f t="shared" si="41"/>
        <v>0.76648844758608148</v>
      </c>
      <c r="G137" s="19">
        <f t="shared" si="41"/>
        <v>0.87672898118616804</v>
      </c>
      <c r="H137" s="19">
        <f t="shared" si="41"/>
        <v>0.8922489163368571</v>
      </c>
      <c r="I137" s="19">
        <f t="shared" si="41"/>
        <v>0.91648335396504843</v>
      </c>
      <c r="J137" s="19">
        <f t="shared" si="41"/>
        <v>0.93365563520223271</v>
      </c>
      <c r="K137" s="19">
        <f t="shared" si="41"/>
        <v>0.9483719522950339</v>
      </c>
      <c r="L137" s="19">
        <f t="shared" si="41"/>
        <v>0.96749428556428563</v>
      </c>
      <c r="M137" s="19">
        <f t="shared" si="41"/>
        <v>1.0000000000000002</v>
      </c>
      <c r="N137" s="19">
        <f t="shared" si="41"/>
        <v>1.0482379621788835</v>
      </c>
      <c r="O137" s="19">
        <f t="shared" si="41"/>
        <v>1.1039788431249282</v>
      </c>
      <c r="P137" s="19">
        <f t="shared" si="41"/>
        <v>1.1507788165556767</v>
      </c>
      <c r="Q137" s="19">
        <f t="shared" si="41"/>
        <v>1.1758369783174965</v>
      </c>
      <c r="R137" s="19">
        <f t="shared" si="41"/>
        <v>1.2023815142995979</v>
      </c>
      <c r="S137" s="19">
        <f t="shared" si="37"/>
        <v>1.2133070738820373</v>
      </c>
      <c r="T137" s="20">
        <f>T300/S300*S137</f>
        <v>1.2315066799902676</v>
      </c>
      <c r="U137" s="20">
        <f>U300/T300*T137</f>
        <v>1.2387865224335597</v>
      </c>
    </row>
    <row r="138" spans="1:21">
      <c r="A138" t="s">
        <v>109</v>
      </c>
      <c r="C138" s="19">
        <f t="shared" si="39"/>
        <v>0.54703428260119225</v>
      </c>
      <c r="D138" s="19">
        <f t="shared" si="39"/>
        <v>0.60953820762217181</v>
      </c>
      <c r="E138" s="19">
        <f t="shared" ref="E138:R138" si="42">100/E115/$M93/$M69*E93*E69</f>
        <v>0.65786146917623922</v>
      </c>
      <c r="F138" s="19">
        <f t="shared" si="42"/>
        <v>0.6913345318109182</v>
      </c>
      <c r="G138" s="19">
        <f t="shared" si="42"/>
        <v>0.72242507457079819</v>
      </c>
      <c r="H138" s="19">
        <f t="shared" si="42"/>
        <v>0.76319679441871824</v>
      </c>
      <c r="I138" s="19">
        <f t="shared" si="42"/>
        <v>0.7902733254474813</v>
      </c>
      <c r="J138" s="19">
        <f t="shared" si="42"/>
        <v>0.82828879631872698</v>
      </c>
      <c r="K138" s="19">
        <f t="shared" si="42"/>
        <v>0.88113678242624038</v>
      </c>
      <c r="L138" s="19">
        <f t="shared" si="42"/>
        <v>0.94250117094927754</v>
      </c>
      <c r="M138" s="19">
        <f t="shared" si="42"/>
        <v>0.99999999999999989</v>
      </c>
      <c r="N138" s="19">
        <f t="shared" si="42"/>
        <v>1.0707286944240555</v>
      </c>
      <c r="O138" s="19">
        <f t="shared" si="42"/>
        <v>1.1130250980250878</v>
      </c>
      <c r="P138" s="19">
        <f t="shared" si="42"/>
        <v>1.1535534929187239</v>
      </c>
      <c r="Q138" s="19">
        <f t="shared" si="42"/>
        <v>1.1724298939272042</v>
      </c>
      <c r="R138" s="19">
        <f t="shared" si="42"/>
        <v>1.2007449653873505</v>
      </c>
      <c r="S138" s="19">
        <f t="shared" si="37"/>
        <v>1.2363444853333894</v>
      </c>
      <c r="T138" s="20">
        <f>T297/S297*S138</f>
        <v>1.2585986860693903</v>
      </c>
      <c r="U138" s="20">
        <f>U297/T297*T138</f>
        <v>1.2783801978347245</v>
      </c>
    </row>
    <row r="139" spans="1:21">
      <c r="A139" t="s">
        <v>110</v>
      </c>
      <c r="C139" s="19"/>
      <c r="D139" s="19"/>
      <c r="E139" s="19"/>
      <c r="F139" s="19"/>
      <c r="G139" s="19"/>
      <c r="H139" s="19">
        <f t="shared" ref="H139:R139" si="43">100/H116/$M94/$M70*H94*H70</f>
        <v>0.86009551176716847</v>
      </c>
      <c r="I139" s="19">
        <f t="shared" si="43"/>
        <v>0.90541514645155619</v>
      </c>
      <c r="J139" s="19">
        <f t="shared" si="43"/>
        <v>0.92713279461090359</v>
      </c>
      <c r="K139" s="19">
        <f t="shared" si="43"/>
        <v>0.94216413915408148</v>
      </c>
      <c r="L139" s="19">
        <f t="shared" si="43"/>
        <v>0.9680361791530131</v>
      </c>
      <c r="M139" s="19">
        <f t="shared" si="43"/>
        <v>1</v>
      </c>
      <c r="N139" s="19">
        <f t="shared" si="43"/>
        <v>1.0386393364944868</v>
      </c>
      <c r="O139" s="19">
        <f t="shared" si="43"/>
        <v>1.0812692797545933</v>
      </c>
      <c r="P139" s="19">
        <f t="shared" si="43"/>
        <v>1.114792360385191</v>
      </c>
      <c r="Q139" s="19">
        <f t="shared" si="43"/>
        <v>1.1419226057927978</v>
      </c>
      <c r="R139" s="19">
        <f t="shared" si="43"/>
        <v>1.1685722993460601</v>
      </c>
      <c r="S139" s="19">
        <f t="shared" si="37"/>
        <v>1.1908269591869913</v>
      </c>
      <c r="T139" s="20"/>
      <c r="U139" s="20"/>
    </row>
    <row r="140" spans="1:21">
      <c r="A140" t="s">
        <v>111</v>
      </c>
      <c r="C140" s="19"/>
      <c r="D140" s="19"/>
      <c r="E140" s="19"/>
      <c r="F140" s="19"/>
      <c r="G140" s="19"/>
      <c r="H140" s="19">
        <f t="shared" ref="H140:R140" si="44">100/H117/$M95/$M71*H95*H71</f>
        <v>0.93516023739416732</v>
      </c>
      <c r="I140" s="19">
        <f t="shared" si="44"/>
        <v>0.94890707621473747</v>
      </c>
      <c r="J140" s="19">
        <f t="shared" si="44"/>
        <v>0.95330605328380869</v>
      </c>
      <c r="K140" s="19">
        <f t="shared" si="44"/>
        <v>0.96135915157948426</v>
      </c>
      <c r="L140" s="19">
        <f t="shared" si="44"/>
        <v>0.9789164597075648</v>
      </c>
      <c r="M140" s="19">
        <f t="shared" si="44"/>
        <v>1</v>
      </c>
      <c r="N140" s="19">
        <f t="shared" si="44"/>
        <v>1.0282515311939795</v>
      </c>
      <c r="O140" s="19">
        <f t="shared" si="44"/>
        <v>1.0469857124205895</v>
      </c>
      <c r="P140" s="19">
        <f t="shared" si="44"/>
        <v>1.0479550488469482</v>
      </c>
      <c r="Q140" s="19">
        <f t="shared" si="44"/>
        <v>1.0551265388551128</v>
      </c>
      <c r="R140" s="19">
        <f t="shared" si="44"/>
        <v>1.0457323991648402</v>
      </c>
      <c r="S140" s="19">
        <f t="shared" si="37"/>
        <v>1.0439499380839963</v>
      </c>
      <c r="T140" s="20">
        <f>T304/S304*S140</f>
        <v>1.0616970870314244</v>
      </c>
      <c r="U140" s="20">
        <f>U304/T304*T140</f>
        <v>1.0690047365980124</v>
      </c>
    </row>
    <row r="141" spans="1:21">
      <c r="A141" t="s">
        <v>112</v>
      </c>
      <c r="C141" s="19">
        <f>100/C118/$M96*C96</f>
        <v>0.63750345953671206</v>
      </c>
      <c r="D141" s="19">
        <f t="shared" ref="D141:S141" si="45">100/D118/$M96*D96</f>
        <v>0.69842530190852781</v>
      </c>
      <c r="E141" s="19">
        <f t="shared" si="45"/>
        <v>0.74269119231602432</v>
      </c>
      <c r="F141" s="19">
        <f t="shared" si="45"/>
        <v>0.76838360381082771</v>
      </c>
      <c r="G141" s="19">
        <f t="shared" si="45"/>
        <v>0.80000251683414481</v>
      </c>
      <c r="H141" s="19">
        <f t="shared" si="45"/>
        <v>0.82839229651364532</v>
      </c>
      <c r="I141" s="19">
        <f t="shared" si="45"/>
        <v>0.85574536341439056</v>
      </c>
      <c r="J141" s="19">
        <f t="shared" si="45"/>
        <v>0.88424251752657679</v>
      </c>
      <c r="K141" s="19">
        <f t="shared" si="45"/>
        <v>0.91788311860591476</v>
      </c>
      <c r="L141" s="19">
        <f t="shared" si="45"/>
        <v>0.95871474601649265</v>
      </c>
      <c r="M141" s="19">
        <f t="shared" si="45"/>
        <v>1</v>
      </c>
      <c r="N141" s="19">
        <f t="shared" si="45"/>
        <v>1.03861757234941</v>
      </c>
      <c r="O141" s="19">
        <f t="shared" si="45"/>
        <v>1.0660808849010777</v>
      </c>
      <c r="P141" s="19">
        <f t="shared" si="45"/>
        <v>1.0949701835316552</v>
      </c>
      <c r="Q141" s="19">
        <f t="shared" si="45"/>
        <v>1.1186242543927638</v>
      </c>
      <c r="R141" s="19">
        <f t="shared" si="45"/>
        <v>1.1433239411164748</v>
      </c>
      <c r="S141" s="19">
        <f t="shared" si="45"/>
        <v>1.169926573532714</v>
      </c>
      <c r="T141" s="20">
        <f>T305/S305*S141</f>
        <v>1.1968348847239663</v>
      </c>
      <c r="U141" s="20">
        <f>U305/T305*T141</f>
        <v>1.2155537099004896</v>
      </c>
    </row>
    <row r="142" spans="1:21">
      <c r="A142" t="s">
        <v>117</v>
      </c>
      <c r="C142" s="19">
        <f t="shared" ref="C142:H142" si="46">100/C119/$M97/$M72*C97*C72</f>
        <v>0.53298118053440302</v>
      </c>
      <c r="D142" s="19">
        <f t="shared" si="46"/>
        <v>0.58534876852431461</v>
      </c>
      <c r="E142" s="19">
        <f t="shared" si="46"/>
        <v>0.63485796958982887</v>
      </c>
      <c r="F142" s="19">
        <f t="shared" si="46"/>
        <v>0.66631226165677138</v>
      </c>
      <c r="G142" s="19">
        <f t="shared" si="46"/>
        <v>0.78818125236321823</v>
      </c>
      <c r="H142" s="19">
        <f t="shared" si="46"/>
        <v>0.82499635634948232</v>
      </c>
      <c r="I142" s="19">
        <f t="shared" ref="I142:S142" si="47">100/I119/$M97/$M72*I97*I72</f>
        <v>0.85282709327794537</v>
      </c>
      <c r="J142" s="19">
        <f t="shared" si="47"/>
        <v>0.87375106666534164</v>
      </c>
      <c r="K142" s="19">
        <f t="shared" si="47"/>
        <v>0.91309288458784166</v>
      </c>
      <c r="L142" s="19">
        <f t="shared" si="47"/>
        <v>0.9613740210576317</v>
      </c>
      <c r="M142" s="19">
        <f t="shared" si="47"/>
        <v>0.99999999999999989</v>
      </c>
      <c r="N142" s="19">
        <f t="shared" si="47"/>
        <v>1.0558941365953147</v>
      </c>
      <c r="O142" s="19">
        <f t="shared" si="47"/>
        <v>1.090863330901541</v>
      </c>
      <c r="P142" s="19">
        <f t="shared" si="47"/>
        <v>1.1052271907749383</v>
      </c>
      <c r="Q142" s="19">
        <f t="shared" si="47"/>
        <v>1.1250397450228786</v>
      </c>
      <c r="R142" s="19">
        <f t="shared" si="47"/>
        <v>1.1518013520484265</v>
      </c>
      <c r="S142" s="19">
        <f t="shared" si="47"/>
        <v>1.1915995359359399</v>
      </c>
      <c r="T142" s="20">
        <f>T308/S308*S142</f>
        <v>1.2118567280468511</v>
      </c>
      <c r="U142" s="20">
        <f>U308/T308*T142</f>
        <v>1.2273475220140182</v>
      </c>
    </row>
    <row r="144" spans="1:21">
      <c r="A144" s="6" t="s">
        <v>118</v>
      </c>
    </row>
    <row r="146" spans="1:12">
      <c r="A146" s="9" t="s">
        <v>119</v>
      </c>
    </row>
    <row r="147" spans="1:12">
      <c r="A147" t="s">
        <v>120</v>
      </c>
    </row>
    <row r="148" spans="1:12">
      <c r="B148">
        <v>1979</v>
      </c>
      <c r="C148" s="4">
        <v>1980</v>
      </c>
      <c r="D148" s="4">
        <v>1981</v>
      </c>
      <c r="E148" s="4">
        <v>1982</v>
      </c>
      <c r="F148" s="4">
        <v>1983</v>
      </c>
      <c r="G148" s="4">
        <v>1984</v>
      </c>
      <c r="H148" s="4">
        <v>1985</v>
      </c>
      <c r="I148">
        <v>1986</v>
      </c>
      <c r="J148">
        <v>1987</v>
      </c>
      <c r="K148">
        <v>1988</v>
      </c>
      <c r="L148">
        <v>1989</v>
      </c>
    </row>
    <row r="149" spans="1:12">
      <c r="B149" t="s">
        <v>121</v>
      </c>
    </row>
    <row r="150" spans="1:12">
      <c r="A150" t="s">
        <v>122</v>
      </c>
      <c r="B150">
        <v>65.94</v>
      </c>
      <c r="C150">
        <v>66.319999999999993</v>
      </c>
      <c r="D150">
        <v>57.25</v>
      </c>
      <c r="E150">
        <v>55.74</v>
      </c>
      <c r="F150">
        <v>56.05</v>
      </c>
      <c r="G150">
        <v>54.58</v>
      </c>
      <c r="H150">
        <v>58.05</v>
      </c>
      <c r="I150">
        <v>82.37</v>
      </c>
      <c r="J150">
        <v>101.73</v>
      </c>
      <c r="K150">
        <v>107.56</v>
      </c>
      <c r="L150">
        <v>104.7</v>
      </c>
    </row>
    <row r="151" spans="1:12">
      <c r="A151" t="s">
        <v>123</v>
      </c>
      <c r="B151">
        <v>42.84</v>
      </c>
      <c r="C151">
        <v>51.64</v>
      </c>
      <c r="D151">
        <v>50.63</v>
      </c>
      <c r="E151">
        <v>51.97</v>
      </c>
      <c r="F151">
        <v>49.31</v>
      </c>
      <c r="G151">
        <v>51.31</v>
      </c>
      <c r="H151">
        <v>54.05</v>
      </c>
      <c r="I151">
        <v>70.53</v>
      </c>
      <c r="J151">
        <v>89.09</v>
      </c>
      <c r="K151">
        <v>105.56</v>
      </c>
      <c r="L151">
        <v>115.45</v>
      </c>
    </row>
    <row r="152" spans="1:12">
      <c r="A152" t="s">
        <v>124</v>
      </c>
      <c r="B152">
        <v>2.73</v>
      </c>
      <c r="C152">
        <v>3.23</v>
      </c>
      <c r="D152">
        <v>3.37</v>
      </c>
      <c r="E152">
        <v>3.09</v>
      </c>
      <c r="F152">
        <v>2.65</v>
      </c>
      <c r="G152">
        <v>2.76</v>
      </c>
      <c r="H152">
        <v>2.87</v>
      </c>
      <c r="I152">
        <v>3.86</v>
      </c>
      <c r="J152">
        <v>5.38</v>
      </c>
      <c r="K152">
        <v>5.92</v>
      </c>
      <c r="L152">
        <v>5.15</v>
      </c>
    </row>
    <row r="153" spans="1:12">
      <c r="A153" t="s">
        <v>125</v>
      </c>
      <c r="B153">
        <v>47.13</v>
      </c>
      <c r="C153">
        <v>57.71</v>
      </c>
      <c r="D153">
        <v>57.09</v>
      </c>
      <c r="E153">
        <v>56.13</v>
      </c>
      <c r="F153">
        <v>55.12</v>
      </c>
      <c r="G153">
        <v>55.44</v>
      </c>
      <c r="H153">
        <v>58.18</v>
      </c>
      <c r="I153">
        <v>69.47</v>
      </c>
      <c r="J153">
        <v>83.34</v>
      </c>
      <c r="K153">
        <v>89.45</v>
      </c>
      <c r="L153">
        <v>90.89</v>
      </c>
    </row>
    <row r="154" spans="1:12">
      <c r="A154" t="s">
        <v>126</v>
      </c>
      <c r="B154">
        <v>107.84</v>
      </c>
      <c r="C154">
        <v>124.9</v>
      </c>
      <c r="D154">
        <v>114.33</v>
      </c>
      <c r="E154">
        <v>100.86</v>
      </c>
      <c r="F154">
        <v>92.58</v>
      </c>
      <c r="G154">
        <v>96.02</v>
      </c>
      <c r="H154">
        <v>100.63</v>
      </c>
      <c r="I154">
        <v>132.82</v>
      </c>
      <c r="J154">
        <v>161.01</v>
      </c>
      <c r="K154">
        <v>181.81</v>
      </c>
      <c r="L154">
        <v>189.42</v>
      </c>
    </row>
    <row r="155" spans="1:12">
      <c r="A155" t="s">
        <v>127</v>
      </c>
      <c r="B155">
        <v>108.76</v>
      </c>
      <c r="C155">
        <v>118.02</v>
      </c>
      <c r="D155">
        <v>96.35</v>
      </c>
      <c r="E155">
        <v>85.12</v>
      </c>
      <c r="F155">
        <v>80.62</v>
      </c>
      <c r="G155">
        <v>76.650000000000006</v>
      </c>
      <c r="H155">
        <v>79.8</v>
      </c>
      <c r="I155">
        <v>111.57</v>
      </c>
      <c r="J155">
        <v>139.66</v>
      </c>
      <c r="K155">
        <v>150.9</v>
      </c>
      <c r="L155">
        <v>152.97999999999999</v>
      </c>
    </row>
    <row r="156" spans="1:12">
      <c r="A156" t="s">
        <v>128</v>
      </c>
      <c r="B156">
        <v>583.17999999999995</v>
      </c>
      <c r="C156">
        <v>664.59</v>
      </c>
      <c r="D156">
        <v>582.34</v>
      </c>
      <c r="E156">
        <v>551.73</v>
      </c>
      <c r="F156">
        <v>525.70000000000005</v>
      </c>
      <c r="G156">
        <v>499.13</v>
      </c>
      <c r="H156">
        <v>523.1</v>
      </c>
      <c r="I156">
        <v>731.91</v>
      </c>
      <c r="J156">
        <v>885.23</v>
      </c>
      <c r="K156">
        <v>955.65</v>
      </c>
      <c r="L156">
        <v>958.15</v>
      </c>
    </row>
    <row r="157" spans="1:12">
      <c r="A157" t="s">
        <v>129</v>
      </c>
      <c r="B157">
        <v>38.58</v>
      </c>
      <c r="C157">
        <v>40.15</v>
      </c>
      <c r="D157">
        <v>37</v>
      </c>
      <c r="E157">
        <v>38.54</v>
      </c>
      <c r="F157">
        <v>34.97</v>
      </c>
      <c r="G157">
        <v>33.76</v>
      </c>
      <c r="H157">
        <v>33.43</v>
      </c>
      <c r="I157">
        <v>39.270000000000003</v>
      </c>
      <c r="J157">
        <v>45.99</v>
      </c>
      <c r="K157">
        <v>52.88</v>
      </c>
      <c r="L157">
        <v>54.17</v>
      </c>
    </row>
    <row r="158" spans="1:12">
      <c r="A158" t="s">
        <v>130</v>
      </c>
      <c r="B158">
        <v>157.51</v>
      </c>
      <c r="C158">
        <v>169.38</v>
      </c>
      <c r="D158">
        <v>141.41</v>
      </c>
      <c r="E158">
        <v>138.13999999999999</v>
      </c>
      <c r="F158">
        <v>133.5</v>
      </c>
      <c r="G158">
        <v>124.74</v>
      </c>
      <c r="H158">
        <v>125.9</v>
      </c>
      <c r="I158">
        <v>174.94</v>
      </c>
      <c r="J158">
        <v>212.36</v>
      </c>
      <c r="K158">
        <v>227.37</v>
      </c>
      <c r="L158">
        <v>223.69</v>
      </c>
    </row>
    <row r="159" spans="1:12">
      <c r="A159" t="s">
        <v>131</v>
      </c>
      <c r="B159">
        <v>16.2</v>
      </c>
      <c r="C159">
        <v>19.23</v>
      </c>
      <c r="D159">
        <v>18.28</v>
      </c>
      <c r="E159">
        <v>18.989999999999998</v>
      </c>
      <c r="F159">
        <v>18.37</v>
      </c>
      <c r="G159">
        <v>17.78</v>
      </c>
      <c r="H159">
        <v>18.71</v>
      </c>
      <c r="I159">
        <v>25.21</v>
      </c>
      <c r="J159">
        <v>29.78</v>
      </c>
      <c r="K159">
        <v>32.729999999999997</v>
      </c>
      <c r="L159">
        <v>33.9</v>
      </c>
    </row>
    <row r="160" spans="1:12">
      <c r="A160" t="s">
        <v>132</v>
      </c>
      <c r="B160">
        <v>372.91</v>
      </c>
      <c r="C160">
        <v>452.65</v>
      </c>
      <c r="D160">
        <v>408.2</v>
      </c>
      <c r="E160">
        <v>403.05</v>
      </c>
      <c r="F160">
        <v>417.05</v>
      </c>
      <c r="G160">
        <v>413.91</v>
      </c>
      <c r="H160">
        <v>425.65</v>
      </c>
      <c r="I160">
        <v>601.87</v>
      </c>
      <c r="J160">
        <v>755.25</v>
      </c>
      <c r="K160">
        <v>831.98</v>
      </c>
      <c r="L160">
        <v>865.82</v>
      </c>
    </row>
    <row r="161" spans="1:12">
      <c r="A161" t="s">
        <v>133</v>
      </c>
      <c r="B161">
        <v>20.3</v>
      </c>
      <c r="C161">
        <v>25.09</v>
      </c>
      <c r="D161">
        <v>24.39</v>
      </c>
      <c r="E161">
        <v>23.28</v>
      </c>
      <c r="F161">
        <v>20.78</v>
      </c>
      <c r="G161">
        <v>19.23</v>
      </c>
      <c r="H161">
        <v>20.68</v>
      </c>
      <c r="I161">
        <v>29.55</v>
      </c>
      <c r="J161">
        <v>36.729999999999997</v>
      </c>
      <c r="K161">
        <v>41.7</v>
      </c>
      <c r="L161">
        <v>45.34</v>
      </c>
    </row>
    <row r="162" spans="1:12">
      <c r="A162" t="s">
        <v>134</v>
      </c>
      <c r="B162">
        <v>198.21</v>
      </c>
      <c r="C162">
        <v>214.49</v>
      </c>
      <c r="D162">
        <v>186.08</v>
      </c>
      <c r="E162">
        <v>180.11</v>
      </c>
      <c r="F162">
        <v>156.76</v>
      </c>
      <c r="G162">
        <v>157.94999999999999</v>
      </c>
      <c r="H162">
        <v>165.84</v>
      </c>
      <c r="I162">
        <v>230.74</v>
      </c>
      <c r="J162">
        <v>292.83999999999997</v>
      </c>
      <c r="K162">
        <v>344.49</v>
      </c>
      <c r="L162">
        <v>380.01</v>
      </c>
    </row>
    <row r="163" spans="1:12">
      <c r="A163" t="s">
        <v>135</v>
      </c>
      <c r="B163">
        <v>419.05</v>
      </c>
      <c r="C163">
        <v>537.57000000000005</v>
      </c>
      <c r="D163">
        <v>510.97</v>
      </c>
      <c r="E163">
        <v>485.94</v>
      </c>
      <c r="F163">
        <v>460.06</v>
      </c>
      <c r="G163">
        <v>431.3</v>
      </c>
      <c r="H163">
        <v>455.63</v>
      </c>
      <c r="I163">
        <v>559.87</v>
      </c>
      <c r="J163">
        <v>686.26</v>
      </c>
      <c r="K163">
        <v>833.83</v>
      </c>
      <c r="L163">
        <v>837.53</v>
      </c>
    </row>
    <row r="164" spans="1:12">
      <c r="A164" t="s">
        <v>136</v>
      </c>
      <c r="B164">
        <v>759.62</v>
      </c>
      <c r="C164">
        <v>813.65</v>
      </c>
      <c r="D164">
        <v>681.83</v>
      </c>
      <c r="E164">
        <v>658.5</v>
      </c>
      <c r="F164">
        <v>655.96</v>
      </c>
      <c r="G164">
        <v>616.96</v>
      </c>
      <c r="H164">
        <v>621.78</v>
      </c>
      <c r="I164">
        <v>889.45</v>
      </c>
      <c r="J164">
        <v>1114.81</v>
      </c>
      <c r="K164">
        <v>1201.82</v>
      </c>
      <c r="L164">
        <v>1189.1099999999999</v>
      </c>
    </row>
    <row r="165" spans="1:12">
      <c r="A165" t="s">
        <v>137</v>
      </c>
      <c r="B165">
        <v>95.35</v>
      </c>
      <c r="C165">
        <v>101.65</v>
      </c>
      <c r="D165">
        <v>94.06</v>
      </c>
      <c r="E165">
        <v>96.53</v>
      </c>
      <c r="F165">
        <v>97.12</v>
      </c>
      <c r="G165">
        <v>90.75</v>
      </c>
      <c r="H165">
        <v>92.77</v>
      </c>
      <c r="I165">
        <v>135.28</v>
      </c>
      <c r="J165">
        <v>170.79</v>
      </c>
      <c r="K165">
        <v>183.43</v>
      </c>
      <c r="L165">
        <v>177.15</v>
      </c>
    </row>
    <row r="166" spans="1:12">
      <c r="A166" t="s">
        <v>233</v>
      </c>
      <c r="B166">
        <v>68.709999999999994</v>
      </c>
      <c r="C166">
        <v>76.88</v>
      </c>
      <c r="D166">
        <v>66.3</v>
      </c>
      <c r="E166">
        <v>66.45</v>
      </c>
      <c r="F166">
        <v>66.87</v>
      </c>
      <c r="G166">
        <v>63.81</v>
      </c>
      <c r="H166">
        <v>65.17</v>
      </c>
      <c r="I166">
        <v>92.75</v>
      </c>
      <c r="J166">
        <v>116.58</v>
      </c>
      <c r="K166">
        <v>126.72</v>
      </c>
      <c r="L166">
        <v>126.48</v>
      </c>
    </row>
    <row r="167" spans="1:12">
      <c r="A167" t="s">
        <v>138</v>
      </c>
      <c r="B167">
        <v>233.98</v>
      </c>
      <c r="C167">
        <v>263.19</v>
      </c>
      <c r="D167">
        <v>294.81</v>
      </c>
      <c r="E167">
        <v>301.38</v>
      </c>
      <c r="F167">
        <v>326.37</v>
      </c>
      <c r="G167">
        <v>340.76</v>
      </c>
      <c r="H167">
        <v>347.38</v>
      </c>
      <c r="I167">
        <v>360.87</v>
      </c>
      <c r="J167">
        <v>412.16</v>
      </c>
      <c r="K167">
        <v>486.04</v>
      </c>
      <c r="L167">
        <v>545.52</v>
      </c>
    </row>
    <row r="168" spans="1:12">
      <c r="A168" t="s">
        <v>139</v>
      </c>
      <c r="B168">
        <v>1010.98</v>
      </c>
      <c r="C168">
        <v>1059.26</v>
      </c>
      <c r="D168">
        <v>1166.97</v>
      </c>
      <c r="E168">
        <v>1082.5</v>
      </c>
      <c r="F168">
        <v>1179.98</v>
      </c>
      <c r="G168">
        <v>1254.4100000000001</v>
      </c>
      <c r="H168">
        <v>1326</v>
      </c>
      <c r="I168">
        <v>1958.37</v>
      </c>
      <c r="J168">
        <v>2374.3200000000002</v>
      </c>
      <c r="K168">
        <v>2848.9</v>
      </c>
      <c r="L168">
        <v>2818.85</v>
      </c>
    </row>
    <row r="169" spans="1:12">
      <c r="A169" t="s">
        <v>140</v>
      </c>
      <c r="B169">
        <v>2462.75</v>
      </c>
      <c r="C169">
        <v>2686.15</v>
      </c>
      <c r="D169">
        <v>3007.19</v>
      </c>
      <c r="E169">
        <v>3118.56</v>
      </c>
      <c r="F169">
        <v>3349.39</v>
      </c>
      <c r="G169">
        <v>3717.77</v>
      </c>
      <c r="H169">
        <v>3962.22</v>
      </c>
      <c r="I169">
        <v>4176.1000000000004</v>
      </c>
      <c r="J169">
        <v>4452.88</v>
      </c>
      <c r="K169">
        <v>4809.08</v>
      </c>
      <c r="L169">
        <v>5132</v>
      </c>
    </row>
    <row r="170" spans="1:12">
      <c r="A170" t="s">
        <v>141</v>
      </c>
      <c r="B170">
        <v>2744.43</v>
      </c>
      <c r="C170">
        <v>3125.68</v>
      </c>
      <c r="D170">
        <v>2747.92</v>
      </c>
      <c r="E170">
        <v>2642.62</v>
      </c>
      <c r="F170">
        <v>2563.2199999999998</v>
      </c>
      <c r="G170">
        <v>2449.36</v>
      </c>
      <c r="H170">
        <v>2532.02</v>
      </c>
      <c r="I170">
        <v>3481.78</v>
      </c>
      <c r="J170">
        <v>4306.8100000000004</v>
      </c>
      <c r="K170">
        <v>4787.67</v>
      </c>
      <c r="L170">
        <v>4852.43</v>
      </c>
    </row>
    <row r="171" spans="1:12">
      <c r="A171" t="s">
        <v>142</v>
      </c>
      <c r="B171">
        <v>7036.65</v>
      </c>
      <c r="C171">
        <v>7779.58</v>
      </c>
      <c r="D171">
        <v>7855.36</v>
      </c>
      <c r="E171">
        <v>7762</v>
      </c>
      <c r="F171">
        <v>8018.24</v>
      </c>
      <c r="G171">
        <v>8373.86</v>
      </c>
      <c r="H171">
        <v>8775.16</v>
      </c>
      <c r="I171">
        <v>10734.11</v>
      </c>
      <c r="J171">
        <v>12470.8</v>
      </c>
      <c r="K171">
        <v>13984.29</v>
      </c>
      <c r="L171">
        <v>14456.42</v>
      </c>
    </row>
    <row r="172" spans="1:12">
      <c r="B172" t="s">
        <v>143</v>
      </c>
    </row>
    <row r="173" spans="1:12">
      <c r="A173" t="s">
        <v>122</v>
      </c>
      <c r="B173" s="11">
        <v>88.1</v>
      </c>
      <c r="C173" s="11">
        <v>87.8</v>
      </c>
      <c r="D173" s="11">
        <v>87</v>
      </c>
      <c r="E173" s="11">
        <v>89.6</v>
      </c>
      <c r="F173" s="11">
        <v>91.9</v>
      </c>
      <c r="G173" s="11">
        <v>95.9</v>
      </c>
      <c r="H173" s="11">
        <v>100</v>
      </c>
      <c r="I173" s="11">
        <v>103.6</v>
      </c>
      <c r="J173" s="11">
        <v>103</v>
      </c>
      <c r="K173" s="11">
        <v>102.9</v>
      </c>
      <c r="L173" s="11">
        <v>104.2</v>
      </c>
    </row>
    <row r="174" spans="1:12">
      <c r="A174" t="s">
        <v>123</v>
      </c>
      <c r="B174" s="11">
        <v>82.3</v>
      </c>
      <c r="C174" s="11">
        <v>86.7</v>
      </c>
      <c r="D174" s="11">
        <v>88</v>
      </c>
      <c r="E174" s="11">
        <v>91.2</v>
      </c>
      <c r="F174" s="11">
        <v>93.9</v>
      </c>
      <c r="G174" s="11">
        <v>96.8</v>
      </c>
      <c r="H174" s="11">
        <v>100</v>
      </c>
      <c r="I174" s="11">
        <v>102.1</v>
      </c>
      <c r="J174" s="11">
        <v>106.2</v>
      </c>
      <c r="K174" s="11">
        <v>111.9</v>
      </c>
      <c r="L174" s="11">
        <v>117.7</v>
      </c>
    </row>
    <row r="175" spans="1:12">
      <c r="A175" t="s">
        <v>124</v>
      </c>
      <c r="B175" s="11">
        <v>86.5</v>
      </c>
      <c r="C175" s="11">
        <v>91.4</v>
      </c>
      <c r="D175" s="11">
        <v>95.1</v>
      </c>
      <c r="E175" s="11">
        <v>97</v>
      </c>
      <c r="F175" s="11">
        <v>93.2</v>
      </c>
      <c r="G175" s="11">
        <v>96.8</v>
      </c>
      <c r="H175" s="11">
        <v>100</v>
      </c>
      <c r="I175" s="11">
        <v>107.4</v>
      </c>
      <c r="J175" s="11">
        <v>116.7</v>
      </c>
      <c r="K175" s="11">
        <v>115.8</v>
      </c>
      <c r="L175" s="11">
        <v>111.9</v>
      </c>
    </row>
    <row r="176" spans="1:12">
      <c r="A176" t="s">
        <v>125</v>
      </c>
      <c r="B176" s="11">
        <v>81.400000000000006</v>
      </c>
      <c r="C176" s="11">
        <v>84.8</v>
      </c>
      <c r="D176" s="11">
        <v>85.6</v>
      </c>
      <c r="E176" s="11">
        <v>85.9</v>
      </c>
      <c r="F176" s="11">
        <v>89.8</v>
      </c>
      <c r="G176" s="11">
        <v>95</v>
      </c>
      <c r="H176" s="11">
        <v>100</v>
      </c>
      <c r="I176" s="11">
        <v>104.2</v>
      </c>
      <c r="J176" s="11">
        <v>106.3</v>
      </c>
      <c r="K176" s="11">
        <v>106.4</v>
      </c>
      <c r="L176" s="11">
        <v>107.7</v>
      </c>
    </row>
    <row r="177" spans="1:12">
      <c r="A177" t="s">
        <v>126</v>
      </c>
      <c r="B177" s="11">
        <v>89.9</v>
      </c>
      <c r="C177" s="11">
        <v>91.4</v>
      </c>
      <c r="D177" s="11">
        <v>91.4</v>
      </c>
      <c r="E177" s="11">
        <v>92.4</v>
      </c>
      <c r="F177" s="11">
        <v>94.1</v>
      </c>
      <c r="G177" s="11">
        <v>97.8</v>
      </c>
      <c r="H177" s="11">
        <v>100</v>
      </c>
      <c r="I177" s="11">
        <v>102.3</v>
      </c>
      <c r="J177" s="11">
        <v>105.3</v>
      </c>
      <c r="K177" s="11">
        <v>107.7</v>
      </c>
      <c r="L177" s="11">
        <v>110</v>
      </c>
    </row>
    <row r="178" spans="1:12">
      <c r="A178" t="s">
        <v>127</v>
      </c>
      <c r="B178" s="11">
        <v>92.3</v>
      </c>
      <c r="C178" s="11">
        <v>96.3</v>
      </c>
      <c r="D178" s="11">
        <v>95.3</v>
      </c>
      <c r="E178" s="11">
        <v>96.7</v>
      </c>
      <c r="F178" s="11">
        <v>97.1</v>
      </c>
      <c r="G178" s="11">
        <v>99.2</v>
      </c>
      <c r="H178" s="11">
        <v>100</v>
      </c>
      <c r="I178" s="11">
        <v>101.5</v>
      </c>
      <c r="J178" s="11">
        <v>103.7</v>
      </c>
      <c r="K178" s="11">
        <v>108.5</v>
      </c>
      <c r="L178" s="11">
        <v>112.7</v>
      </c>
    </row>
    <row r="179" spans="1:12">
      <c r="A179" t="s">
        <v>128</v>
      </c>
      <c r="B179" s="11">
        <v>91.5</v>
      </c>
      <c r="C179" s="11">
        <v>92.8</v>
      </c>
      <c r="D179" s="11">
        <v>93.9</v>
      </c>
      <c r="E179" s="11">
        <v>96</v>
      </c>
      <c r="F179" s="11">
        <v>96.8</v>
      </c>
      <c r="G179" s="11">
        <v>98.2</v>
      </c>
      <c r="H179" s="11">
        <v>100</v>
      </c>
      <c r="I179" s="11">
        <v>102.4</v>
      </c>
      <c r="J179" s="11">
        <v>104.4</v>
      </c>
      <c r="K179" s="11">
        <v>108.2</v>
      </c>
      <c r="L179" s="11">
        <v>112.1</v>
      </c>
    </row>
    <row r="180" spans="1:12">
      <c r="A180" t="s">
        <v>129</v>
      </c>
      <c r="B180" s="11">
        <v>92</v>
      </c>
      <c r="C180" s="11">
        <v>93.6</v>
      </c>
      <c r="D180" s="11">
        <v>93.6</v>
      </c>
      <c r="E180" s="11">
        <v>94</v>
      </c>
      <c r="F180" s="11">
        <v>94.4</v>
      </c>
      <c r="G180" s="11">
        <v>97</v>
      </c>
      <c r="H180" s="11">
        <v>100</v>
      </c>
      <c r="I180" s="11">
        <v>101.4</v>
      </c>
      <c r="J180" s="11">
        <v>100.9</v>
      </c>
      <c r="K180" s="11">
        <v>105</v>
      </c>
      <c r="L180" s="11">
        <v>108</v>
      </c>
    </row>
    <row r="181" spans="1:12">
      <c r="A181" t="s">
        <v>130</v>
      </c>
      <c r="B181" s="11">
        <v>94.4</v>
      </c>
      <c r="C181" s="11">
        <v>95.2</v>
      </c>
      <c r="D181" s="11">
        <v>94.6</v>
      </c>
      <c r="E181" s="11">
        <v>93.2</v>
      </c>
      <c r="F181" s="11">
        <v>94.5</v>
      </c>
      <c r="G181" s="11">
        <v>97.5</v>
      </c>
      <c r="H181" s="11">
        <v>100</v>
      </c>
      <c r="I181" s="11">
        <v>102</v>
      </c>
      <c r="J181" s="11">
        <v>102.8</v>
      </c>
      <c r="K181" s="11">
        <v>105.6</v>
      </c>
      <c r="L181" s="11">
        <v>109.8</v>
      </c>
    </row>
    <row r="182" spans="1:12">
      <c r="A182" t="s">
        <v>131</v>
      </c>
      <c r="B182" s="11">
        <v>86</v>
      </c>
      <c r="C182" s="11">
        <v>88.7</v>
      </c>
      <c r="D182" s="11">
        <v>91.6</v>
      </c>
      <c r="E182" s="11">
        <v>93.7</v>
      </c>
      <c r="F182" s="11">
        <v>93.5</v>
      </c>
      <c r="G182" s="11">
        <v>97.5</v>
      </c>
      <c r="H182" s="11">
        <v>100</v>
      </c>
      <c r="I182" s="11">
        <v>99.6</v>
      </c>
      <c r="J182" s="11">
        <v>104</v>
      </c>
      <c r="K182" s="11">
        <v>108</v>
      </c>
      <c r="L182" s="11">
        <v>114.4</v>
      </c>
    </row>
    <row r="183" spans="1:12">
      <c r="A183" t="s">
        <v>132</v>
      </c>
      <c r="B183" s="11">
        <v>88.6</v>
      </c>
      <c r="C183" s="11">
        <v>92.3</v>
      </c>
      <c r="D183" s="11">
        <v>93.2</v>
      </c>
      <c r="E183" s="11">
        <v>93.5</v>
      </c>
      <c r="F183" s="11">
        <v>94.6</v>
      </c>
      <c r="G183" s="11">
        <v>97.4</v>
      </c>
      <c r="H183" s="11">
        <v>100</v>
      </c>
      <c r="I183" s="11">
        <v>102.5</v>
      </c>
      <c r="J183" s="11">
        <v>105.7</v>
      </c>
      <c r="K183" s="11">
        <v>110</v>
      </c>
      <c r="L183" s="11">
        <v>113.5</v>
      </c>
    </row>
    <row r="184" spans="1:12">
      <c r="A184" t="s">
        <v>133</v>
      </c>
      <c r="B184" s="11">
        <v>91.5</v>
      </c>
      <c r="C184" s="11">
        <v>95.7</v>
      </c>
      <c r="D184" s="11">
        <v>97.2</v>
      </c>
      <c r="E184" s="11">
        <v>99.3</v>
      </c>
      <c r="F184" s="11">
        <v>99.1</v>
      </c>
      <c r="G184" s="11">
        <v>97.3</v>
      </c>
      <c r="H184" s="11">
        <v>100</v>
      </c>
      <c r="I184" s="11">
        <v>104.1</v>
      </c>
      <c r="J184" s="11">
        <v>109.6</v>
      </c>
      <c r="K184" s="11">
        <v>113.9</v>
      </c>
      <c r="L184" s="11">
        <v>120.1</v>
      </c>
    </row>
    <row r="185" spans="1:12">
      <c r="A185" t="s">
        <v>135</v>
      </c>
      <c r="B185" s="11">
        <v>92.8</v>
      </c>
      <c r="C185" s="11">
        <v>90.8</v>
      </c>
      <c r="D185" s="11">
        <v>89.6</v>
      </c>
      <c r="E185" s="11">
        <v>91.1</v>
      </c>
      <c r="F185" s="11">
        <v>94.5</v>
      </c>
      <c r="G185" s="11">
        <v>96.6</v>
      </c>
      <c r="H185" s="11">
        <v>100</v>
      </c>
      <c r="I185" s="11">
        <v>103.9</v>
      </c>
      <c r="J185" s="11">
        <v>108.7</v>
      </c>
      <c r="K185" s="11">
        <v>113.8</v>
      </c>
      <c r="L185" s="11">
        <v>116.2</v>
      </c>
    </row>
    <row r="186" spans="1:12">
      <c r="A186" t="s">
        <v>134</v>
      </c>
      <c r="B186" s="11">
        <v>92.3</v>
      </c>
      <c r="C186" s="11">
        <v>93.4</v>
      </c>
      <c r="D186" s="11">
        <v>93.2</v>
      </c>
      <c r="E186" s="11">
        <v>94.3</v>
      </c>
      <c r="F186" s="11">
        <v>96</v>
      </c>
      <c r="G186" s="11">
        <v>97.7</v>
      </c>
      <c r="H186" s="11">
        <v>100</v>
      </c>
      <c r="I186" s="11">
        <v>103.3</v>
      </c>
      <c r="J186" s="11">
        <v>109.1</v>
      </c>
      <c r="K186" s="11">
        <v>114.8</v>
      </c>
      <c r="L186" s="11">
        <v>120.4</v>
      </c>
    </row>
    <row r="187" spans="1:12">
      <c r="A187" t="s">
        <v>136</v>
      </c>
      <c r="B187" s="11">
        <v>93.1</v>
      </c>
      <c r="C187" s="11">
        <v>94.4</v>
      </c>
      <c r="D187" s="11">
        <v>94.6</v>
      </c>
      <c r="E187" s="11">
        <v>94</v>
      </c>
      <c r="F187" s="11">
        <v>95.4</v>
      </c>
      <c r="G187" s="11">
        <v>98.1</v>
      </c>
      <c r="H187" s="11">
        <v>100</v>
      </c>
      <c r="I187" s="11">
        <v>102.3</v>
      </c>
      <c r="J187" s="11">
        <v>104.1</v>
      </c>
      <c r="K187" s="11">
        <v>107.9</v>
      </c>
      <c r="L187" s="11">
        <v>111.4</v>
      </c>
    </row>
    <row r="188" spans="1:12">
      <c r="A188" t="s">
        <v>137</v>
      </c>
      <c r="B188" s="11">
        <v>89.2</v>
      </c>
      <c r="C188" s="11">
        <v>93.3</v>
      </c>
      <c r="D188" s="11">
        <v>94.7</v>
      </c>
      <c r="E188" s="11">
        <v>93.8</v>
      </c>
      <c r="F188" s="11">
        <v>94.7</v>
      </c>
      <c r="G188" s="11">
        <v>96.4</v>
      </c>
      <c r="H188" s="11">
        <v>100</v>
      </c>
      <c r="I188" s="11">
        <v>102.9</v>
      </c>
      <c r="J188" s="11">
        <v>105</v>
      </c>
      <c r="K188" s="11">
        <v>108</v>
      </c>
      <c r="L188" s="11">
        <v>111.8</v>
      </c>
    </row>
    <row r="189" spans="1:12">
      <c r="A189" t="s">
        <v>233</v>
      </c>
      <c r="B189" s="11">
        <v>91</v>
      </c>
      <c r="C189" s="11">
        <v>93.7</v>
      </c>
      <c r="D189" s="11">
        <v>93.4</v>
      </c>
      <c r="E189" s="11">
        <v>94.4</v>
      </c>
      <c r="F189" s="11">
        <v>96.3</v>
      </c>
      <c r="G189" s="11">
        <v>97.6</v>
      </c>
      <c r="H189" s="11">
        <v>100</v>
      </c>
      <c r="I189" s="11">
        <v>101.2</v>
      </c>
      <c r="J189" s="11">
        <v>103.2</v>
      </c>
      <c r="K189" s="11">
        <v>107.2</v>
      </c>
      <c r="L189" s="11">
        <v>111.4</v>
      </c>
    </row>
    <row r="190" spans="1:12">
      <c r="A190" t="s">
        <v>138</v>
      </c>
      <c r="B190" s="11">
        <v>85.5</v>
      </c>
      <c r="C190" s="11">
        <v>86.7</v>
      </c>
      <c r="D190" s="11">
        <v>89.9</v>
      </c>
      <c r="E190" s="11">
        <v>87</v>
      </c>
      <c r="F190" s="11">
        <v>89.8</v>
      </c>
      <c r="G190" s="11">
        <v>95.5</v>
      </c>
      <c r="H190" s="11">
        <v>100</v>
      </c>
      <c r="I190" s="11">
        <v>103.3</v>
      </c>
      <c r="J190" s="11">
        <v>107.5</v>
      </c>
      <c r="K190" s="11">
        <v>112.2</v>
      </c>
      <c r="L190" s="11">
        <v>115.6</v>
      </c>
    </row>
    <row r="191" spans="1:12">
      <c r="A191" t="s">
        <v>139</v>
      </c>
      <c r="B191" s="11">
        <v>79</v>
      </c>
      <c r="C191" s="11">
        <v>82.5</v>
      </c>
      <c r="D191" s="11">
        <v>85.7</v>
      </c>
      <c r="E191" s="11">
        <v>88.2</v>
      </c>
      <c r="F191" s="11">
        <v>90.9</v>
      </c>
      <c r="G191" s="11">
        <v>95.5</v>
      </c>
      <c r="H191" s="11">
        <v>100</v>
      </c>
      <c r="I191" s="11">
        <v>102.5</v>
      </c>
      <c r="J191" s="11">
        <v>107</v>
      </c>
      <c r="K191" s="11">
        <v>113.1</v>
      </c>
      <c r="L191" s="11">
        <v>118.6</v>
      </c>
    </row>
    <row r="192" spans="1:12">
      <c r="A192" t="s">
        <v>140</v>
      </c>
      <c r="B192" s="11">
        <v>86.9</v>
      </c>
      <c r="C192" s="11">
        <v>86.9</v>
      </c>
      <c r="D192" s="11">
        <v>88.8</v>
      </c>
      <c r="E192" s="11">
        <v>86.6</v>
      </c>
      <c r="F192" s="11">
        <v>89.9</v>
      </c>
      <c r="G192" s="11">
        <v>96.4</v>
      </c>
      <c r="H192" s="11">
        <v>100</v>
      </c>
      <c r="I192" s="11">
        <v>103.2</v>
      </c>
      <c r="J192" s="11">
        <v>106.8</v>
      </c>
      <c r="K192" s="11">
        <v>111.7</v>
      </c>
      <c r="L192" s="11">
        <v>114.8</v>
      </c>
    </row>
    <row r="193" spans="1:21">
      <c r="A193" t="s">
        <v>141</v>
      </c>
      <c r="B193" s="11">
        <v>91.8</v>
      </c>
      <c r="C193" s="11">
        <v>92.9</v>
      </c>
      <c r="D193" s="11">
        <v>93</v>
      </c>
      <c r="E193" s="11">
        <v>93.8</v>
      </c>
      <c r="F193" s="11">
        <v>95.4</v>
      </c>
      <c r="G193" s="11">
        <v>97.6</v>
      </c>
      <c r="H193" s="11">
        <v>100</v>
      </c>
      <c r="I193" s="11">
        <v>102.7</v>
      </c>
      <c r="J193" s="11">
        <v>105.5</v>
      </c>
      <c r="K193" s="11">
        <v>109.6</v>
      </c>
      <c r="L193" s="11">
        <v>113.2</v>
      </c>
    </row>
    <row r="194" spans="1:21">
      <c r="A194" t="s">
        <v>142</v>
      </c>
      <c r="B194" s="11">
        <v>87</v>
      </c>
      <c r="C194" s="11">
        <v>88.1</v>
      </c>
      <c r="D194" s="11">
        <v>89.7</v>
      </c>
      <c r="E194" s="11">
        <v>89.2</v>
      </c>
      <c r="F194" s="11">
        <v>91.8</v>
      </c>
      <c r="G194" s="11">
        <v>96.6</v>
      </c>
      <c r="H194" s="11">
        <v>100</v>
      </c>
      <c r="I194" s="11">
        <v>102.9</v>
      </c>
      <c r="J194" s="11">
        <v>106.5</v>
      </c>
      <c r="K194" s="11">
        <v>111.2</v>
      </c>
      <c r="L194" s="11">
        <v>114.8</v>
      </c>
    </row>
    <row r="195" spans="1:21">
      <c r="A195" t="s">
        <v>144</v>
      </c>
    </row>
    <row r="196" spans="1:21">
      <c r="A196" t="s">
        <v>145</v>
      </c>
    </row>
    <row r="197" spans="1:21">
      <c r="A197" t="s">
        <v>146</v>
      </c>
    </row>
    <row r="198" spans="1:21">
      <c r="A198" t="s">
        <v>147</v>
      </c>
    </row>
    <row r="199" spans="1:21">
      <c r="A199" t="s">
        <v>148</v>
      </c>
    </row>
    <row r="200" spans="1:21">
      <c r="A200" t="s">
        <v>149</v>
      </c>
    </row>
    <row r="201" spans="1:21">
      <c r="A201" t="s">
        <v>150</v>
      </c>
    </row>
    <row r="202" spans="1:21">
      <c r="A202" t="s">
        <v>151</v>
      </c>
    </row>
    <row r="205" spans="1:21" ht="15.75">
      <c r="A205" s="17" t="s">
        <v>161</v>
      </c>
    </row>
    <row r="206" spans="1:21">
      <c r="A206" s="6"/>
      <c r="H206">
        <v>1985</v>
      </c>
      <c r="I206">
        <v>1986</v>
      </c>
      <c r="J206">
        <v>1987</v>
      </c>
      <c r="K206">
        <v>1988</v>
      </c>
      <c r="L206">
        <v>1989</v>
      </c>
      <c r="M206">
        <v>1990</v>
      </c>
      <c r="N206">
        <v>1991</v>
      </c>
      <c r="O206">
        <v>1992</v>
      </c>
      <c r="P206">
        <v>1993</v>
      </c>
      <c r="Q206">
        <v>1994</v>
      </c>
      <c r="R206">
        <v>1995</v>
      </c>
      <c r="S206">
        <v>1996</v>
      </c>
      <c r="T206">
        <v>1997</v>
      </c>
      <c r="U206">
        <v>1998</v>
      </c>
    </row>
    <row r="207" spans="1:21">
      <c r="A207" s="6" t="s">
        <v>162</v>
      </c>
      <c r="H207">
        <v>83</v>
      </c>
      <c r="I207">
        <v>86</v>
      </c>
      <c r="J207">
        <v>88</v>
      </c>
      <c r="K207">
        <v>93</v>
      </c>
      <c r="L207">
        <v>98</v>
      </c>
      <c r="M207">
        <v>100</v>
      </c>
      <c r="N207">
        <v>102</v>
      </c>
      <c r="O207">
        <v>105</v>
      </c>
      <c r="P207">
        <v>106</v>
      </c>
      <c r="Q207">
        <v>108</v>
      </c>
      <c r="R207">
        <v>110</v>
      </c>
      <c r="S207">
        <v>113</v>
      </c>
      <c r="T207">
        <v>115</v>
      </c>
      <c r="U207" s="18">
        <f>U282/T282*T207</f>
        <v>116.5799803729146</v>
      </c>
    </row>
    <row r="208" spans="1:21">
      <c r="A208" s="6" t="s">
        <v>163</v>
      </c>
      <c r="H208">
        <v>90</v>
      </c>
      <c r="I208">
        <v>91</v>
      </c>
      <c r="J208">
        <v>93</v>
      </c>
      <c r="K208">
        <v>94</v>
      </c>
      <c r="L208">
        <v>96</v>
      </c>
      <c r="M208">
        <v>100</v>
      </c>
      <c r="N208">
        <v>103</v>
      </c>
      <c r="O208">
        <v>106</v>
      </c>
      <c r="P208">
        <v>109</v>
      </c>
      <c r="Q208">
        <v>111</v>
      </c>
      <c r="R208">
        <v>113</v>
      </c>
      <c r="S208">
        <v>115</v>
      </c>
      <c r="T208">
        <v>117</v>
      </c>
      <c r="U208" s="18"/>
    </row>
    <row r="209" spans="1:21">
      <c r="A209" s="6" t="s">
        <v>164</v>
      </c>
      <c r="H209">
        <v>79</v>
      </c>
      <c r="I209">
        <v>81</v>
      </c>
      <c r="J209">
        <v>84</v>
      </c>
      <c r="K209">
        <v>89</v>
      </c>
      <c r="L209">
        <v>94</v>
      </c>
      <c r="M209">
        <v>100</v>
      </c>
      <c r="N209">
        <v>104</v>
      </c>
      <c r="O209">
        <v>107</v>
      </c>
      <c r="P209">
        <v>110</v>
      </c>
      <c r="Q209">
        <v>111</v>
      </c>
      <c r="R209">
        <v>112</v>
      </c>
      <c r="S209">
        <v>113</v>
      </c>
      <c r="T209">
        <v>114</v>
      </c>
      <c r="U209" s="18">
        <f>U284/T284*T209</f>
        <v>115.57707509881422</v>
      </c>
    </row>
    <row r="210" spans="1:21">
      <c r="A210" s="6" t="s">
        <v>165</v>
      </c>
      <c r="H210">
        <v>85</v>
      </c>
      <c r="I210">
        <v>88</v>
      </c>
      <c r="J210">
        <v>91</v>
      </c>
      <c r="K210">
        <v>93</v>
      </c>
      <c r="L210">
        <v>97</v>
      </c>
      <c r="M210">
        <v>100</v>
      </c>
      <c r="N210">
        <v>103</v>
      </c>
      <c r="O210">
        <v>106</v>
      </c>
      <c r="P210">
        <v>108</v>
      </c>
      <c r="Q210">
        <v>110</v>
      </c>
      <c r="R210">
        <v>112</v>
      </c>
      <c r="S210">
        <v>114</v>
      </c>
      <c r="T210">
        <v>115</v>
      </c>
      <c r="U210" s="18">
        <f>U285/T285*T210</f>
        <v>115.79466929911156</v>
      </c>
    </row>
    <row r="211" spans="1:21">
      <c r="A211" s="6" t="s">
        <v>166</v>
      </c>
      <c r="H211">
        <v>45</v>
      </c>
      <c r="I211">
        <v>55</v>
      </c>
      <c r="J211">
        <v>64</v>
      </c>
      <c r="K211">
        <v>73</v>
      </c>
      <c r="L211">
        <v>83</v>
      </c>
      <c r="M211">
        <v>100</v>
      </c>
      <c r="N211">
        <v>120</v>
      </c>
      <c r="O211">
        <v>138</v>
      </c>
      <c r="P211">
        <v>158</v>
      </c>
      <c r="Q211">
        <v>176</v>
      </c>
      <c r="R211">
        <v>191</v>
      </c>
      <c r="S211">
        <v>207</v>
      </c>
      <c r="T211">
        <v>218</v>
      </c>
      <c r="U211" s="18"/>
    </row>
    <row r="212" spans="1:21">
      <c r="A212" s="6" t="s">
        <v>167</v>
      </c>
      <c r="H212">
        <v>96</v>
      </c>
      <c r="I212">
        <v>96</v>
      </c>
      <c r="J212">
        <v>95</v>
      </c>
      <c r="K212">
        <v>96</v>
      </c>
      <c r="L212">
        <v>98</v>
      </c>
      <c r="M212">
        <v>100</v>
      </c>
      <c r="N212">
        <v>103</v>
      </c>
      <c r="O212">
        <v>106</v>
      </c>
      <c r="P212">
        <v>109</v>
      </c>
      <c r="Q212">
        <v>112</v>
      </c>
      <c r="R212">
        <v>114</v>
      </c>
      <c r="S212">
        <v>117</v>
      </c>
      <c r="T212">
        <v>119</v>
      </c>
      <c r="U212" s="18">
        <f>U287/T287*T212</f>
        <v>121.10206084396468</v>
      </c>
    </row>
    <row r="213" spans="1:21">
      <c r="A213" s="6" t="s">
        <v>168</v>
      </c>
      <c r="H213">
        <v>85</v>
      </c>
      <c r="I213">
        <v>88</v>
      </c>
      <c r="J213">
        <v>91</v>
      </c>
      <c r="K213">
        <v>92</v>
      </c>
      <c r="L213">
        <v>97</v>
      </c>
      <c r="M213">
        <v>100</v>
      </c>
      <c r="N213">
        <v>103</v>
      </c>
      <c r="O213">
        <v>106</v>
      </c>
      <c r="P213">
        <v>108</v>
      </c>
      <c r="Q213">
        <v>111</v>
      </c>
      <c r="R213">
        <v>113</v>
      </c>
      <c r="S213">
        <v>115</v>
      </c>
      <c r="T213">
        <v>117</v>
      </c>
      <c r="U213" s="18"/>
    </row>
    <row r="214" spans="1:21">
      <c r="A214" s="6" t="s">
        <v>169</v>
      </c>
      <c r="H214">
        <v>40</v>
      </c>
      <c r="I214">
        <v>49</v>
      </c>
      <c r="J214">
        <v>58</v>
      </c>
      <c r="K214">
        <v>73</v>
      </c>
      <c r="L214">
        <v>86</v>
      </c>
      <c r="M214">
        <v>100</v>
      </c>
      <c r="N214">
        <v>107</v>
      </c>
      <c r="O214">
        <v>111</v>
      </c>
      <c r="P214">
        <v>115</v>
      </c>
      <c r="Q214">
        <v>117</v>
      </c>
      <c r="R214">
        <v>119</v>
      </c>
      <c r="S214">
        <v>122</v>
      </c>
      <c r="T214">
        <v>124</v>
      </c>
      <c r="U214" s="18"/>
    </row>
    <row r="215" spans="1:21">
      <c r="A215" s="6" t="s">
        <v>170</v>
      </c>
      <c r="H215">
        <v>76</v>
      </c>
      <c r="I215">
        <v>80</v>
      </c>
      <c r="J215">
        <v>84</v>
      </c>
      <c r="K215">
        <v>89</v>
      </c>
      <c r="L215">
        <v>94</v>
      </c>
      <c r="M215">
        <v>100</v>
      </c>
      <c r="N215">
        <v>106</v>
      </c>
      <c r="O215">
        <v>112</v>
      </c>
      <c r="P215">
        <v>117</v>
      </c>
      <c r="Q215">
        <v>121</v>
      </c>
      <c r="R215">
        <v>128</v>
      </c>
      <c r="S215">
        <v>133</v>
      </c>
      <c r="T215">
        <v>135</v>
      </c>
      <c r="U215" s="18">
        <f>U290/T290*T215</f>
        <v>137.64965652600588</v>
      </c>
    </row>
    <row r="216" spans="1:21">
      <c r="A216" s="6" t="s">
        <v>171</v>
      </c>
      <c r="H216">
        <v>92</v>
      </c>
      <c r="I216">
        <v>92</v>
      </c>
      <c r="J216">
        <v>92</v>
      </c>
      <c r="K216">
        <v>94</v>
      </c>
      <c r="L216">
        <v>96</v>
      </c>
      <c r="M216">
        <v>100</v>
      </c>
      <c r="N216">
        <v>103</v>
      </c>
      <c r="O216">
        <v>106</v>
      </c>
      <c r="P216">
        <v>110</v>
      </c>
      <c r="Q216">
        <v>113</v>
      </c>
      <c r="R216">
        <v>115</v>
      </c>
      <c r="S216">
        <v>116</v>
      </c>
      <c r="T216">
        <v>118</v>
      </c>
      <c r="U216" s="18"/>
    </row>
    <row r="217" spans="1:21">
      <c r="A217" s="6" t="s">
        <v>172</v>
      </c>
      <c r="H217">
        <v>74</v>
      </c>
      <c r="I217">
        <v>79</v>
      </c>
      <c r="J217">
        <v>87</v>
      </c>
      <c r="K217">
        <v>92</v>
      </c>
      <c r="L217">
        <v>96</v>
      </c>
      <c r="M217">
        <v>100</v>
      </c>
      <c r="N217">
        <v>103</v>
      </c>
      <c r="O217">
        <v>106</v>
      </c>
      <c r="P217">
        <v>108</v>
      </c>
      <c r="Q217">
        <v>110</v>
      </c>
      <c r="R217">
        <v>113</v>
      </c>
      <c r="S217">
        <v>114</v>
      </c>
      <c r="T217">
        <v>117</v>
      </c>
      <c r="U217" s="18">
        <f>U292/T292*T217</f>
        <v>119.28070175438597</v>
      </c>
    </row>
    <row r="218" spans="1:21">
      <c r="A218" s="6" t="s">
        <v>173</v>
      </c>
      <c r="H218">
        <v>58</v>
      </c>
      <c r="I218">
        <v>65</v>
      </c>
      <c r="J218">
        <v>71</v>
      </c>
      <c r="K218">
        <v>78</v>
      </c>
      <c r="L218">
        <v>88</v>
      </c>
      <c r="M218">
        <v>100</v>
      </c>
      <c r="N218">
        <v>111</v>
      </c>
      <c r="O218">
        <v>121</v>
      </c>
      <c r="P218">
        <v>129</v>
      </c>
      <c r="Q218">
        <v>136</v>
      </c>
      <c r="R218">
        <v>142</v>
      </c>
      <c r="S218">
        <v>146</v>
      </c>
      <c r="T218">
        <v>149</v>
      </c>
      <c r="U218" s="18"/>
    </row>
    <row r="219" spans="1:21">
      <c r="A219" s="6" t="s">
        <v>174</v>
      </c>
      <c r="H219">
        <v>73</v>
      </c>
      <c r="I219">
        <v>80</v>
      </c>
      <c r="J219">
        <v>84</v>
      </c>
      <c r="K219">
        <v>88</v>
      </c>
      <c r="L219">
        <v>93</v>
      </c>
      <c r="M219">
        <v>100</v>
      </c>
      <c r="N219">
        <v>106</v>
      </c>
      <c r="O219">
        <v>112</v>
      </c>
      <c r="P219">
        <v>117</v>
      </c>
      <c r="Q219">
        <v>123</v>
      </c>
      <c r="R219">
        <v>129</v>
      </c>
      <c r="S219">
        <v>133</v>
      </c>
      <c r="T219">
        <v>136</v>
      </c>
      <c r="U219" s="18"/>
    </row>
    <row r="220" spans="1:21">
      <c r="A220" s="6" t="s">
        <v>175</v>
      </c>
      <c r="H220">
        <v>77</v>
      </c>
      <c r="I220">
        <v>82</v>
      </c>
      <c r="J220">
        <v>82</v>
      </c>
      <c r="K220">
        <v>88</v>
      </c>
      <c r="L220">
        <v>93</v>
      </c>
      <c r="M220">
        <v>100</v>
      </c>
      <c r="N220">
        <v>105</v>
      </c>
      <c r="O220">
        <v>112</v>
      </c>
      <c r="P220">
        <v>118</v>
      </c>
      <c r="Q220">
        <v>121</v>
      </c>
      <c r="R220">
        <v>124</v>
      </c>
      <c r="S220">
        <v>125</v>
      </c>
      <c r="T220">
        <v>126</v>
      </c>
      <c r="U220" s="18">
        <f>U298/T298*T220</f>
        <v>127.23650637880276</v>
      </c>
    </row>
    <row r="221" spans="1:21">
      <c r="A221" s="6" t="s">
        <v>176</v>
      </c>
      <c r="H221">
        <v>93</v>
      </c>
      <c r="I221">
        <v>93</v>
      </c>
      <c r="J221">
        <v>93</v>
      </c>
      <c r="K221">
        <v>94</v>
      </c>
      <c r="L221">
        <v>97</v>
      </c>
      <c r="M221">
        <v>100</v>
      </c>
      <c r="N221">
        <v>104</v>
      </c>
      <c r="O221">
        <v>109</v>
      </c>
      <c r="P221">
        <v>114</v>
      </c>
      <c r="Q221">
        <v>117</v>
      </c>
      <c r="R221">
        <v>119</v>
      </c>
      <c r="S221">
        <v>121</v>
      </c>
      <c r="T221">
        <v>123</v>
      </c>
      <c r="U221" s="18">
        <f>U300/T300*T221</f>
        <v>123.72709359605911</v>
      </c>
    </row>
    <row r="222" spans="1:21">
      <c r="A222" s="6" t="s">
        <v>177</v>
      </c>
      <c r="H222">
        <v>75</v>
      </c>
      <c r="I222">
        <v>77</v>
      </c>
      <c r="J222">
        <v>81</v>
      </c>
      <c r="K222">
        <v>85</v>
      </c>
      <c r="L222">
        <v>92</v>
      </c>
      <c r="M222">
        <v>100</v>
      </c>
      <c r="N222">
        <v>106</v>
      </c>
      <c r="O222">
        <v>110</v>
      </c>
      <c r="P222">
        <v>112</v>
      </c>
      <c r="Q222">
        <v>114</v>
      </c>
      <c r="R222">
        <v>118</v>
      </c>
      <c r="S222">
        <v>121</v>
      </c>
      <c r="T222">
        <v>125</v>
      </c>
      <c r="U222" s="18">
        <f>U297/T297*T222</f>
        <v>126.96463654223969</v>
      </c>
    </row>
    <row r="223" spans="1:21">
      <c r="A223" s="6" t="s">
        <v>178</v>
      </c>
      <c r="M223">
        <v>100</v>
      </c>
      <c r="N223">
        <v>103</v>
      </c>
      <c r="O223">
        <v>108</v>
      </c>
      <c r="P223">
        <v>111</v>
      </c>
      <c r="Q223">
        <v>115</v>
      </c>
      <c r="R223">
        <v>117</v>
      </c>
      <c r="S223">
        <v>119</v>
      </c>
      <c r="T223">
        <v>121</v>
      </c>
      <c r="U223" s="18"/>
    </row>
    <row r="224" spans="1:21">
      <c r="A224" s="6" t="s">
        <v>179</v>
      </c>
      <c r="H224">
        <v>93</v>
      </c>
      <c r="I224">
        <v>94</v>
      </c>
      <c r="J224">
        <v>94</v>
      </c>
      <c r="K224">
        <v>94</v>
      </c>
      <c r="L224">
        <v>97</v>
      </c>
      <c r="M224">
        <v>100</v>
      </c>
      <c r="N224">
        <v>103</v>
      </c>
      <c r="O224">
        <v>105</v>
      </c>
      <c r="P224">
        <v>106</v>
      </c>
      <c r="Q224">
        <v>107</v>
      </c>
      <c r="R224">
        <v>107</v>
      </c>
      <c r="S224">
        <v>107</v>
      </c>
      <c r="T224">
        <v>109</v>
      </c>
      <c r="U224" s="18">
        <f>U304/T304*T224</f>
        <v>109.75024582104228</v>
      </c>
    </row>
    <row r="225" spans="1:26">
      <c r="A225" s="6" t="s">
        <v>180</v>
      </c>
      <c r="H225">
        <v>83</v>
      </c>
      <c r="I225">
        <v>84</v>
      </c>
      <c r="J225">
        <v>87</v>
      </c>
      <c r="K225">
        <v>90</v>
      </c>
      <c r="L225">
        <v>95</v>
      </c>
      <c r="M225">
        <v>100</v>
      </c>
      <c r="N225">
        <v>104</v>
      </c>
      <c r="O225">
        <v>107</v>
      </c>
      <c r="P225">
        <v>111</v>
      </c>
      <c r="Q225">
        <v>113</v>
      </c>
      <c r="R225">
        <v>117</v>
      </c>
      <c r="S225">
        <v>120</v>
      </c>
      <c r="T225">
        <v>123</v>
      </c>
      <c r="U225" s="18">
        <v>125</v>
      </c>
    </row>
    <row r="226" spans="1:26">
      <c r="A226" s="6"/>
    </row>
    <row r="227" spans="1:26">
      <c r="A227" s="6" t="s">
        <v>181</v>
      </c>
    </row>
    <row r="228" spans="1:26">
      <c r="A228" s="6"/>
    </row>
    <row r="229" spans="1:26">
      <c r="A229" s="31" t="s">
        <v>247</v>
      </c>
    </row>
    <row r="230" spans="1:26">
      <c r="A230" s="6"/>
      <c r="L230">
        <v>1989</v>
      </c>
      <c r="M230">
        <v>1990</v>
      </c>
      <c r="N230">
        <v>1991</v>
      </c>
      <c r="O230">
        <v>1992</v>
      </c>
      <c r="P230">
        <v>1993</v>
      </c>
      <c r="Q230">
        <v>1994</v>
      </c>
      <c r="R230">
        <v>1995</v>
      </c>
      <c r="S230">
        <v>1996</v>
      </c>
      <c r="T230">
        <v>1997</v>
      </c>
      <c r="U230">
        <v>1998</v>
      </c>
      <c r="V230">
        <v>1999</v>
      </c>
      <c r="W230">
        <v>2000</v>
      </c>
      <c r="X230">
        <v>2001</v>
      </c>
      <c r="Y230">
        <v>2002</v>
      </c>
      <c r="Z230">
        <v>2003</v>
      </c>
    </row>
    <row r="231" spans="1:26">
      <c r="A231" t="s">
        <v>122</v>
      </c>
      <c r="L231">
        <v>89</v>
      </c>
      <c r="M231">
        <v>91</v>
      </c>
      <c r="N231">
        <v>93</v>
      </c>
      <c r="O231">
        <v>95</v>
      </c>
      <c r="P231">
        <v>96</v>
      </c>
      <c r="Q231">
        <v>98</v>
      </c>
      <c r="R231">
        <v>100</v>
      </c>
      <c r="S231">
        <v>103</v>
      </c>
      <c r="T231">
        <v>104</v>
      </c>
      <c r="U231">
        <v>106</v>
      </c>
      <c r="V231">
        <v>109</v>
      </c>
      <c r="W231">
        <v>112</v>
      </c>
      <c r="X231">
        <v>115</v>
      </c>
      <c r="Y231">
        <v>118</v>
      </c>
      <c r="Z231">
        <v>120</v>
      </c>
    </row>
    <row r="232" spans="1:26">
      <c r="A232" t="s">
        <v>127</v>
      </c>
      <c r="L232">
        <v>85</v>
      </c>
      <c r="M232">
        <v>89</v>
      </c>
      <c r="N232">
        <v>91</v>
      </c>
      <c r="O232">
        <v>94</v>
      </c>
      <c r="P232">
        <v>97</v>
      </c>
      <c r="Q232">
        <v>98</v>
      </c>
      <c r="R232">
        <v>100</v>
      </c>
      <c r="S232">
        <v>102</v>
      </c>
      <c r="T232">
        <v>104</v>
      </c>
      <c r="U232">
        <v>105</v>
      </c>
      <c r="V232">
        <v>106</v>
      </c>
      <c r="W232">
        <v>109</v>
      </c>
      <c r="X232">
        <v>111</v>
      </c>
      <c r="Y232">
        <v>113</v>
      </c>
      <c r="Z232">
        <v>115</v>
      </c>
    </row>
    <row r="233" spans="1:26">
      <c r="A233" t="s">
        <v>301</v>
      </c>
      <c r="L233" t="s">
        <v>260</v>
      </c>
      <c r="M233" t="s">
        <v>260</v>
      </c>
      <c r="N233" t="s">
        <v>260</v>
      </c>
      <c r="O233" t="s">
        <v>260</v>
      </c>
      <c r="P233" t="s">
        <v>260</v>
      </c>
      <c r="Q233" t="s">
        <v>260</v>
      </c>
      <c r="R233">
        <v>100</v>
      </c>
      <c r="S233">
        <v>103</v>
      </c>
      <c r="T233">
        <v>107</v>
      </c>
      <c r="U233">
        <v>109</v>
      </c>
      <c r="V233">
        <v>111</v>
      </c>
      <c r="W233">
        <v>115</v>
      </c>
      <c r="X233">
        <v>118</v>
      </c>
      <c r="Y233">
        <v>121</v>
      </c>
      <c r="Z233">
        <v>126</v>
      </c>
    </row>
    <row r="234" spans="1:26">
      <c r="A234" t="s">
        <v>302</v>
      </c>
      <c r="L234" t="s">
        <v>260</v>
      </c>
      <c r="M234" t="s">
        <v>260</v>
      </c>
      <c r="N234" t="s">
        <v>260</v>
      </c>
      <c r="O234" t="s">
        <v>260</v>
      </c>
      <c r="P234" t="s">
        <v>260</v>
      </c>
      <c r="Q234" t="s">
        <v>260</v>
      </c>
      <c r="R234">
        <v>100</v>
      </c>
      <c r="S234">
        <v>123</v>
      </c>
      <c r="T234">
        <v>137</v>
      </c>
      <c r="U234">
        <v>148</v>
      </c>
      <c r="V234">
        <v>153</v>
      </c>
      <c r="W234">
        <v>159</v>
      </c>
      <c r="X234">
        <v>168</v>
      </c>
      <c r="Y234">
        <v>174</v>
      </c>
      <c r="Z234">
        <v>177</v>
      </c>
    </row>
    <row r="235" spans="1:26">
      <c r="A235" t="s">
        <v>123</v>
      </c>
      <c r="L235">
        <v>84</v>
      </c>
      <c r="M235">
        <v>90</v>
      </c>
      <c r="N235">
        <v>93</v>
      </c>
      <c r="O235">
        <v>96</v>
      </c>
      <c r="P235">
        <v>99</v>
      </c>
      <c r="Q235">
        <v>100</v>
      </c>
      <c r="R235">
        <v>100</v>
      </c>
      <c r="S235">
        <v>102</v>
      </c>
      <c r="T235">
        <v>102</v>
      </c>
      <c r="U235">
        <v>103</v>
      </c>
      <c r="V235">
        <v>105</v>
      </c>
      <c r="W235">
        <v>108</v>
      </c>
      <c r="X235">
        <v>110</v>
      </c>
      <c r="Y235">
        <v>112</v>
      </c>
      <c r="Z235">
        <v>113</v>
      </c>
    </row>
    <row r="236" spans="1:26">
      <c r="A236" t="s">
        <v>128</v>
      </c>
      <c r="L236">
        <v>87</v>
      </c>
      <c r="M236">
        <v>90</v>
      </c>
      <c r="N236">
        <v>92</v>
      </c>
      <c r="O236">
        <v>95</v>
      </c>
      <c r="P236">
        <v>97</v>
      </c>
      <c r="Q236">
        <v>99</v>
      </c>
      <c r="R236">
        <v>100</v>
      </c>
      <c r="S236">
        <v>102</v>
      </c>
      <c r="T236">
        <v>103</v>
      </c>
      <c r="U236">
        <v>104</v>
      </c>
      <c r="V236">
        <v>105</v>
      </c>
      <c r="W236">
        <v>106</v>
      </c>
      <c r="X236">
        <v>108</v>
      </c>
      <c r="Y236">
        <v>110</v>
      </c>
      <c r="Z236">
        <v>112</v>
      </c>
    </row>
    <row r="237" spans="1:26">
      <c r="A237" t="s">
        <v>129</v>
      </c>
      <c r="L237">
        <v>44</v>
      </c>
      <c r="M237">
        <v>52</v>
      </c>
      <c r="N237">
        <v>63</v>
      </c>
      <c r="O237">
        <v>72</v>
      </c>
      <c r="P237">
        <v>83</v>
      </c>
      <c r="Q237">
        <v>92</v>
      </c>
      <c r="R237">
        <v>100</v>
      </c>
      <c r="S237">
        <v>109</v>
      </c>
      <c r="T237">
        <v>114</v>
      </c>
      <c r="U237">
        <v>120</v>
      </c>
      <c r="V237">
        <v>123</v>
      </c>
      <c r="W237">
        <v>127</v>
      </c>
      <c r="X237">
        <v>131</v>
      </c>
      <c r="Y237">
        <v>136</v>
      </c>
      <c r="Z237">
        <v>141</v>
      </c>
    </row>
    <row r="238" spans="1:26">
      <c r="A238" t="s">
        <v>130</v>
      </c>
      <c r="L238">
        <v>85</v>
      </c>
      <c r="M238">
        <v>87</v>
      </c>
      <c r="N238">
        <v>90</v>
      </c>
      <c r="O238">
        <v>92</v>
      </c>
      <c r="P238">
        <v>95</v>
      </c>
      <c r="Q238">
        <v>98</v>
      </c>
      <c r="R238">
        <v>100</v>
      </c>
      <c r="S238">
        <v>102</v>
      </c>
      <c r="T238">
        <v>104</v>
      </c>
      <c r="U238">
        <v>106</v>
      </c>
      <c r="V238">
        <v>109</v>
      </c>
      <c r="W238">
        <v>111</v>
      </c>
      <c r="X238">
        <v>116</v>
      </c>
      <c r="Y238">
        <v>120</v>
      </c>
      <c r="Z238">
        <v>122</v>
      </c>
    </row>
    <row r="239" spans="1:26">
      <c r="A239" t="s">
        <v>131</v>
      </c>
      <c r="L239">
        <v>85</v>
      </c>
      <c r="M239">
        <v>88</v>
      </c>
      <c r="N239">
        <v>91</v>
      </c>
      <c r="O239">
        <v>93</v>
      </c>
      <c r="P239">
        <v>95</v>
      </c>
      <c r="Q239">
        <v>98</v>
      </c>
      <c r="R239">
        <v>100</v>
      </c>
      <c r="S239">
        <v>101</v>
      </c>
      <c r="T239">
        <v>103</v>
      </c>
      <c r="U239">
        <v>106</v>
      </c>
      <c r="V239">
        <v>107</v>
      </c>
      <c r="W239">
        <v>113</v>
      </c>
      <c r="X239">
        <v>119</v>
      </c>
      <c r="Y239">
        <v>124</v>
      </c>
      <c r="Z239">
        <v>129</v>
      </c>
    </row>
    <row r="240" spans="1:26">
      <c r="A240" t="s">
        <v>124</v>
      </c>
      <c r="L240">
        <v>72</v>
      </c>
      <c r="M240">
        <v>84</v>
      </c>
      <c r="N240">
        <v>90</v>
      </c>
      <c r="O240">
        <v>93</v>
      </c>
      <c r="P240">
        <v>97</v>
      </c>
      <c r="Q240">
        <v>98</v>
      </c>
      <c r="R240">
        <v>100</v>
      </c>
      <c r="S240">
        <v>102</v>
      </c>
      <c r="T240">
        <v>104</v>
      </c>
      <c r="U240">
        <v>106</v>
      </c>
      <c r="V240">
        <v>109</v>
      </c>
      <c r="W240">
        <v>115</v>
      </c>
      <c r="X240">
        <v>122</v>
      </c>
      <c r="Y240">
        <v>129</v>
      </c>
      <c r="Z240">
        <v>131</v>
      </c>
    </row>
    <row r="241" spans="1:26">
      <c r="A241" t="s">
        <v>132</v>
      </c>
      <c r="L241">
        <v>73</v>
      </c>
      <c r="M241">
        <v>78</v>
      </c>
      <c r="N241">
        <v>83</v>
      </c>
      <c r="O241">
        <v>87</v>
      </c>
      <c r="P241">
        <v>91</v>
      </c>
      <c r="Q241">
        <v>94</v>
      </c>
      <c r="R241">
        <v>100</v>
      </c>
      <c r="S241">
        <v>104</v>
      </c>
      <c r="T241">
        <v>106</v>
      </c>
      <c r="U241">
        <v>108</v>
      </c>
      <c r="V241">
        <v>110</v>
      </c>
      <c r="W241">
        <v>113</v>
      </c>
      <c r="X241">
        <v>116</v>
      </c>
      <c r="Y241">
        <v>119</v>
      </c>
      <c r="Z241">
        <v>122</v>
      </c>
    </row>
    <row r="242" spans="1:26">
      <c r="A242" t="s">
        <v>303</v>
      </c>
      <c r="L242" t="s">
        <v>260</v>
      </c>
      <c r="M242" t="s">
        <v>260</v>
      </c>
      <c r="N242" t="s">
        <v>260</v>
      </c>
      <c r="O242" t="s">
        <v>260</v>
      </c>
      <c r="P242" t="s">
        <v>260</v>
      </c>
      <c r="Q242" t="s">
        <v>260</v>
      </c>
      <c r="R242">
        <v>100</v>
      </c>
      <c r="S242">
        <v>118</v>
      </c>
      <c r="T242">
        <v>127</v>
      </c>
      <c r="U242">
        <v>133</v>
      </c>
      <c r="V242">
        <v>137</v>
      </c>
      <c r="W242">
        <v>140</v>
      </c>
      <c r="X242">
        <v>144</v>
      </c>
      <c r="Y242">
        <v>146</v>
      </c>
      <c r="Z242">
        <v>151</v>
      </c>
    </row>
    <row r="243" spans="1:26">
      <c r="A243" t="s">
        <v>277</v>
      </c>
      <c r="L243">
        <v>84</v>
      </c>
      <c r="M243">
        <v>87</v>
      </c>
      <c r="N243">
        <v>90</v>
      </c>
      <c r="O243">
        <v>92</v>
      </c>
      <c r="P243">
        <v>96</v>
      </c>
      <c r="Q243">
        <v>98</v>
      </c>
      <c r="R243">
        <v>100</v>
      </c>
      <c r="S243">
        <v>101</v>
      </c>
      <c r="T243">
        <v>103</v>
      </c>
      <c r="U243">
        <v>104</v>
      </c>
      <c r="V243">
        <v>105</v>
      </c>
      <c r="W243">
        <v>108</v>
      </c>
      <c r="X243">
        <v>111</v>
      </c>
      <c r="Y243">
        <v>113</v>
      </c>
      <c r="Z243">
        <v>116</v>
      </c>
    </row>
    <row r="244" spans="1:26">
      <c r="A244" t="s">
        <v>304</v>
      </c>
      <c r="L244" t="s">
        <v>260</v>
      </c>
      <c r="M244" t="s">
        <v>260</v>
      </c>
      <c r="N244" t="s">
        <v>260</v>
      </c>
      <c r="O244" t="s">
        <v>260</v>
      </c>
      <c r="P244" t="s">
        <v>260</v>
      </c>
      <c r="Q244" t="s">
        <v>260</v>
      </c>
      <c r="R244">
        <v>100</v>
      </c>
      <c r="S244">
        <v>102</v>
      </c>
      <c r="T244">
        <v>106</v>
      </c>
      <c r="U244">
        <v>108</v>
      </c>
      <c r="V244">
        <v>111</v>
      </c>
      <c r="W244">
        <v>113</v>
      </c>
      <c r="X244">
        <v>116</v>
      </c>
      <c r="Y244">
        <v>119</v>
      </c>
      <c r="Z244">
        <v>121</v>
      </c>
    </row>
    <row r="245" spans="1:26">
      <c r="A245" t="s">
        <v>125</v>
      </c>
      <c r="L245">
        <v>86</v>
      </c>
      <c r="M245">
        <v>89</v>
      </c>
      <c r="N245">
        <v>92</v>
      </c>
      <c r="O245">
        <v>95</v>
      </c>
      <c r="P245">
        <v>96</v>
      </c>
      <c r="Q245">
        <v>98</v>
      </c>
      <c r="R245">
        <v>100</v>
      </c>
      <c r="S245">
        <v>102</v>
      </c>
      <c r="T245">
        <v>104</v>
      </c>
      <c r="U245">
        <v>106</v>
      </c>
      <c r="V245">
        <v>109</v>
      </c>
      <c r="W245">
        <v>112</v>
      </c>
      <c r="X245">
        <v>115</v>
      </c>
      <c r="Y245">
        <v>117</v>
      </c>
      <c r="Z245">
        <v>120</v>
      </c>
    </row>
    <row r="246" spans="1:26">
      <c r="A246" t="s">
        <v>305</v>
      </c>
      <c r="L246" t="s">
        <v>260</v>
      </c>
      <c r="M246" t="s">
        <v>260</v>
      </c>
      <c r="N246" t="s">
        <v>260</v>
      </c>
      <c r="O246" t="s">
        <v>260</v>
      </c>
      <c r="P246" t="s">
        <v>260</v>
      </c>
      <c r="Q246" t="s">
        <v>260</v>
      </c>
      <c r="R246">
        <v>100</v>
      </c>
      <c r="S246">
        <v>120</v>
      </c>
      <c r="T246">
        <v>138</v>
      </c>
      <c r="U246">
        <v>154</v>
      </c>
      <c r="V246">
        <v>165</v>
      </c>
      <c r="W246">
        <v>182</v>
      </c>
      <c r="X246">
        <v>192</v>
      </c>
      <c r="Y246">
        <v>195</v>
      </c>
      <c r="Z246">
        <v>197</v>
      </c>
    </row>
    <row r="247" spans="1:26">
      <c r="A247" t="s">
        <v>133</v>
      </c>
      <c r="L247">
        <v>62</v>
      </c>
      <c r="M247">
        <v>70</v>
      </c>
      <c r="N247">
        <v>78</v>
      </c>
      <c r="O247">
        <v>85</v>
      </c>
      <c r="P247">
        <v>91</v>
      </c>
      <c r="Q247">
        <v>96</v>
      </c>
      <c r="R247">
        <v>100</v>
      </c>
      <c r="S247">
        <v>103</v>
      </c>
      <c r="T247">
        <v>106</v>
      </c>
      <c r="U247">
        <v>108</v>
      </c>
      <c r="V247">
        <v>111</v>
      </c>
      <c r="W247">
        <v>114</v>
      </c>
      <c r="X247">
        <v>119</v>
      </c>
      <c r="Y247">
        <v>123</v>
      </c>
      <c r="Z247">
        <v>127</v>
      </c>
    </row>
    <row r="248" spans="1:26">
      <c r="A248" t="s">
        <v>306</v>
      </c>
      <c r="L248" t="s">
        <v>260</v>
      </c>
      <c r="M248" t="s">
        <v>260</v>
      </c>
      <c r="N248" t="s">
        <v>260</v>
      </c>
      <c r="O248" t="s">
        <v>260</v>
      </c>
      <c r="P248" t="s">
        <v>260</v>
      </c>
      <c r="Q248" t="s">
        <v>260</v>
      </c>
      <c r="R248" t="s">
        <v>260</v>
      </c>
      <c r="S248" t="s">
        <v>260</v>
      </c>
      <c r="T248" t="s">
        <v>260</v>
      </c>
      <c r="U248" t="s">
        <v>260</v>
      </c>
      <c r="V248" t="s">
        <v>260</v>
      </c>
      <c r="W248">
        <v>148</v>
      </c>
      <c r="X248">
        <v>159</v>
      </c>
      <c r="Y248">
        <v>164</v>
      </c>
      <c r="Z248">
        <v>178</v>
      </c>
    </row>
    <row r="249" spans="1:26">
      <c r="A249" t="s">
        <v>134</v>
      </c>
      <c r="L249">
        <v>72</v>
      </c>
      <c r="M249">
        <v>78</v>
      </c>
      <c r="N249">
        <v>83</v>
      </c>
      <c r="O249">
        <v>87</v>
      </c>
      <c r="P249">
        <v>91</v>
      </c>
      <c r="Q249">
        <v>96</v>
      </c>
      <c r="R249">
        <v>100</v>
      </c>
      <c r="S249">
        <v>104</v>
      </c>
      <c r="T249">
        <v>106</v>
      </c>
      <c r="U249">
        <v>108</v>
      </c>
      <c r="V249">
        <v>110</v>
      </c>
      <c r="W249">
        <v>114</v>
      </c>
      <c r="X249">
        <v>118</v>
      </c>
      <c r="Y249">
        <v>122</v>
      </c>
      <c r="Z249">
        <v>125</v>
      </c>
    </row>
    <row r="250" spans="1:26">
      <c r="A250" t="s">
        <v>307</v>
      </c>
      <c r="L250">
        <v>78</v>
      </c>
      <c r="M250">
        <v>85</v>
      </c>
      <c r="N250">
        <v>90</v>
      </c>
      <c r="O250">
        <v>93</v>
      </c>
      <c r="P250">
        <v>95</v>
      </c>
      <c r="Q250">
        <v>97</v>
      </c>
      <c r="R250">
        <v>100</v>
      </c>
      <c r="S250">
        <v>103</v>
      </c>
      <c r="T250">
        <v>106</v>
      </c>
      <c r="U250">
        <v>109</v>
      </c>
      <c r="V250">
        <v>111</v>
      </c>
      <c r="W250">
        <v>114</v>
      </c>
      <c r="X250">
        <v>116</v>
      </c>
      <c r="Y250">
        <v>118</v>
      </c>
      <c r="Z250">
        <v>122</v>
      </c>
    </row>
    <row r="251" spans="1:26">
      <c r="A251" t="s">
        <v>126</v>
      </c>
      <c r="L251">
        <v>75</v>
      </c>
      <c r="M251">
        <v>80</v>
      </c>
      <c r="N251">
        <v>84</v>
      </c>
      <c r="O251">
        <v>90</v>
      </c>
      <c r="P251">
        <v>95</v>
      </c>
      <c r="Q251">
        <v>97</v>
      </c>
      <c r="R251">
        <v>100</v>
      </c>
      <c r="S251">
        <v>100</v>
      </c>
      <c r="T251">
        <v>101</v>
      </c>
      <c r="U251">
        <v>102</v>
      </c>
      <c r="V251">
        <v>102</v>
      </c>
      <c r="W251">
        <v>104</v>
      </c>
      <c r="X251">
        <v>107</v>
      </c>
      <c r="Y251">
        <v>109</v>
      </c>
      <c r="Z251">
        <v>111</v>
      </c>
    </row>
    <row r="252" spans="1:26">
      <c r="A252" t="s">
        <v>308</v>
      </c>
      <c r="L252">
        <v>36</v>
      </c>
      <c r="M252">
        <v>40</v>
      </c>
      <c r="N252">
        <v>63</v>
      </c>
      <c r="O252">
        <v>69</v>
      </c>
      <c r="P252">
        <v>83</v>
      </c>
      <c r="Q252">
        <v>92</v>
      </c>
      <c r="R252">
        <v>100</v>
      </c>
      <c r="S252">
        <v>109</v>
      </c>
      <c r="T252">
        <v>118</v>
      </c>
      <c r="U252">
        <v>131</v>
      </c>
      <c r="V252">
        <v>133</v>
      </c>
      <c r="W252">
        <v>139</v>
      </c>
      <c r="X252">
        <v>145</v>
      </c>
      <c r="Y252">
        <v>148</v>
      </c>
      <c r="Z252">
        <v>148</v>
      </c>
    </row>
    <row r="253" spans="1:26">
      <c r="A253" t="s">
        <v>286</v>
      </c>
      <c r="L253">
        <v>81</v>
      </c>
      <c r="M253">
        <v>84</v>
      </c>
      <c r="N253">
        <v>87</v>
      </c>
      <c r="O253">
        <v>92</v>
      </c>
      <c r="P253">
        <v>96</v>
      </c>
      <c r="Q253">
        <v>98</v>
      </c>
      <c r="R253">
        <v>100</v>
      </c>
      <c r="S253">
        <v>102</v>
      </c>
      <c r="T253">
        <v>103</v>
      </c>
      <c r="U253">
        <v>104</v>
      </c>
      <c r="V253">
        <v>105</v>
      </c>
      <c r="W253">
        <v>107</v>
      </c>
      <c r="X253">
        <v>109</v>
      </c>
      <c r="Y253">
        <v>110</v>
      </c>
      <c r="Z253">
        <v>111</v>
      </c>
    </row>
    <row r="254" spans="1:26">
      <c r="A254" t="s">
        <v>309</v>
      </c>
      <c r="L254">
        <v>25</v>
      </c>
      <c r="M254">
        <v>32</v>
      </c>
      <c r="N254">
        <v>43</v>
      </c>
      <c r="O254">
        <v>53</v>
      </c>
      <c r="P254">
        <v>65</v>
      </c>
      <c r="Q254">
        <v>78</v>
      </c>
      <c r="R254">
        <v>100</v>
      </c>
      <c r="S254">
        <v>123</v>
      </c>
      <c r="T254">
        <v>146</v>
      </c>
      <c r="U254">
        <v>167</v>
      </c>
      <c r="V254">
        <v>183</v>
      </c>
      <c r="W254">
        <v>201</v>
      </c>
      <c r="X254">
        <v>220</v>
      </c>
      <c r="Y254">
        <v>232</v>
      </c>
      <c r="Z254">
        <v>242</v>
      </c>
    </row>
    <row r="255" spans="1:26">
      <c r="A255" t="s">
        <v>233</v>
      </c>
      <c r="L255" t="s">
        <v>260</v>
      </c>
      <c r="M255">
        <v>85</v>
      </c>
      <c r="N255">
        <v>88</v>
      </c>
      <c r="O255">
        <v>92</v>
      </c>
      <c r="P255">
        <v>94</v>
      </c>
      <c r="Q255">
        <v>98</v>
      </c>
      <c r="R255">
        <v>100</v>
      </c>
      <c r="S255">
        <v>101</v>
      </c>
      <c r="T255">
        <v>103</v>
      </c>
      <c r="U255">
        <v>104</v>
      </c>
      <c r="V255">
        <v>104</v>
      </c>
      <c r="W255">
        <v>107</v>
      </c>
      <c r="X255">
        <v>110</v>
      </c>
      <c r="Y255">
        <v>112</v>
      </c>
      <c r="Z255">
        <v>113</v>
      </c>
    </row>
    <row r="256" spans="1:26">
      <c r="A256" t="s">
        <v>138</v>
      </c>
      <c r="L256" t="s">
        <v>260</v>
      </c>
      <c r="M256" t="s">
        <v>260</v>
      </c>
      <c r="N256">
        <v>95</v>
      </c>
      <c r="O256">
        <v>96</v>
      </c>
      <c r="P256">
        <v>98</v>
      </c>
      <c r="Q256">
        <v>98</v>
      </c>
      <c r="R256">
        <v>100</v>
      </c>
      <c r="S256">
        <v>102</v>
      </c>
      <c r="T256">
        <v>103</v>
      </c>
      <c r="U256">
        <v>104</v>
      </c>
      <c r="V256">
        <v>106</v>
      </c>
      <c r="W256">
        <v>109</v>
      </c>
      <c r="X256">
        <v>112</v>
      </c>
      <c r="Y256">
        <v>114</v>
      </c>
      <c r="Z256" t="s">
        <v>260</v>
      </c>
    </row>
    <row r="257" spans="1:26">
      <c r="A257" t="s">
        <v>139</v>
      </c>
      <c r="L257">
        <v>90</v>
      </c>
      <c r="M257">
        <v>93</v>
      </c>
      <c r="N257">
        <v>96</v>
      </c>
      <c r="O257">
        <v>98</v>
      </c>
      <c r="P257">
        <v>99</v>
      </c>
      <c r="Q257">
        <v>100</v>
      </c>
      <c r="R257">
        <v>100</v>
      </c>
      <c r="S257">
        <v>100</v>
      </c>
      <c r="T257">
        <v>102</v>
      </c>
      <c r="U257">
        <v>103</v>
      </c>
      <c r="V257">
        <v>102</v>
      </c>
      <c r="W257">
        <v>102</v>
      </c>
      <c r="X257">
        <v>101</v>
      </c>
      <c r="Y257">
        <v>100</v>
      </c>
      <c r="Z257">
        <v>100</v>
      </c>
    </row>
    <row r="258" spans="1:26">
      <c r="A258" t="s">
        <v>140</v>
      </c>
      <c r="L258">
        <v>81</v>
      </c>
      <c r="M258">
        <v>86</v>
      </c>
      <c r="N258">
        <v>89</v>
      </c>
      <c r="O258">
        <v>92</v>
      </c>
      <c r="P258">
        <v>95</v>
      </c>
      <c r="Q258">
        <v>97</v>
      </c>
      <c r="R258">
        <v>100</v>
      </c>
      <c r="S258">
        <v>103</v>
      </c>
      <c r="T258">
        <v>105</v>
      </c>
      <c r="U258">
        <v>107</v>
      </c>
      <c r="V258">
        <v>109</v>
      </c>
      <c r="W258">
        <v>113</v>
      </c>
      <c r="X258">
        <v>116</v>
      </c>
      <c r="Y258">
        <v>118</v>
      </c>
      <c r="Z258">
        <v>121</v>
      </c>
    </row>
    <row r="259" spans="1:26">
      <c r="A259" s="6"/>
    </row>
    <row r="260" spans="1:26">
      <c r="A260" s="6" t="s">
        <v>310</v>
      </c>
    </row>
    <row r="261" spans="1:26">
      <c r="A261" s="6"/>
    </row>
    <row r="262" spans="1:26">
      <c r="A262" s="31" t="s">
        <v>197</v>
      </c>
    </row>
    <row r="263" spans="1:26">
      <c r="A263" t="s">
        <v>184</v>
      </c>
      <c r="M263">
        <f>Eurostat!$B$59*M208/100</f>
        <v>8.41</v>
      </c>
      <c r="N263">
        <f>Eurostat!$B$59*N208/100</f>
        <v>8.6623000000000001</v>
      </c>
      <c r="O263">
        <f>Eurostat!$B$59*O208/100</f>
        <v>8.9146000000000001</v>
      </c>
      <c r="P263">
        <f>Eurostat!$B$59*P208/100</f>
        <v>9.1669</v>
      </c>
      <c r="Q263">
        <f>Eurostat!$B$59*Q208/100</f>
        <v>9.3351000000000006</v>
      </c>
      <c r="R263">
        <f>Eurostat!$B$59*R208/100</f>
        <v>9.5033000000000012</v>
      </c>
    </row>
    <row r="264" spans="1:26">
      <c r="A264" t="s">
        <v>153</v>
      </c>
      <c r="M264">
        <f>Eurostat!$B$60*M207/100</f>
        <v>2.62</v>
      </c>
      <c r="N264">
        <f>Eurostat!$B$60*N207/100</f>
        <v>2.6724000000000001</v>
      </c>
      <c r="O264">
        <f>Eurostat!$B$60*O207/100</f>
        <v>2.7510000000000003</v>
      </c>
      <c r="P264">
        <f>Eurostat!$B$60*P207/100</f>
        <v>2.7772000000000001</v>
      </c>
      <c r="Q264">
        <f>Eurostat!$B$60*Q207/100</f>
        <v>2.8296000000000006</v>
      </c>
      <c r="R264">
        <f>Eurostat!$B$60*R207/100</f>
        <v>2.8819999999999997</v>
      </c>
    </row>
    <row r="265" spans="1:26">
      <c r="A265" t="s">
        <v>154</v>
      </c>
      <c r="M265">
        <f>Eurostat!$B$61*M221/100</f>
        <v>31.58</v>
      </c>
      <c r="N265">
        <f>Eurostat!$B$61*N221/100</f>
        <v>32.843199999999996</v>
      </c>
      <c r="O265">
        <f>Eurostat!$B$61*O221/100</f>
        <v>34.422199999999997</v>
      </c>
      <c r="P265">
        <f>Eurostat!$B$61*P221/100</f>
        <v>36.001199999999997</v>
      </c>
      <c r="Q265">
        <f>Eurostat!$B$61*Q221/100</f>
        <v>36.948599999999999</v>
      </c>
      <c r="R265">
        <f>Eurostat!$B$61*R221/100</f>
        <v>37.580199999999998</v>
      </c>
    </row>
    <row r="266" spans="1:26">
      <c r="A266" t="s">
        <v>185</v>
      </c>
      <c r="M266">
        <f>Eurostat!$B$62*M211/100</f>
        <v>0.42</v>
      </c>
      <c r="N266">
        <f>Eurostat!$B$62*N211/100</f>
        <v>0.504</v>
      </c>
      <c r="O266">
        <f>Eurostat!$B$62*O211/100</f>
        <v>0.5796</v>
      </c>
      <c r="P266">
        <f>Eurostat!$B$62*P211/100</f>
        <v>0.66359999999999997</v>
      </c>
      <c r="Q266">
        <f>Eurostat!$B$62*Q211/100</f>
        <v>0.73919999999999997</v>
      </c>
      <c r="R266">
        <f>Eurostat!$B$62*R211/100</f>
        <v>0.80220000000000002</v>
      </c>
    </row>
    <row r="267" spans="1:26">
      <c r="A267" t="s">
        <v>186</v>
      </c>
      <c r="M267">
        <f>Eurostat!$B$63*M219/100</f>
        <v>4.0999999999999996</v>
      </c>
      <c r="N267">
        <f>Eurostat!$B$63*N219/100</f>
        <v>4.3460000000000001</v>
      </c>
      <c r="O267">
        <f>Eurostat!$B$63*O219/100</f>
        <v>4.5919999999999996</v>
      </c>
      <c r="P267">
        <f>Eurostat!$B$63*P219/100</f>
        <v>4.7969999999999997</v>
      </c>
      <c r="Q267">
        <f>Eurostat!$B$63*Q219/100</f>
        <v>5.0429999999999993</v>
      </c>
      <c r="R267">
        <f>Eurostat!$B$63*R219/100</f>
        <v>5.2889999999999997</v>
      </c>
    </row>
    <row r="268" spans="1:26">
      <c r="A268" t="s">
        <v>155</v>
      </c>
      <c r="M268">
        <f>Eurostat!$B$64*M210/100</f>
        <v>20.100000000000001</v>
      </c>
      <c r="N268">
        <f>Eurostat!$B$64*N210/100</f>
        <v>20.703000000000003</v>
      </c>
      <c r="O268">
        <f>Eurostat!$B$64*O210/100</f>
        <v>21.306000000000004</v>
      </c>
      <c r="P268">
        <f>Eurostat!$B$64*P210/100</f>
        <v>21.708000000000002</v>
      </c>
      <c r="Q268">
        <f>Eurostat!$B$64*Q210/100</f>
        <v>22.11</v>
      </c>
      <c r="R268">
        <f>Eurostat!$B$64*R210/100</f>
        <v>22.512000000000004</v>
      </c>
    </row>
    <row r="269" spans="1:26">
      <c r="A269" t="s">
        <v>187</v>
      </c>
      <c r="M269">
        <f>Eurostat!$B$65*M213/100</f>
        <v>1.0900000000000001</v>
      </c>
      <c r="N269">
        <f>Eurostat!$B$65*N213/100</f>
        <v>1.1227</v>
      </c>
      <c r="O269">
        <f>Eurostat!$B$65*O213/100</f>
        <v>1.1554</v>
      </c>
      <c r="P269">
        <f>Eurostat!$B$65*P213/100</f>
        <v>1.1772</v>
      </c>
      <c r="Q269">
        <f>Eurostat!$B$65*Q213/100</f>
        <v>1.2099000000000002</v>
      </c>
      <c r="R269">
        <f>Eurostat!$B$65*R213/100</f>
        <v>1.2317000000000002</v>
      </c>
    </row>
    <row r="270" spans="1:26">
      <c r="A270" t="s">
        <v>188</v>
      </c>
      <c r="M270">
        <f>Eurostat!$B$66*M215/100</f>
        <v>7.77</v>
      </c>
      <c r="N270">
        <f>Eurostat!$B$66*N215/100</f>
        <v>8.2362000000000002</v>
      </c>
      <c r="O270">
        <f>Eurostat!$B$66*O215/100</f>
        <v>8.7024000000000008</v>
      </c>
      <c r="P270">
        <f>Eurostat!$B$66*P215/100</f>
        <v>9.0908999999999995</v>
      </c>
      <c r="Q270">
        <f>Eurostat!$B$66*Q215/100</f>
        <v>9.4016999999999999</v>
      </c>
      <c r="R270">
        <f>Eurostat!$B$66*R215/100</f>
        <v>9.9455999999999989</v>
      </c>
    </row>
    <row r="271" spans="1:26">
      <c r="A271" t="s">
        <v>189</v>
      </c>
      <c r="M271">
        <f>Eurostat!$B$67*M212/100</f>
        <v>9.8699999999999992</v>
      </c>
      <c r="N271">
        <f>Eurostat!$B$67*N212/100</f>
        <v>10.166099999999998</v>
      </c>
      <c r="O271">
        <f>Eurostat!$B$67*O212/100</f>
        <v>10.462200000000001</v>
      </c>
      <c r="P271">
        <f>Eurostat!$B$67*P212/100</f>
        <v>10.758299999999998</v>
      </c>
      <c r="Q271">
        <f>Eurostat!$B$67*Q212/100</f>
        <v>11.054399999999998</v>
      </c>
      <c r="R271">
        <f>Eurostat!$B$67*R212/100</f>
        <v>11.251799999999998</v>
      </c>
    </row>
    <row r="272" spans="1:26">
      <c r="A272" t="s">
        <v>190</v>
      </c>
      <c r="M272">
        <f>Eurostat!$B$68*M223/100</f>
        <v>0</v>
      </c>
      <c r="N272">
        <f>Eurostat!$B$68*N223/100</f>
        <v>0</v>
      </c>
      <c r="O272">
        <f>Eurostat!$B$68*O223/100</f>
        <v>0</v>
      </c>
      <c r="P272">
        <f>Eurostat!$B$68*P223/100</f>
        <v>0</v>
      </c>
      <c r="Q272">
        <f>Eurostat!$B$68*Q223/100</f>
        <v>0</v>
      </c>
      <c r="R272">
        <f>Eurostat!$B$68*R223/100</f>
        <v>0</v>
      </c>
    </row>
    <row r="273" spans="1:49">
      <c r="A273" t="s">
        <v>191</v>
      </c>
      <c r="M273">
        <f>Eurostat!$B$69*M218/100</f>
        <v>0.69</v>
      </c>
      <c r="N273">
        <f>Eurostat!$B$69*N218/100</f>
        <v>0.76589999999999991</v>
      </c>
      <c r="O273">
        <f>Eurostat!$B$69*O218/100</f>
        <v>0.83489999999999998</v>
      </c>
      <c r="P273">
        <f>Eurostat!$B$69*P218/100</f>
        <v>0.89009999999999989</v>
      </c>
      <c r="Q273">
        <f>Eurostat!$B$69*Q218/100</f>
        <v>0.9383999999999999</v>
      </c>
      <c r="R273">
        <f>Eurostat!$B$69*R218/100</f>
        <v>0.97979999999999989</v>
      </c>
    </row>
    <row r="274" spans="1:49">
      <c r="A274" t="s">
        <v>192</v>
      </c>
      <c r="M274">
        <f>Eurostat!$B$70*M209/100</f>
        <v>0</v>
      </c>
      <c r="N274">
        <f>Eurostat!$B$70*N209/100</f>
        <v>0</v>
      </c>
      <c r="O274">
        <f>Eurostat!$B$70*O209/100</f>
        <v>0</v>
      </c>
      <c r="P274">
        <f>Eurostat!$B$70*P209/100</f>
        <v>0</v>
      </c>
      <c r="Q274">
        <f>Eurostat!$B$70*Q209/100</f>
        <v>0</v>
      </c>
      <c r="R274">
        <f>Eurostat!$B$70*R209/100</f>
        <v>0</v>
      </c>
    </row>
    <row r="275" spans="1:49">
      <c r="A275" t="s">
        <v>193</v>
      </c>
      <c r="M275">
        <f>Eurostat!$B$71*M220/100</f>
        <v>0</v>
      </c>
      <c r="N275">
        <f>Eurostat!$B$71*N220/100</f>
        <v>0</v>
      </c>
      <c r="O275">
        <f>Eurostat!$B$71*O220/100</f>
        <v>0</v>
      </c>
      <c r="P275">
        <f>Eurostat!$B$71*P220/100</f>
        <v>0</v>
      </c>
      <c r="Q275">
        <f>Eurostat!$B$71*Q220/100</f>
        <v>0</v>
      </c>
      <c r="R275">
        <f>Eurostat!$B$71*R220/100</f>
        <v>0</v>
      </c>
    </row>
    <row r="276" spans="1:49">
      <c r="A276" t="s">
        <v>156</v>
      </c>
      <c r="M276">
        <f>Eurostat!$B$72*M222/100</f>
        <v>13.35</v>
      </c>
      <c r="N276">
        <f>Eurostat!$B$72*N222/100</f>
        <v>14.151</v>
      </c>
      <c r="O276">
        <f>Eurostat!$B$72*O222/100</f>
        <v>14.685</v>
      </c>
      <c r="P276">
        <f>Eurostat!$B$72*P222/100</f>
        <v>14.952</v>
      </c>
      <c r="Q276">
        <f>Eurostat!$B$72*Q222/100</f>
        <v>15.218999999999999</v>
      </c>
      <c r="R276">
        <f>Eurostat!$B$72*R222/100</f>
        <v>15.753</v>
      </c>
    </row>
    <row r="277" spans="1:49">
      <c r="A277" t="s">
        <v>196</v>
      </c>
      <c r="M277">
        <f t="shared" ref="M277:R277" si="48">SUM(M263:M276)</f>
        <v>100</v>
      </c>
      <c r="N277">
        <f t="shared" si="48"/>
        <v>104.17279999999998</v>
      </c>
      <c r="O277">
        <f t="shared" si="48"/>
        <v>108.40530000000001</v>
      </c>
      <c r="P277">
        <f t="shared" si="48"/>
        <v>111.9824</v>
      </c>
      <c r="Q277">
        <f t="shared" si="48"/>
        <v>114.8289</v>
      </c>
      <c r="R277">
        <f t="shared" si="48"/>
        <v>117.73060000000001</v>
      </c>
      <c r="S277">
        <f t="shared" ref="S277:Y277" si="49">$R$277/$R$308*S308</f>
        <v>120.67386500000001</v>
      </c>
      <c r="T277">
        <f t="shared" si="49"/>
        <v>122.72532070500002</v>
      </c>
      <c r="U277" s="11">
        <f t="shared" si="49"/>
        <v>124.29408095000001</v>
      </c>
      <c r="V277" s="11">
        <f t="shared" si="49"/>
        <v>125.86284119500002</v>
      </c>
      <c r="W277" s="11">
        <f t="shared" si="49"/>
        <v>128.15564463000001</v>
      </c>
      <c r="X277" s="11">
        <f t="shared" si="49"/>
        <v>131.17249125500001</v>
      </c>
      <c r="Y277" s="11">
        <f t="shared" si="49"/>
        <v>133.82731628500002</v>
      </c>
    </row>
    <row r="278" spans="1:49">
      <c r="A278" s="6"/>
    </row>
    <row r="279" spans="1:49" ht="15.75" customHeight="1">
      <c r="A279" s="6"/>
    </row>
    <row r="280" spans="1:49" ht="15.75" customHeight="1">
      <c r="A280" s="6" t="s">
        <v>183</v>
      </c>
    </row>
    <row r="281" spans="1:49">
      <c r="A281" s="6"/>
      <c r="C281" s="4">
        <v>1980</v>
      </c>
      <c r="D281" s="4">
        <v>1981</v>
      </c>
      <c r="E281" s="4">
        <v>1982</v>
      </c>
      <c r="F281" s="4">
        <v>1983</v>
      </c>
      <c r="G281" s="4">
        <v>1984</v>
      </c>
      <c r="H281" s="4">
        <v>1985</v>
      </c>
      <c r="I281">
        <v>1986</v>
      </c>
      <c r="J281">
        <v>1987</v>
      </c>
      <c r="K281">
        <v>1988</v>
      </c>
      <c r="L281">
        <v>1989</v>
      </c>
      <c r="M281">
        <v>1990</v>
      </c>
      <c r="N281">
        <v>1991</v>
      </c>
      <c r="O281">
        <v>1992</v>
      </c>
      <c r="P281">
        <v>1993</v>
      </c>
      <c r="Q281">
        <v>1994</v>
      </c>
      <c r="R281" s="45">
        <v>1995</v>
      </c>
      <c r="S281" s="45">
        <v>1996</v>
      </c>
      <c r="T281" s="45">
        <v>1997</v>
      </c>
      <c r="U281" s="45">
        <v>1998</v>
      </c>
      <c r="V281">
        <v>1999</v>
      </c>
      <c r="W281">
        <v>2000</v>
      </c>
      <c r="X281">
        <v>2001</v>
      </c>
      <c r="Y281">
        <v>2002</v>
      </c>
    </row>
    <row r="282" spans="1:49">
      <c r="A282" s="6" t="s">
        <v>248</v>
      </c>
      <c r="B282" t="s">
        <v>246</v>
      </c>
      <c r="M282" s="11"/>
      <c r="N282" s="11"/>
      <c r="O282" s="11"/>
      <c r="P282" s="11"/>
      <c r="Q282" s="11"/>
      <c r="R282" s="61">
        <v>98</v>
      </c>
      <c r="S282" s="62">
        <v>100</v>
      </c>
      <c r="T282" s="62">
        <v>101.9</v>
      </c>
      <c r="U282" s="62">
        <v>103.3</v>
      </c>
      <c r="V282" s="62">
        <v>105.4</v>
      </c>
      <c r="W282" s="62">
        <v>108.3</v>
      </c>
      <c r="X282" s="62">
        <v>110.7</v>
      </c>
      <c r="Y282" s="62">
        <v>113.4</v>
      </c>
      <c r="Z282" s="11"/>
    </row>
    <row r="283" spans="1:49">
      <c r="A283" s="6" t="s">
        <v>249</v>
      </c>
      <c r="B283" t="s">
        <v>275</v>
      </c>
      <c r="M283" s="11"/>
      <c r="N283" s="11"/>
      <c r="O283" s="11"/>
      <c r="P283" s="11"/>
      <c r="Q283" s="11"/>
      <c r="R283" s="61"/>
      <c r="S283" s="62">
        <v>100</v>
      </c>
      <c r="T283" s="62">
        <v>101.5</v>
      </c>
      <c r="U283" s="62">
        <v>102.4</v>
      </c>
      <c r="V283" s="62">
        <v>103.6</v>
      </c>
      <c r="W283" s="62">
        <v>106.4</v>
      </c>
      <c r="X283" s="62">
        <v>109</v>
      </c>
      <c r="Y283" s="62">
        <v>110.7</v>
      </c>
      <c r="Z283" s="11"/>
      <c r="AJ283" t="s">
        <v>277</v>
      </c>
      <c r="AK283" t="s">
        <v>320</v>
      </c>
      <c r="AL283" t="s">
        <v>321</v>
      </c>
      <c r="AM283" t="s">
        <v>133</v>
      </c>
      <c r="AN283" t="s">
        <v>123</v>
      </c>
      <c r="AO283" t="s">
        <v>126</v>
      </c>
      <c r="AP283" t="s">
        <v>287</v>
      </c>
      <c r="AQ283" t="s">
        <v>288</v>
      </c>
      <c r="AR283" t="s">
        <v>124</v>
      </c>
      <c r="AS283" t="s">
        <v>125</v>
      </c>
      <c r="AT283" t="s">
        <v>289</v>
      </c>
      <c r="AU283" t="s">
        <v>140</v>
      </c>
      <c r="AV283" t="s">
        <v>139</v>
      </c>
    </row>
    <row r="284" spans="1:49">
      <c r="A284" s="6" t="s">
        <v>250</v>
      </c>
      <c r="B284" t="s">
        <v>123</v>
      </c>
      <c r="M284" s="11"/>
      <c r="N284" s="11"/>
      <c r="O284" s="11"/>
      <c r="P284" s="11"/>
      <c r="Q284" s="11"/>
      <c r="R284" s="61">
        <v>96.9</v>
      </c>
      <c r="S284" s="62">
        <v>100</v>
      </c>
      <c r="T284" s="62">
        <v>101.2</v>
      </c>
      <c r="U284" s="62">
        <v>102.6</v>
      </c>
      <c r="V284" s="62">
        <v>103.9</v>
      </c>
      <c r="W284" s="62">
        <v>107</v>
      </c>
      <c r="X284" s="62">
        <v>109.8</v>
      </c>
      <c r="Y284" s="62">
        <v>112</v>
      </c>
      <c r="Z284" s="11"/>
      <c r="AJ284" t="s">
        <v>312</v>
      </c>
      <c r="AK284" t="s">
        <v>313</v>
      </c>
      <c r="AL284" t="s">
        <v>293</v>
      </c>
      <c r="AM284" t="s">
        <v>314</v>
      </c>
      <c r="AN284" t="s">
        <v>315</v>
      </c>
      <c r="AO284" t="s">
        <v>311</v>
      </c>
      <c r="AP284" t="s">
        <v>290</v>
      </c>
      <c r="AQ284" t="s">
        <v>292</v>
      </c>
      <c r="AR284" t="s">
        <v>316</v>
      </c>
      <c r="AS284" t="s">
        <v>317</v>
      </c>
      <c r="AT284" t="s">
        <v>318</v>
      </c>
      <c r="AU284" t="s">
        <v>291</v>
      </c>
      <c r="AV284" t="s">
        <v>319</v>
      </c>
      <c r="AW284">
        <v>2003</v>
      </c>
    </row>
    <row r="285" spans="1:49">
      <c r="A285" s="6" t="s">
        <v>251</v>
      </c>
      <c r="B285" t="s">
        <v>279</v>
      </c>
      <c r="M285" s="11"/>
      <c r="N285" s="11"/>
      <c r="O285" s="11"/>
      <c r="P285" s="11"/>
      <c r="Q285" s="11"/>
      <c r="R285" s="61">
        <v>98</v>
      </c>
      <c r="S285" s="62">
        <v>100</v>
      </c>
      <c r="T285" s="62">
        <v>101.3</v>
      </c>
      <c r="U285" s="62">
        <v>102</v>
      </c>
      <c r="V285" s="62">
        <v>102.5</v>
      </c>
      <c r="W285" s="62">
        <v>104.4</v>
      </c>
      <c r="X285" s="62">
        <v>106.3</v>
      </c>
      <c r="Y285" s="62">
        <v>108.3</v>
      </c>
      <c r="Z285" s="11"/>
    </row>
    <row r="286" spans="1:49">
      <c r="A286" s="6" t="s">
        <v>252</v>
      </c>
      <c r="B286" t="s">
        <v>276</v>
      </c>
      <c r="M286" s="11"/>
      <c r="N286" s="11"/>
      <c r="O286" s="11"/>
      <c r="P286" s="11"/>
      <c r="Q286" s="11"/>
      <c r="R286" s="61"/>
      <c r="S286" s="62">
        <v>100</v>
      </c>
      <c r="T286" s="62">
        <v>105.4</v>
      </c>
      <c r="U286" s="62">
        <v>110.2</v>
      </c>
      <c r="V286" s="62">
        <v>112.6</v>
      </c>
      <c r="W286" s="62">
        <v>115.8</v>
      </c>
      <c r="X286" s="62">
        <v>120.1</v>
      </c>
      <c r="Y286" s="62">
        <v>124.8</v>
      </c>
      <c r="Z286" s="11"/>
    </row>
    <row r="287" spans="1:49">
      <c r="A287" s="6" t="s">
        <v>253</v>
      </c>
      <c r="B287" t="s">
        <v>281</v>
      </c>
      <c r="M287" s="11"/>
      <c r="N287" s="11"/>
      <c r="O287" s="11"/>
      <c r="P287" s="11"/>
      <c r="Q287" s="11"/>
      <c r="R287" s="61">
        <v>98.6</v>
      </c>
      <c r="S287" s="62">
        <v>100</v>
      </c>
      <c r="T287" s="62">
        <v>101.9</v>
      </c>
      <c r="U287" s="62">
        <v>103.7</v>
      </c>
      <c r="V287" s="62">
        <v>105.8</v>
      </c>
      <c r="W287" s="62">
        <v>108.2</v>
      </c>
      <c r="X287" s="62">
        <v>113.8</v>
      </c>
      <c r="Y287" s="62">
        <v>118.3</v>
      </c>
      <c r="Z287" s="11"/>
    </row>
    <row r="288" spans="1:49">
      <c r="A288" s="6" t="s">
        <v>254</v>
      </c>
      <c r="B288" t="s">
        <v>278</v>
      </c>
      <c r="M288" s="11"/>
      <c r="N288" s="11"/>
      <c r="O288" s="11"/>
      <c r="P288" s="11"/>
      <c r="Q288" s="11"/>
      <c r="R288" s="61"/>
      <c r="S288" s="62">
        <v>100</v>
      </c>
      <c r="T288" s="62">
        <v>101.2</v>
      </c>
      <c r="U288" s="62">
        <v>103.4</v>
      </c>
      <c r="V288" s="62">
        <v>106</v>
      </c>
      <c r="W288" s="62">
        <v>111.5</v>
      </c>
      <c r="X288" s="62">
        <v>116</v>
      </c>
      <c r="Y288" s="62">
        <v>121.5</v>
      </c>
      <c r="Z288" s="11"/>
    </row>
    <row r="289" spans="1:26">
      <c r="A289" s="6" t="s">
        <v>255</v>
      </c>
      <c r="M289" s="11"/>
      <c r="N289" s="11"/>
      <c r="O289" s="11"/>
      <c r="P289" s="11"/>
      <c r="Q289" s="11"/>
      <c r="R289" s="61"/>
      <c r="S289" s="62">
        <v>100</v>
      </c>
      <c r="T289" s="62">
        <v>101.8</v>
      </c>
      <c r="U289" s="62">
        <v>103.2</v>
      </c>
      <c r="V289" s="62">
        <v>105.4</v>
      </c>
      <c r="W289" s="62">
        <v>110</v>
      </c>
      <c r="X289" s="62">
        <v>117.3</v>
      </c>
      <c r="Y289" s="62">
        <v>123.5</v>
      </c>
      <c r="Z289" s="11"/>
    </row>
    <row r="290" spans="1:26">
      <c r="A290" s="6" t="s">
        <v>256</v>
      </c>
      <c r="B290" t="s">
        <v>280</v>
      </c>
      <c r="M290" s="11"/>
      <c r="N290" s="11"/>
      <c r="O290" s="11"/>
      <c r="P290" s="11"/>
      <c r="Q290" s="11"/>
      <c r="R290" s="61">
        <v>96.2</v>
      </c>
      <c r="S290" s="62">
        <v>100</v>
      </c>
      <c r="T290" s="62">
        <v>101.9</v>
      </c>
      <c r="U290" s="62">
        <v>103.9</v>
      </c>
      <c r="V290" s="62">
        <v>105.7</v>
      </c>
      <c r="W290" s="62">
        <v>108.4</v>
      </c>
      <c r="X290" s="62">
        <v>110.9</v>
      </c>
      <c r="Y290" s="62">
        <v>113.8</v>
      </c>
      <c r="Z290" s="11"/>
    </row>
    <row r="291" spans="1:26">
      <c r="A291" s="6" t="s">
        <v>257</v>
      </c>
      <c r="B291" t="s">
        <v>277</v>
      </c>
      <c r="M291" s="11"/>
      <c r="N291" s="11"/>
      <c r="O291" s="11"/>
      <c r="P291" s="11"/>
      <c r="Q291" s="11"/>
      <c r="R291" s="61"/>
      <c r="S291" s="62">
        <v>100</v>
      </c>
      <c r="T291" s="62">
        <v>101.4</v>
      </c>
      <c r="U291" s="62">
        <v>102.4</v>
      </c>
      <c r="V291" s="62">
        <v>103.4</v>
      </c>
      <c r="W291" s="62">
        <v>107.3</v>
      </c>
      <c r="X291" s="62">
        <v>109.9</v>
      </c>
      <c r="Y291" s="62">
        <v>112.1</v>
      </c>
      <c r="Z291" s="11"/>
    </row>
    <row r="292" spans="1:26">
      <c r="A292" s="6" t="s">
        <v>258</v>
      </c>
      <c r="M292" s="11"/>
      <c r="N292" s="11"/>
      <c r="O292" s="11"/>
      <c r="P292" s="11"/>
      <c r="Q292" s="11"/>
      <c r="R292" s="61">
        <v>99.3</v>
      </c>
      <c r="S292" s="62">
        <v>100</v>
      </c>
      <c r="T292" s="62">
        <v>102.6</v>
      </c>
      <c r="U292" s="62">
        <v>104.6</v>
      </c>
      <c r="V292" s="62">
        <v>106.8</v>
      </c>
      <c r="W292" s="62">
        <v>110</v>
      </c>
      <c r="X292" s="62">
        <v>113</v>
      </c>
      <c r="Y292" s="62">
        <v>113.9</v>
      </c>
      <c r="Z292" s="11"/>
    </row>
    <row r="293" spans="1:26">
      <c r="A293" s="6" t="s">
        <v>259</v>
      </c>
      <c r="M293" s="11"/>
      <c r="N293" s="11"/>
      <c r="O293" s="11"/>
      <c r="P293" s="11"/>
      <c r="Q293" s="11"/>
      <c r="R293" s="61"/>
      <c r="S293" s="62"/>
      <c r="T293" s="62"/>
      <c r="U293" s="62"/>
      <c r="V293" s="62"/>
      <c r="W293" s="62"/>
      <c r="X293" s="62"/>
      <c r="Y293" s="62"/>
      <c r="Z293" s="11"/>
    </row>
    <row r="294" spans="1:26">
      <c r="A294" s="6" t="s">
        <v>261</v>
      </c>
      <c r="B294" t="s">
        <v>133</v>
      </c>
      <c r="M294" s="11"/>
      <c r="N294" s="11"/>
      <c r="O294" s="11"/>
      <c r="P294" s="11"/>
      <c r="Q294" s="11"/>
      <c r="R294" s="61"/>
      <c r="S294" s="62">
        <v>100</v>
      </c>
      <c r="T294" s="62">
        <v>101.9</v>
      </c>
      <c r="U294" s="62">
        <v>104.2</v>
      </c>
      <c r="V294" s="62">
        <v>106.4</v>
      </c>
      <c r="W294" s="62">
        <v>109.4</v>
      </c>
      <c r="X294" s="62">
        <v>114.2</v>
      </c>
      <c r="Y294" s="62">
        <v>118.4</v>
      </c>
      <c r="Z294" s="11"/>
    </row>
    <row r="295" spans="1:26">
      <c r="A295" s="6" t="s">
        <v>296</v>
      </c>
      <c r="M295" s="11"/>
      <c r="N295" s="11"/>
      <c r="O295" s="11"/>
      <c r="P295" s="11"/>
      <c r="Q295" s="11"/>
      <c r="R295" s="61"/>
      <c r="S295" s="62">
        <v>100</v>
      </c>
      <c r="T295" s="62">
        <v>100.6</v>
      </c>
      <c r="U295" s="62">
        <v>100.5</v>
      </c>
      <c r="V295" s="62">
        <v>101.4</v>
      </c>
      <c r="W295" s="62">
        <v>102.9</v>
      </c>
      <c r="X295" s="62">
        <v>103.8</v>
      </c>
      <c r="Y295" s="62">
        <v>104.5</v>
      </c>
      <c r="Z295" s="11"/>
    </row>
    <row r="296" spans="1:26">
      <c r="A296" s="6" t="s">
        <v>262</v>
      </c>
      <c r="B296" t="s">
        <v>282</v>
      </c>
      <c r="M296" s="11"/>
      <c r="N296" s="11"/>
      <c r="O296" s="11"/>
      <c r="P296" s="11"/>
      <c r="Q296" s="11"/>
      <c r="R296" s="61"/>
      <c r="S296" s="62">
        <v>100</v>
      </c>
      <c r="T296" s="62">
        <v>101.9</v>
      </c>
      <c r="U296" s="62">
        <v>103.7</v>
      </c>
      <c r="V296" s="62">
        <v>106</v>
      </c>
      <c r="W296" s="62">
        <v>109.7</v>
      </c>
      <c r="X296" s="62">
        <v>112.8</v>
      </c>
      <c r="Y296" s="62">
        <v>116.8</v>
      </c>
      <c r="Z296" s="11"/>
    </row>
    <row r="297" spans="1:26">
      <c r="A297" s="6" t="s">
        <v>263</v>
      </c>
      <c r="B297" t="s">
        <v>284</v>
      </c>
      <c r="M297" s="11"/>
      <c r="N297" s="11"/>
      <c r="O297" s="11"/>
      <c r="P297" s="11"/>
      <c r="Q297" s="11"/>
      <c r="R297" s="61">
        <v>97.6</v>
      </c>
      <c r="S297" s="62">
        <v>100</v>
      </c>
      <c r="T297" s="62">
        <v>101.8</v>
      </c>
      <c r="U297" s="62">
        <v>103.4</v>
      </c>
      <c r="V297" s="62">
        <v>104.8</v>
      </c>
      <c r="W297" s="62">
        <v>105.6</v>
      </c>
      <c r="X297" s="62">
        <v>106.9</v>
      </c>
      <c r="Y297" s="62">
        <v>108.3</v>
      </c>
      <c r="Z297" s="11"/>
    </row>
    <row r="298" spans="1:26">
      <c r="A298" s="6" t="s">
        <v>264</v>
      </c>
      <c r="B298" t="s">
        <v>245</v>
      </c>
      <c r="M298" s="11"/>
      <c r="N298" s="11"/>
      <c r="O298" s="11"/>
      <c r="P298" s="11"/>
      <c r="Q298" s="11"/>
      <c r="R298" s="61">
        <v>99.2</v>
      </c>
      <c r="S298" s="62">
        <v>100</v>
      </c>
      <c r="T298" s="62">
        <v>101.9</v>
      </c>
      <c r="U298" s="62">
        <v>102.9</v>
      </c>
      <c r="V298" s="62">
        <v>103.4</v>
      </c>
      <c r="W298" s="62">
        <v>104.8</v>
      </c>
      <c r="X298" s="62">
        <v>107.6</v>
      </c>
      <c r="Y298" s="62">
        <v>109.7</v>
      </c>
      <c r="Z298" s="11"/>
    </row>
    <row r="299" spans="1:26">
      <c r="A299" s="6" t="s">
        <v>265</v>
      </c>
      <c r="M299" s="11"/>
      <c r="N299" s="11"/>
      <c r="O299" s="11"/>
      <c r="P299" s="11"/>
      <c r="Q299" s="11"/>
      <c r="R299" s="61"/>
      <c r="S299" s="62"/>
      <c r="T299" s="62"/>
      <c r="U299" s="62"/>
      <c r="V299" s="62"/>
      <c r="W299" s="62"/>
      <c r="X299" s="62"/>
      <c r="Y299" s="62"/>
      <c r="Z299" s="11"/>
    </row>
    <row r="300" spans="1:26">
      <c r="A300" s="6" t="s">
        <v>266</v>
      </c>
      <c r="B300" t="s">
        <v>240</v>
      </c>
      <c r="M300" s="11"/>
      <c r="N300" s="11"/>
      <c r="O300" s="11"/>
      <c r="P300" s="11"/>
      <c r="Q300" s="11"/>
      <c r="R300" s="61">
        <v>98.8</v>
      </c>
      <c r="S300" s="62">
        <v>100</v>
      </c>
      <c r="T300" s="62">
        <v>101.5</v>
      </c>
      <c r="U300" s="62">
        <v>102.1</v>
      </c>
      <c r="V300" s="62">
        <v>102.8</v>
      </c>
      <c r="W300" s="62">
        <v>104.3</v>
      </c>
      <c r="X300" s="62">
        <v>106.5</v>
      </c>
      <c r="Y300" s="62">
        <v>107.9</v>
      </c>
      <c r="Z300" s="11"/>
    </row>
    <row r="301" spans="1:26">
      <c r="A301" s="6" t="s">
        <v>267</v>
      </c>
      <c r="R301" s="63"/>
      <c r="S301" s="62"/>
      <c r="T301" s="62"/>
      <c r="U301" s="62"/>
      <c r="V301" s="62"/>
      <c r="W301" s="62"/>
      <c r="X301" s="62"/>
      <c r="Y301" s="62"/>
      <c r="Z301" s="11"/>
    </row>
    <row r="302" spans="1:26">
      <c r="A302" s="6" t="s">
        <v>268</v>
      </c>
      <c r="B302" t="s">
        <v>283</v>
      </c>
      <c r="R302" s="61"/>
      <c r="S302" s="62">
        <v>100</v>
      </c>
      <c r="T302" s="62">
        <v>101.2</v>
      </c>
      <c r="U302" s="62">
        <v>102</v>
      </c>
      <c r="V302" s="62">
        <v>102.5</v>
      </c>
      <c r="W302" s="62">
        <v>104.5</v>
      </c>
      <c r="X302" s="62">
        <v>106.9</v>
      </c>
      <c r="Y302" s="62">
        <v>108.8</v>
      </c>
      <c r="Z302" s="11"/>
    </row>
    <row r="303" spans="1:26">
      <c r="A303" s="6" t="s">
        <v>269</v>
      </c>
      <c r="B303" s="6"/>
      <c r="C303" s="6"/>
      <c r="R303" s="61"/>
      <c r="S303" s="62"/>
      <c r="T303" s="62"/>
      <c r="U303" s="62"/>
      <c r="V303" s="62"/>
      <c r="W303" s="62"/>
      <c r="X303" s="62"/>
      <c r="Y303" s="62"/>
      <c r="Z303" s="61"/>
    </row>
    <row r="304" spans="1:26">
      <c r="A304" s="6" t="s">
        <v>270</v>
      </c>
      <c r="B304" s="6"/>
      <c r="C304" s="6"/>
      <c r="R304" s="61">
        <v>99.8</v>
      </c>
      <c r="S304" s="62">
        <v>100</v>
      </c>
      <c r="T304" s="62">
        <v>101.7</v>
      </c>
      <c r="U304" s="62">
        <v>102.4</v>
      </c>
      <c r="V304" s="62">
        <v>102.1</v>
      </c>
      <c r="W304" s="62">
        <v>101.4</v>
      </c>
      <c r="X304" s="62">
        <v>100.6</v>
      </c>
      <c r="Y304" s="62">
        <v>99.7</v>
      </c>
      <c r="Z304" s="61"/>
    </row>
    <row r="305" spans="1:26">
      <c r="A305" s="6" t="s">
        <v>271</v>
      </c>
      <c r="B305" s="6"/>
      <c r="C305" s="6"/>
      <c r="R305" s="61">
        <v>97.1</v>
      </c>
      <c r="S305" s="62">
        <v>100</v>
      </c>
      <c r="T305" s="62">
        <v>102.3</v>
      </c>
      <c r="U305" s="62">
        <v>103.9</v>
      </c>
      <c r="V305" s="62">
        <v>106.2</v>
      </c>
      <c r="W305" s="62">
        <v>109.8</v>
      </c>
      <c r="X305" s="62">
        <v>112.9</v>
      </c>
      <c r="Y305" s="62">
        <v>114.7</v>
      </c>
      <c r="Z305" s="61"/>
    </row>
    <row r="306" spans="1:26">
      <c r="A306" s="6" t="s">
        <v>294</v>
      </c>
      <c r="B306" s="6"/>
      <c r="C306" s="6"/>
      <c r="R306" s="61"/>
      <c r="S306" s="62">
        <v>100</v>
      </c>
      <c r="T306" s="62">
        <v>101.6</v>
      </c>
      <c r="U306" s="62">
        <v>102.7</v>
      </c>
      <c r="V306" s="62">
        <v>103.8</v>
      </c>
      <c r="W306" s="62">
        <v>106</v>
      </c>
      <c r="X306" s="62">
        <v>108.6</v>
      </c>
      <c r="Y306" s="62">
        <v>111</v>
      </c>
      <c r="Z306" s="11"/>
    </row>
    <row r="307" spans="1:26">
      <c r="A307" s="6" t="s">
        <v>295</v>
      </c>
      <c r="B307" s="6"/>
      <c r="C307" s="6"/>
      <c r="R307" s="61"/>
      <c r="S307" s="62">
        <v>100</v>
      </c>
      <c r="T307" s="62">
        <v>101.7</v>
      </c>
      <c r="U307" s="62">
        <v>103.1</v>
      </c>
      <c r="V307" s="62">
        <v>104.3</v>
      </c>
      <c r="W307" s="62">
        <v>106.3</v>
      </c>
      <c r="X307" s="62">
        <v>108.7</v>
      </c>
      <c r="Y307" s="62">
        <v>110.9</v>
      </c>
      <c r="Z307" s="11"/>
    </row>
    <row r="308" spans="1:26">
      <c r="A308" t="s">
        <v>285</v>
      </c>
      <c r="R308" s="61">
        <f>S308/(1+S309/100)</f>
        <v>97.560975609756099</v>
      </c>
      <c r="S308" s="62">
        <v>100</v>
      </c>
      <c r="T308" s="62">
        <v>101.7</v>
      </c>
      <c r="U308" s="62">
        <v>103</v>
      </c>
      <c r="V308" s="62">
        <v>104.3</v>
      </c>
      <c r="W308" s="62">
        <v>106.2</v>
      </c>
      <c r="X308" s="62">
        <v>108.7</v>
      </c>
      <c r="Y308" s="62">
        <v>110.9</v>
      </c>
      <c r="Z308" s="11"/>
    </row>
    <row r="309" spans="1:26">
      <c r="A309" s="6" t="s">
        <v>182</v>
      </c>
      <c r="R309" s="16">
        <v>3</v>
      </c>
      <c r="S309" s="16">
        <v>2.5</v>
      </c>
      <c r="T309" s="16">
        <v>1.6</v>
      </c>
      <c r="U309" s="16">
        <v>1.1000000000000001</v>
      </c>
      <c r="V309" s="79"/>
      <c r="W309" s="42"/>
      <c r="X309" s="42"/>
      <c r="Y309" s="42"/>
    </row>
    <row r="310" spans="1:26">
      <c r="A310" s="6"/>
      <c r="V310" s="34"/>
    </row>
    <row r="311" spans="1:26">
      <c r="A311" t="s">
        <v>272</v>
      </c>
      <c r="V311" s="42"/>
    </row>
    <row r="312" spans="1:26">
      <c r="A312" s="6" t="s">
        <v>297</v>
      </c>
    </row>
    <row r="313" spans="1:26">
      <c r="A313" s="54" t="s">
        <v>298</v>
      </c>
    </row>
    <row r="314" spans="1:26">
      <c r="H314" s="19"/>
      <c r="I314" s="19"/>
      <c r="J314" s="19"/>
      <c r="K314" s="19"/>
      <c r="L314" s="19"/>
      <c r="M314" s="19"/>
      <c r="N314" s="19"/>
      <c r="O314" s="19"/>
      <c r="P314" s="19"/>
      <c r="Q314" s="19"/>
      <c r="R314" s="19"/>
      <c r="S314" s="19"/>
      <c r="T314" s="19"/>
      <c r="U314" s="19"/>
      <c r="Z314" s="11"/>
    </row>
    <row r="315" spans="1:26">
      <c r="H315" s="19"/>
      <c r="I315" s="19"/>
      <c r="J315" s="19"/>
      <c r="K315" s="19"/>
      <c r="L315" s="19"/>
      <c r="M315" s="19"/>
      <c r="N315" s="19"/>
      <c r="O315" s="19"/>
      <c r="P315" s="19"/>
      <c r="Q315" s="19"/>
      <c r="R315" s="19"/>
      <c r="S315" s="19"/>
      <c r="T315" s="19"/>
      <c r="U315" s="19"/>
      <c r="Z315" s="11"/>
    </row>
    <row r="316" spans="1:26">
      <c r="H316" s="19"/>
      <c r="I316" s="19"/>
      <c r="J316" s="19"/>
      <c r="K316" s="19"/>
      <c r="L316" s="19"/>
      <c r="M316" s="19"/>
      <c r="N316" s="19"/>
      <c r="O316" s="19"/>
      <c r="P316" s="19"/>
      <c r="Q316" s="19"/>
      <c r="R316" s="19"/>
      <c r="S316" s="19"/>
      <c r="T316" s="19"/>
      <c r="U316" s="19"/>
    </row>
    <row r="317" spans="1:26">
      <c r="H317" s="19"/>
      <c r="I317" s="19"/>
      <c r="J317" s="19"/>
      <c r="K317" s="19"/>
      <c r="L317" s="19"/>
      <c r="M317" s="19"/>
      <c r="N317" s="19"/>
      <c r="O317" s="19"/>
      <c r="P317" s="19"/>
      <c r="Q317" s="19"/>
      <c r="R317" s="19"/>
      <c r="S317" s="19"/>
      <c r="T317" s="19"/>
      <c r="U317" s="19"/>
    </row>
    <row r="318" spans="1:26">
      <c r="H318" s="19"/>
      <c r="I318" s="19"/>
      <c r="J318" s="19"/>
      <c r="K318" s="19"/>
      <c r="L318" s="19"/>
      <c r="M318" s="19"/>
      <c r="N318" s="19"/>
      <c r="O318" s="19"/>
      <c r="P318" s="19"/>
      <c r="Q318" s="19"/>
      <c r="R318" s="19"/>
      <c r="S318" s="19"/>
      <c r="T318" s="19"/>
      <c r="U318" s="19"/>
    </row>
    <row r="319" spans="1:26">
      <c r="H319" s="19"/>
      <c r="I319" s="19"/>
      <c r="J319" s="19"/>
      <c r="K319" s="19"/>
      <c r="L319" s="19"/>
      <c r="M319" s="19"/>
      <c r="N319" s="19"/>
      <c r="O319" s="19"/>
      <c r="P319" s="19"/>
      <c r="Q319" s="19"/>
      <c r="R319" s="19"/>
      <c r="S319" s="19"/>
      <c r="T319" s="19"/>
      <c r="U319" s="19"/>
    </row>
    <row r="320" spans="1:26">
      <c r="H320" s="19"/>
      <c r="I320" s="19"/>
      <c r="J320" s="19"/>
      <c r="K320" s="19"/>
      <c r="L320" s="19"/>
      <c r="M320" s="19"/>
      <c r="N320" s="19"/>
      <c r="O320" s="19"/>
      <c r="P320" s="19"/>
      <c r="Q320" s="19"/>
      <c r="R320" s="19"/>
      <c r="S320" s="19"/>
      <c r="T320" s="19"/>
      <c r="U320" s="19"/>
    </row>
    <row r="321" spans="1:21">
      <c r="H321" s="19"/>
      <c r="I321" s="19"/>
      <c r="J321" s="19"/>
      <c r="K321" s="19"/>
      <c r="L321" s="19"/>
      <c r="M321" s="19"/>
      <c r="N321" s="19"/>
      <c r="O321" s="19"/>
      <c r="P321" s="19"/>
      <c r="Q321" s="19"/>
      <c r="R321" s="19"/>
      <c r="S321" s="19"/>
      <c r="T321" s="19"/>
      <c r="U321" s="19"/>
    </row>
    <row r="322" spans="1:21">
      <c r="H322" s="19"/>
      <c r="I322" s="19"/>
      <c r="J322" s="19"/>
      <c r="K322" s="19"/>
      <c r="L322" s="19"/>
      <c r="M322" s="19"/>
      <c r="N322" s="19"/>
      <c r="O322" s="19"/>
      <c r="P322" s="19"/>
      <c r="Q322" s="19"/>
      <c r="R322" s="19"/>
      <c r="S322" s="19"/>
      <c r="T322" s="19"/>
      <c r="U322" s="19"/>
    </row>
    <row r="323" spans="1:21">
      <c r="H323" s="19"/>
      <c r="I323" s="19"/>
      <c r="J323" s="19"/>
      <c r="K323" s="19"/>
      <c r="L323" s="19"/>
      <c r="M323" s="19"/>
      <c r="N323" s="19"/>
      <c r="O323" s="19"/>
      <c r="P323" s="19"/>
      <c r="Q323" s="19"/>
      <c r="R323" s="19"/>
      <c r="S323" s="19"/>
      <c r="T323" s="19"/>
      <c r="U323" s="19"/>
    </row>
    <row r="324" spans="1:21">
      <c r="H324" s="19"/>
      <c r="I324" s="19"/>
      <c r="J324" s="19"/>
      <c r="K324" s="19"/>
      <c r="L324" s="19"/>
      <c r="M324" s="19"/>
      <c r="N324" s="19"/>
      <c r="O324" s="19"/>
      <c r="P324" s="19"/>
      <c r="Q324" s="19"/>
      <c r="R324" s="19"/>
      <c r="S324" s="19"/>
      <c r="T324" s="19"/>
      <c r="U324" s="19"/>
    </row>
    <row r="325" spans="1:21">
      <c r="H325" s="19"/>
      <c r="I325" s="19"/>
      <c r="J325" s="19"/>
      <c r="K325" s="19"/>
      <c r="L325" s="19"/>
      <c r="M325" s="19"/>
      <c r="N325" s="19"/>
      <c r="O325" s="19"/>
      <c r="P325" s="19"/>
      <c r="Q325" s="19"/>
      <c r="R325" s="19"/>
      <c r="S325" s="19"/>
      <c r="T325" s="19"/>
      <c r="U325" s="19"/>
    </row>
    <row r="326" spans="1:21">
      <c r="H326" s="19"/>
      <c r="I326" s="19"/>
      <c r="J326" s="19"/>
      <c r="K326" s="19"/>
      <c r="L326" s="19"/>
      <c r="M326" s="19"/>
      <c r="N326" s="19"/>
      <c r="O326" s="19"/>
      <c r="P326" s="19"/>
      <c r="Q326" s="19"/>
      <c r="R326" s="19"/>
      <c r="S326" s="19"/>
      <c r="T326" s="19"/>
      <c r="U326" s="19"/>
    </row>
    <row r="327" spans="1:21">
      <c r="H327" s="19"/>
      <c r="I327" s="19"/>
      <c r="J327" s="19"/>
      <c r="K327" s="19"/>
      <c r="L327" s="19"/>
      <c r="M327" s="19"/>
      <c r="N327" s="19"/>
      <c r="O327" s="19"/>
      <c r="P327" s="19"/>
      <c r="Q327" s="19"/>
      <c r="R327" s="19"/>
      <c r="S327" s="19"/>
      <c r="T327" s="19"/>
      <c r="U327" s="19"/>
    </row>
    <row r="328" spans="1:21">
      <c r="H328" s="19"/>
      <c r="I328" s="19"/>
      <c r="J328" s="19"/>
      <c r="K328" s="19"/>
      <c r="L328" s="19"/>
      <c r="M328" s="19"/>
      <c r="N328" s="19"/>
      <c r="O328" s="19"/>
      <c r="P328" s="19"/>
      <c r="Q328" s="19"/>
      <c r="R328" s="19"/>
      <c r="S328" s="19"/>
      <c r="T328" s="19"/>
      <c r="U328" s="19"/>
    </row>
    <row r="329" spans="1:21">
      <c r="H329" s="19"/>
      <c r="I329" s="19"/>
      <c r="J329" s="19"/>
      <c r="K329" s="19"/>
      <c r="L329" s="19"/>
      <c r="M329" s="19"/>
      <c r="N329" s="19"/>
      <c r="O329" s="19"/>
      <c r="P329" s="19"/>
      <c r="Q329" s="19"/>
      <c r="R329" s="19"/>
      <c r="S329" s="19"/>
      <c r="T329" s="19"/>
      <c r="U329" s="19"/>
    </row>
    <row r="330" spans="1:21">
      <c r="H330" s="19"/>
      <c r="I330" s="19"/>
      <c r="J330" s="19"/>
      <c r="K330" s="19"/>
      <c r="L330" s="19"/>
      <c r="M330" s="19"/>
      <c r="N330" s="19"/>
      <c r="O330" s="19"/>
      <c r="P330" s="19"/>
      <c r="Q330" s="19"/>
      <c r="R330" s="19"/>
      <c r="S330" s="19"/>
      <c r="T330" s="19"/>
      <c r="U330" s="19"/>
    </row>
    <row r="331" spans="1:21">
      <c r="H331" s="19"/>
      <c r="I331" s="19"/>
      <c r="J331" s="19"/>
      <c r="K331" s="19"/>
      <c r="L331" s="19"/>
      <c r="M331" s="19"/>
      <c r="N331" s="19"/>
      <c r="O331" s="19"/>
      <c r="P331" s="19"/>
      <c r="Q331" s="19"/>
      <c r="R331" s="19"/>
      <c r="S331" s="19"/>
      <c r="T331" s="19"/>
      <c r="U331" s="19"/>
    </row>
    <row r="332" spans="1:21">
      <c r="H332" s="19"/>
      <c r="I332" s="19"/>
      <c r="J332" s="19"/>
      <c r="K332" s="19"/>
      <c r="L332" s="19"/>
      <c r="M332" s="19"/>
      <c r="N332" s="19"/>
      <c r="O332" s="19"/>
      <c r="P332" s="19"/>
      <c r="Q332" s="19"/>
      <c r="R332" s="19"/>
      <c r="S332" s="19"/>
      <c r="T332" s="19"/>
      <c r="U332" s="20"/>
    </row>
    <row r="333" spans="1:21">
      <c r="H333" s="20"/>
      <c r="I333" s="20"/>
      <c r="J333" s="20"/>
      <c r="K333" s="20"/>
      <c r="L333" s="20"/>
      <c r="M333" s="20"/>
      <c r="N333" s="20"/>
      <c r="O333" s="20"/>
      <c r="P333" s="20"/>
      <c r="Q333" s="20"/>
      <c r="R333" s="20"/>
      <c r="S333" s="20"/>
      <c r="T333" s="20"/>
      <c r="U333" s="20"/>
    </row>
    <row r="335" spans="1:21">
      <c r="A335" s="9"/>
    </row>
    <row r="336" spans="1:21">
      <c r="H336" s="19"/>
      <c r="I336" s="19"/>
      <c r="J336" s="19"/>
      <c r="K336" s="19"/>
      <c r="L336" s="19"/>
      <c r="M336" s="19"/>
      <c r="N336" s="19"/>
      <c r="O336" s="19"/>
      <c r="P336" s="19"/>
      <c r="Q336" s="19"/>
      <c r="R336" s="19"/>
      <c r="S336" s="19"/>
      <c r="T336" s="19"/>
      <c r="U336" s="19"/>
    </row>
    <row r="337" spans="8:21">
      <c r="H337" s="19"/>
      <c r="I337" s="19"/>
      <c r="J337" s="19"/>
      <c r="K337" s="19"/>
      <c r="L337" s="19"/>
      <c r="M337" s="19"/>
      <c r="N337" s="19"/>
      <c r="O337" s="19"/>
      <c r="P337" s="19"/>
      <c r="Q337" s="19"/>
      <c r="R337" s="19"/>
      <c r="S337" s="19"/>
      <c r="T337" s="19"/>
      <c r="U337" s="19"/>
    </row>
    <row r="338" spans="8:21">
      <c r="H338" s="19"/>
      <c r="I338" s="19"/>
      <c r="J338" s="19"/>
      <c r="K338" s="19"/>
      <c r="L338" s="19"/>
      <c r="M338" s="19"/>
      <c r="N338" s="19"/>
      <c r="O338" s="19"/>
      <c r="P338" s="19"/>
      <c r="Q338" s="19"/>
      <c r="R338" s="19"/>
      <c r="S338" s="19"/>
      <c r="T338" s="19"/>
      <c r="U338" s="19"/>
    </row>
    <row r="339" spans="8:21">
      <c r="H339" s="19"/>
      <c r="I339" s="19"/>
      <c r="J339" s="19"/>
      <c r="K339" s="19"/>
      <c r="L339" s="19"/>
      <c r="M339" s="19"/>
      <c r="N339" s="19"/>
      <c r="O339" s="19"/>
      <c r="P339" s="19"/>
      <c r="Q339" s="19"/>
      <c r="R339" s="19"/>
      <c r="S339" s="19"/>
      <c r="T339" s="19"/>
      <c r="U339" s="19"/>
    </row>
    <row r="340" spans="8:21">
      <c r="H340" s="19"/>
      <c r="I340" s="19"/>
      <c r="J340" s="19"/>
      <c r="K340" s="19"/>
      <c r="L340" s="19"/>
      <c r="M340" s="19"/>
      <c r="N340" s="19"/>
      <c r="O340" s="19"/>
      <c r="P340" s="19"/>
      <c r="Q340" s="19"/>
      <c r="R340" s="19"/>
      <c r="S340" s="19"/>
      <c r="T340" s="19"/>
      <c r="U340" s="19"/>
    </row>
    <row r="341" spans="8:21">
      <c r="H341" s="19"/>
      <c r="I341" s="19"/>
      <c r="J341" s="19"/>
      <c r="K341" s="19"/>
      <c r="L341" s="19"/>
      <c r="M341" s="19"/>
      <c r="N341" s="19"/>
      <c r="O341" s="19"/>
      <c r="P341" s="19"/>
      <c r="Q341" s="19"/>
      <c r="R341" s="19"/>
      <c r="S341" s="19"/>
      <c r="T341" s="19"/>
      <c r="U341" s="19"/>
    </row>
    <row r="342" spans="8:21">
      <c r="H342" s="19"/>
      <c r="I342" s="19"/>
      <c r="J342" s="19"/>
      <c r="K342" s="19"/>
      <c r="L342" s="19"/>
      <c r="M342" s="19"/>
      <c r="N342" s="19"/>
      <c r="O342" s="19"/>
      <c r="P342" s="19"/>
      <c r="Q342" s="19"/>
      <c r="R342" s="19"/>
      <c r="S342" s="19"/>
      <c r="T342" s="19"/>
      <c r="U342" s="19"/>
    </row>
    <row r="343" spans="8:21">
      <c r="H343" s="19"/>
      <c r="I343" s="19"/>
      <c r="J343" s="19"/>
      <c r="K343" s="19"/>
      <c r="L343" s="19"/>
      <c r="M343" s="19"/>
      <c r="N343" s="19"/>
      <c r="O343" s="19"/>
      <c r="P343" s="19"/>
      <c r="Q343" s="19"/>
      <c r="R343" s="19"/>
      <c r="S343" s="19"/>
      <c r="T343" s="19"/>
      <c r="U343" s="19"/>
    </row>
    <row r="344" spans="8:21">
      <c r="H344" s="19"/>
      <c r="I344" s="19"/>
      <c r="J344" s="19"/>
      <c r="K344" s="19"/>
      <c r="L344" s="19"/>
      <c r="M344" s="19"/>
      <c r="N344" s="19"/>
      <c r="O344" s="19"/>
      <c r="P344" s="19"/>
      <c r="Q344" s="19"/>
      <c r="R344" s="19"/>
      <c r="S344" s="19"/>
      <c r="T344" s="19"/>
      <c r="U344" s="19"/>
    </row>
    <row r="345" spans="8:21">
      <c r="H345" s="19"/>
      <c r="I345" s="19"/>
      <c r="J345" s="19"/>
      <c r="K345" s="19"/>
      <c r="L345" s="19"/>
      <c r="M345" s="19"/>
      <c r="N345" s="19"/>
      <c r="O345" s="19"/>
      <c r="P345" s="19"/>
      <c r="Q345" s="19"/>
      <c r="R345" s="19"/>
      <c r="S345" s="19"/>
      <c r="T345" s="19"/>
      <c r="U345" s="19"/>
    </row>
    <row r="346" spans="8:21">
      <c r="H346" s="19"/>
      <c r="I346" s="19"/>
      <c r="J346" s="19"/>
      <c r="K346" s="19"/>
      <c r="L346" s="19"/>
      <c r="M346" s="19"/>
      <c r="N346" s="19"/>
      <c r="O346" s="19"/>
      <c r="P346" s="19"/>
      <c r="Q346" s="19"/>
      <c r="R346" s="19"/>
      <c r="S346" s="19"/>
      <c r="T346" s="19"/>
      <c r="U346" s="19"/>
    </row>
    <row r="347" spans="8:21">
      <c r="H347" s="19"/>
      <c r="I347" s="19"/>
      <c r="J347" s="19"/>
      <c r="K347" s="19"/>
      <c r="L347" s="19"/>
      <c r="M347" s="19"/>
      <c r="N347" s="19"/>
      <c r="O347" s="19"/>
      <c r="P347" s="19"/>
      <c r="Q347" s="19"/>
      <c r="R347" s="19"/>
      <c r="S347" s="19"/>
      <c r="T347" s="19"/>
      <c r="U347" s="19"/>
    </row>
    <row r="348" spans="8:21">
      <c r="H348" s="19"/>
      <c r="I348" s="19"/>
      <c r="J348" s="19"/>
      <c r="K348" s="19"/>
      <c r="L348" s="19"/>
      <c r="M348" s="19"/>
      <c r="N348" s="19"/>
      <c r="O348" s="19"/>
      <c r="P348" s="19"/>
      <c r="Q348" s="19"/>
      <c r="R348" s="19"/>
      <c r="S348" s="19"/>
      <c r="T348" s="19"/>
      <c r="U348" s="19"/>
    </row>
    <row r="349" spans="8:21">
      <c r="H349" s="19"/>
      <c r="I349" s="19"/>
      <c r="J349" s="19"/>
      <c r="K349" s="19"/>
      <c r="L349" s="19"/>
      <c r="M349" s="19"/>
      <c r="N349" s="19"/>
      <c r="O349" s="19"/>
      <c r="P349" s="19"/>
      <c r="Q349" s="19"/>
      <c r="R349" s="19"/>
      <c r="S349" s="19"/>
      <c r="T349" s="19"/>
      <c r="U349" s="19"/>
    </row>
    <row r="350" spans="8:21">
      <c r="H350" s="19"/>
      <c r="I350" s="19"/>
      <c r="J350" s="19"/>
      <c r="K350" s="19"/>
      <c r="L350" s="19"/>
      <c r="M350" s="19"/>
      <c r="N350" s="19"/>
      <c r="O350" s="19"/>
      <c r="P350" s="19"/>
      <c r="Q350" s="19"/>
      <c r="R350" s="19"/>
      <c r="S350" s="19"/>
      <c r="T350" s="19"/>
      <c r="U350" s="19"/>
    </row>
    <row r="351" spans="8:21">
      <c r="H351" s="19"/>
      <c r="I351" s="19"/>
      <c r="J351" s="19"/>
      <c r="K351" s="19"/>
      <c r="L351" s="19"/>
      <c r="M351" s="19"/>
      <c r="N351" s="19"/>
      <c r="O351" s="19"/>
      <c r="P351" s="19"/>
      <c r="Q351" s="19"/>
      <c r="R351" s="19"/>
      <c r="S351" s="19"/>
      <c r="T351" s="19"/>
      <c r="U351" s="19"/>
    </row>
    <row r="352" spans="8:21">
      <c r="H352" s="19"/>
      <c r="I352" s="19"/>
      <c r="J352" s="19"/>
      <c r="K352" s="19"/>
      <c r="L352" s="19"/>
      <c r="M352" s="19"/>
      <c r="N352" s="19"/>
      <c r="O352" s="19"/>
      <c r="P352" s="19"/>
      <c r="Q352" s="19"/>
      <c r="R352" s="19"/>
      <c r="S352" s="19"/>
      <c r="T352" s="19"/>
      <c r="U352" s="19"/>
    </row>
    <row r="353" spans="8:21">
      <c r="H353" s="19"/>
      <c r="I353" s="19"/>
      <c r="J353" s="19"/>
      <c r="K353" s="19"/>
      <c r="L353" s="19"/>
      <c r="M353" s="19"/>
      <c r="N353" s="19"/>
      <c r="O353" s="19"/>
      <c r="P353" s="19"/>
      <c r="Q353" s="19"/>
      <c r="R353" s="19"/>
      <c r="S353" s="19"/>
      <c r="T353" s="19"/>
      <c r="U353" s="19"/>
    </row>
    <row r="354" spans="8:21">
      <c r="H354" s="19"/>
      <c r="I354" s="19"/>
      <c r="J354" s="19"/>
      <c r="K354" s="19"/>
      <c r="L354" s="19"/>
      <c r="M354" s="19"/>
      <c r="N354" s="19"/>
      <c r="O354" s="19"/>
      <c r="P354" s="19"/>
      <c r="Q354" s="19"/>
      <c r="R354" s="19"/>
      <c r="S354" s="19"/>
      <c r="T354" s="19"/>
      <c r="U354" s="19"/>
    </row>
    <row r="355" spans="8:21">
      <c r="H355" s="19"/>
      <c r="I355" s="19"/>
      <c r="J355" s="19"/>
      <c r="K355" s="19"/>
      <c r="L355" s="19"/>
      <c r="M355" s="19"/>
      <c r="N355" s="19"/>
      <c r="O355" s="19"/>
      <c r="P355" s="19"/>
      <c r="Q355" s="19"/>
      <c r="R355" s="19"/>
      <c r="S355" s="19"/>
      <c r="T355" s="19"/>
      <c r="U355" s="19"/>
    </row>
  </sheetData>
  <phoneticPr fontId="0" type="noConversion"/>
  <hyperlinks>
    <hyperlink ref="A313" r:id="rId1"/>
  </hyperlinks>
  <printOptions gridLinesSet="0"/>
  <pageMargins left="0.5" right="0.5" top="0.5" bottom="0.5" header="0.5" footer="0.5"/>
  <pageSetup paperSize="9" orientation="portrait" horizontalDpi="4294967292"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3"/>
  <dimension ref="A1:AQ214"/>
  <sheetViews>
    <sheetView showGridLines="0" zoomScale="75" workbookViewId="0">
      <pane xSplit="1" ySplit="2" topLeftCell="AC31" activePane="bottomRight" state="frozen"/>
      <selection activeCell="A93" sqref="A93"/>
      <selection pane="topRight" activeCell="A93" sqref="A93"/>
      <selection pane="bottomLeft" activeCell="A93" sqref="A93"/>
      <selection pane="bottomRight" activeCell="AN113" sqref="AN113"/>
    </sheetView>
  </sheetViews>
  <sheetFormatPr defaultColWidth="9.77734375" defaultRowHeight="15"/>
  <cols>
    <col min="1" max="1" width="41.44140625" customWidth="1"/>
    <col min="2" max="2" width="9.77734375" customWidth="1"/>
    <col min="7" max="7" width="9.77734375" customWidth="1"/>
    <col min="20" max="20" width="10.77734375" bestFit="1" customWidth="1"/>
    <col min="31" max="38" width="9.77734375" style="108"/>
  </cols>
  <sheetData>
    <row r="1" spans="1:41">
      <c r="A1" s="6" t="s">
        <v>152</v>
      </c>
    </row>
    <row r="2" spans="1:41">
      <c r="A2" s="6"/>
      <c r="B2">
        <v>1970</v>
      </c>
      <c r="C2">
        <v>1980</v>
      </c>
      <c r="D2">
        <v>1981</v>
      </c>
      <c r="E2">
        <v>1982</v>
      </c>
      <c r="F2">
        <v>1983</v>
      </c>
      <c r="G2">
        <v>1984</v>
      </c>
      <c r="H2">
        <v>1985</v>
      </c>
      <c r="I2">
        <v>1986</v>
      </c>
      <c r="J2">
        <v>1987</v>
      </c>
      <c r="K2">
        <v>1988</v>
      </c>
      <c r="L2">
        <v>1989</v>
      </c>
      <c r="M2">
        <v>1990</v>
      </c>
      <c r="N2">
        <v>1991</v>
      </c>
      <c r="O2">
        <v>1992</v>
      </c>
      <c r="P2">
        <v>1993</v>
      </c>
      <c r="Q2">
        <v>1994</v>
      </c>
      <c r="R2">
        <v>1995</v>
      </c>
      <c r="S2">
        <v>1996</v>
      </c>
      <c r="T2">
        <v>1997</v>
      </c>
      <c r="U2">
        <v>1998</v>
      </c>
      <c r="V2">
        <v>1999</v>
      </c>
      <c r="W2">
        <v>2000</v>
      </c>
      <c r="X2">
        <v>2001</v>
      </c>
      <c r="Y2">
        <v>2002</v>
      </c>
      <c r="Z2">
        <v>2003</v>
      </c>
      <c r="AA2">
        <v>2004</v>
      </c>
      <c r="AB2">
        <v>2005</v>
      </c>
      <c r="AC2">
        <v>2006</v>
      </c>
      <c r="AD2">
        <v>2007</v>
      </c>
      <c r="AE2" s="108">
        <v>2008</v>
      </c>
      <c r="AF2" s="108">
        <v>2009</v>
      </c>
      <c r="AG2" s="108">
        <v>2010</v>
      </c>
      <c r="AH2" s="108">
        <v>2011</v>
      </c>
      <c r="AI2" s="108">
        <v>2012</v>
      </c>
      <c r="AJ2" s="108">
        <v>2013</v>
      </c>
      <c r="AK2" s="108">
        <v>2014</v>
      </c>
      <c r="AL2" s="108">
        <v>2015</v>
      </c>
      <c r="AM2" s="108">
        <v>2016</v>
      </c>
    </row>
    <row r="3" spans="1:41">
      <c r="A3" s="13" t="s">
        <v>211</v>
      </c>
      <c r="B3" s="47">
        <v>51.111600000000003</v>
      </c>
      <c r="C3" s="47">
        <v>40.597999999999999</v>
      </c>
      <c r="D3" s="47">
        <v>41.294699999999999</v>
      </c>
      <c r="E3" s="47">
        <v>44.711599999999997</v>
      </c>
      <c r="F3" s="47">
        <v>45.438000000000002</v>
      </c>
      <c r="G3" s="47">
        <v>45.442100000000003</v>
      </c>
      <c r="H3" s="47">
        <v>44.913699999999999</v>
      </c>
      <c r="I3" s="47">
        <v>43.797899999999998</v>
      </c>
      <c r="J3" s="47">
        <v>43.040999999999997</v>
      </c>
      <c r="K3" s="47">
        <v>43.4285</v>
      </c>
      <c r="L3" s="47">
        <v>43.380600000000001</v>
      </c>
      <c r="M3" s="47">
        <v>42.425699999999999</v>
      </c>
      <c r="N3" s="47">
        <v>42.223300000000002</v>
      </c>
      <c r="O3" s="47">
        <v>41.593200000000003</v>
      </c>
      <c r="P3" s="47">
        <v>40.471299999999999</v>
      </c>
      <c r="Q3" s="47">
        <v>39.656500000000001</v>
      </c>
      <c r="R3" s="47">
        <v>38.551900000000003</v>
      </c>
      <c r="S3" s="47">
        <v>39.2986</v>
      </c>
      <c r="T3" s="47">
        <v>40.533200000000001</v>
      </c>
      <c r="U3" s="47">
        <v>40.620699999999999</v>
      </c>
      <c r="V3" s="55">
        <f>$A$85</f>
        <v>40.3399</v>
      </c>
      <c r="W3" s="55">
        <f>$A$85</f>
        <v>40.3399</v>
      </c>
      <c r="X3" s="55">
        <f>$A$85</f>
        <v>40.3399</v>
      </c>
      <c r="Y3" s="55">
        <f>$A$85</f>
        <v>40.3399</v>
      </c>
      <c r="Z3" s="55"/>
      <c r="AA3" s="55"/>
      <c r="AB3" s="55"/>
      <c r="AC3" s="55"/>
      <c r="AD3" s="109"/>
      <c r="AE3" s="109"/>
      <c r="AF3" s="109"/>
      <c r="AG3" s="109"/>
      <c r="AH3" s="109"/>
      <c r="AI3" s="109"/>
      <c r="AJ3" s="109"/>
      <c r="AK3" s="109"/>
      <c r="AL3" s="109"/>
    </row>
    <row r="4" spans="1:41">
      <c r="A4" s="13" t="s">
        <v>153</v>
      </c>
      <c r="B4" s="47">
        <v>7.6667500000000004</v>
      </c>
      <c r="C4" s="47">
        <v>7.8273599999999997</v>
      </c>
      <c r="D4" s="47">
        <v>7.9225599999999998</v>
      </c>
      <c r="E4" s="47">
        <v>8.1568699999999996</v>
      </c>
      <c r="F4" s="47">
        <v>8.1318900000000003</v>
      </c>
      <c r="G4" s="47">
        <v>8.1464800000000004</v>
      </c>
      <c r="H4" s="47">
        <v>8.01877</v>
      </c>
      <c r="I4" s="47">
        <v>7.9356499999999999</v>
      </c>
      <c r="J4" s="47">
        <v>7.8847199999999997</v>
      </c>
      <c r="K4" s="47">
        <v>7.95153</v>
      </c>
      <c r="L4" s="47">
        <v>8.0492899999999992</v>
      </c>
      <c r="M4" s="47">
        <v>7.8565199999999997</v>
      </c>
      <c r="N4" s="47">
        <v>7.9085900000000002</v>
      </c>
      <c r="O4" s="47">
        <v>7.8092499999999996</v>
      </c>
      <c r="P4" s="47">
        <v>7.5935899999999998</v>
      </c>
      <c r="Q4" s="47">
        <v>7.5432800000000002</v>
      </c>
      <c r="R4" s="47">
        <v>7.3280399999999997</v>
      </c>
      <c r="S4" s="47">
        <v>7.3593400000000004</v>
      </c>
      <c r="T4" s="44">
        <v>7.48</v>
      </c>
      <c r="U4" s="44">
        <v>7.5</v>
      </c>
      <c r="V4" s="44">
        <v>7.4355459143968883</v>
      </c>
      <c r="W4" s="44">
        <v>7.4538172549019599</v>
      </c>
      <c r="X4" s="44">
        <v>7.4520665354330653</v>
      </c>
      <c r="Y4" s="44">
        <v>7.4305172549019582</v>
      </c>
      <c r="Z4" s="44">
        <v>7.4306999999999999</v>
      </c>
      <c r="AA4" s="44">
        <f>'tec00033'!G42</f>
        <v>7.4398999999999997</v>
      </c>
      <c r="AB4" s="44">
        <f>'tec00033'!H78</f>
        <v>7.4518000000000004</v>
      </c>
      <c r="AC4" s="44">
        <f>'tec00033'!I78</f>
        <v>7.4591000000000003</v>
      </c>
      <c r="AD4" s="44">
        <f>'tec00033'!J78</f>
        <v>7.4505999999999997</v>
      </c>
      <c r="AE4" s="44">
        <f>'tec00033'!K78</f>
        <v>7.4560000000000004</v>
      </c>
      <c r="AF4" s="44">
        <f>'tec00033'!L78</f>
        <v>7.4462000000000002</v>
      </c>
      <c r="AG4" s="44">
        <f>'tec00033'!M78</f>
        <v>7.4473000000000003</v>
      </c>
      <c r="AH4" s="44">
        <f>'tec00033'!N78</f>
        <v>7.4505999999999997</v>
      </c>
      <c r="AI4" s="44">
        <f>'tec00033'!O78</f>
        <v>7.4436999999999998</v>
      </c>
      <c r="AJ4" s="44">
        <f>'tec00033'!P78</f>
        <v>7.4579000000000004</v>
      </c>
      <c r="AK4" s="44">
        <f>'tec00033'!Q78</f>
        <v>7.4547999999999996</v>
      </c>
      <c r="AL4" s="44">
        <f>'tec00033'!R78</f>
        <v>7.4587000000000003</v>
      </c>
      <c r="AM4" s="44">
        <f>'tec00033'!S78</f>
        <v>7.4451999999999998</v>
      </c>
      <c r="AN4" s="44" t="str">
        <f>'tec00033'!A5</f>
        <v>avg,nat,dkk</v>
      </c>
      <c r="AO4" s="13" t="s">
        <v>40</v>
      </c>
    </row>
    <row r="5" spans="1:41">
      <c r="A5" s="13" t="s">
        <v>154</v>
      </c>
      <c r="B5" s="47">
        <v>3.7413799999999999</v>
      </c>
      <c r="C5" s="47">
        <v>2.5242100000000001</v>
      </c>
      <c r="D5" s="47">
        <v>2.5139</v>
      </c>
      <c r="E5" s="47">
        <v>2.3759899999999998</v>
      </c>
      <c r="F5" s="47">
        <v>2.2705299999999999</v>
      </c>
      <c r="G5" s="47">
        <v>2.2381099999999998</v>
      </c>
      <c r="H5" s="47">
        <v>2.2263199999999999</v>
      </c>
      <c r="I5" s="47">
        <v>2.12819</v>
      </c>
      <c r="J5" s="47">
        <v>2.0715300000000001</v>
      </c>
      <c r="K5" s="47">
        <v>2.0743999999999998</v>
      </c>
      <c r="L5" s="14">
        <v>2.0701499999999999</v>
      </c>
      <c r="M5" s="14">
        <v>2.0520900000000002</v>
      </c>
      <c r="N5" s="14">
        <v>2.0507599999999999</v>
      </c>
      <c r="O5" s="14">
        <v>2.0203099999999998</v>
      </c>
      <c r="P5" s="14">
        <v>1.9363900000000001</v>
      </c>
      <c r="Q5" s="14">
        <v>1.9245300000000001</v>
      </c>
      <c r="R5" s="14">
        <v>1.87375</v>
      </c>
      <c r="S5" s="14">
        <v>1.90954</v>
      </c>
      <c r="T5" s="14">
        <v>1.96438</v>
      </c>
      <c r="U5" s="14">
        <v>1.96913</v>
      </c>
      <c r="V5" s="56">
        <f>$A$86</f>
        <v>1.95583</v>
      </c>
      <c r="W5" s="56">
        <f>$A$86</f>
        <v>1.95583</v>
      </c>
      <c r="X5" s="56">
        <f>$A$86</f>
        <v>1.95583</v>
      </c>
      <c r="Y5" s="56">
        <f>$A$86</f>
        <v>1.95583</v>
      </c>
      <c r="Z5" s="56"/>
      <c r="AO5" s="13"/>
    </row>
    <row r="6" spans="1:41">
      <c r="A6" s="13" t="s">
        <v>185</v>
      </c>
      <c r="B6" s="47">
        <v>30.666799999999999</v>
      </c>
      <c r="C6" s="47">
        <v>59.4178</v>
      </c>
      <c r="D6" s="47">
        <v>61.622999999999998</v>
      </c>
      <c r="E6" s="47">
        <v>65.341899999999995</v>
      </c>
      <c r="F6" s="47">
        <v>78.088399999999993</v>
      </c>
      <c r="G6" s="47">
        <v>88.415499999999994</v>
      </c>
      <c r="H6" s="47">
        <v>105.739</v>
      </c>
      <c r="I6" s="47">
        <v>137.42500000000001</v>
      </c>
      <c r="J6" s="47">
        <v>156.26900000000001</v>
      </c>
      <c r="K6" s="47">
        <v>167.57599999999999</v>
      </c>
      <c r="L6" s="47">
        <v>178.84100000000001</v>
      </c>
      <c r="M6" s="47">
        <v>201.41200000000001</v>
      </c>
      <c r="N6" s="47">
        <v>225.21600000000001</v>
      </c>
      <c r="O6" s="47">
        <v>247.02600000000001</v>
      </c>
      <c r="P6" s="47">
        <v>268.56799999999998</v>
      </c>
      <c r="Q6" s="47">
        <v>288.02600000000001</v>
      </c>
      <c r="R6" s="47">
        <v>302.98899999999998</v>
      </c>
      <c r="S6" s="47">
        <v>305.54599999999999</v>
      </c>
      <c r="T6" s="47">
        <v>309.35500000000002</v>
      </c>
      <c r="U6" s="47">
        <v>330.73099999999999</v>
      </c>
      <c r="V6" s="55"/>
      <c r="W6" s="49"/>
      <c r="X6" s="49"/>
      <c r="Y6" s="49"/>
      <c r="Z6" s="49"/>
      <c r="AA6" s="44"/>
      <c r="AB6" s="44"/>
      <c r="AC6" s="44"/>
      <c r="AD6" s="44"/>
      <c r="AE6" s="110"/>
      <c r="AF6" s="110"/>
      <c r="AG6" s="110"/>
      <c r="AH6" s="110"/>
      <c r="AI6" s="110"/>
      <c r="AJ6" s="110"/>
      <c r="AK6" s="110"/>
      <c r="AL6" s="110"/>
      <c r="AN6" s="44"/>
      <c r="AO6" s="13"/>
    </row>
    <row r="7" spans="1:41">
      <c r="A7" s="13" t="s">
        <v>186</v>
      </c>
      <c r="B7" s="47">
        <v>71.360900000000001</v>
      </c>
      <c r="C7" s="47">
        <v>99.701700000000002</v>
      </c>
      <c r="D7" s="47">
        <v>102.676</v>
      </c>
      <c r="E7" s="47">
        <v>107.55800000000001</v>
      </c>
      <c r="F7" s="47">
        <v>127.503</v>
      </c>
      <c r="G7" s="47">
        <v>126.569</v>
      </c>
      <c r="H7" s="47">
        <v>129.13499999999999</v>
      </c>
      <c r="I7" s="47">
        <v>137.45599999999999</v>
      </c>
      <c r="J7" s="47">
        <v>142.16499999999999</v>
      </c>
      <c r="K7" s="47">
        <v>137.601</v>
      </c>
      <c r="L7" s="47">
        <v>130.40600000000001</v>
      </c>
      <c r="M7" s="47">
        <v>129.411</v>
      </c>
      <c r="N7" s="47">
        <v>128.46899999999999</v>
      </c>
      <c r="O7" s="47">
        <v>132.52600000000001</v>
      </c>
      <c r="P7" s="47">
        <v>149.124</v>
      </c>
      <c r="Q7" s="47">
        <v>158.91800000000001</v>
      </c>
      <c r="R7" s="47">
        <v>163</v>
      </c>
      <c r="S7" s="47">
        <v>160.74799999999999</v>
      </c>
      <c r="T7" s="47">
        <v>165.887</v>
      </c>
      <c r="U7" s="47">
        <v>167.184</v>
      </c>
      <c r="V7" s="55">
        <f>$A$87</f>
        <v>166.386</v>
      </c>
      <c r="W7" s="55">
        <f>$A$87</f>
        <v>166.386</v>
      </c>
      <c r="X7" s="55">
        <f>$A$87</f>
        <v>166.386</v>
      </c>
      <c r="Y7" s="55">
        <f>$A$87</f>
        <v>166.386</v>
      </c>
      <c r="Z7" s="55"/>
      <c r="AA7" s="44"/>
      <c r="AB7" s="44"/>
      <c r="AC7" s="44"/>
      <c r="AD7" s="44"/>
      <c r="AE7" s="110"/>
      <c r="AF7" s="110"/>
      <c r="AG7" s="110"/>
      <c r="AH7" s="110"/>
      <c r="AI7" s="110"/>
      <c r="AJ7" s="110"/>
      <c r="AK7" s="110"/>
      <c r="AL7" s="110"/>
      <c r="AN7" s="44"/>
      <c r="AO7" s="13"/>
    </row>
    <row r="8" spans="1:41">
      <c r="A8" s="13" t="s">
        <v>155</v>
      </c>
      <c r="B8" s="47">
        <v>5.67767</v>
      </c>
      <c r="C8" s="47">
        <v>5.8689600000000004</v>
      </c>
      <c r="D8" s="47">
        <v>6.03993</v>
      </c>
      <c r="E8" s="47">
        <v>6.4311699999999998</v>
      </c>
      <c r="F8" s="47">
        <v>6.7707800000000002</v>
      </c>
      <c r="G8" s="47">
        <v>6.8716600000000003</v>
      </c>
      <c r="H8" s="47">
        <v>6.7950299999999997</v>
      </c>
      <c r="I8" s="47">
        <v>6.79976</v>
      </c>
      <c r="J8" s="47">
        <v>6.9291</v>
      </c>
      <c r="K8" s="47">
        <v>7.0364399999999998</v>
      </c>
      <c r="L8" s="47">
        <v>7.0238699999999996</v>
      </c>
      <c r="M8" s="47">
        <v>6.9141199999999996</v>
      </c>
      <c r="N8" s="47">
        <v>6.9733200000000002</v>
      </c>
      <c r="O8" s="47">
        <v>6.8483900000000002</v>
      </c>
      <c r="P8" s="47">
        <v>6.63368</v>
      </c>
      <c r="Q8" s="47">
        <v>6.5826200000000004</v>
      </c>
      <c r="R8" s="47">
        <v>6.5250599999999999</v>
      </c>
      <c r="S8" s="47">
        <v>6.4930000000000003</v>
      </c>
      <c r="T8" s="47">
        <v>6.6125999999999996</v>
      </c>
      <c r="U8" s="47">
        <v>6.6014099999999996</v>
      </c>
      <c r="V8" s="55">
        <f>$A$88</f>
        <v>6.5595699999999999</v>
      </c>
      <c r="W8" s="55">
        <f>$A$88</f>
        <v>6.5595699999999999</v>
      </c>
      <c r="X8" s="55">
        <f>$A$88</f>
        <v>6.5595699999999999</v>
      </c>
      <c r="Y8" s="55">
        <f>$A$88</f>
        <v>6.5595699999999999</v>
      </c>
      <c r="Z8" s="55"/>
      <c r="AA8" s="44"/>
      <c r="AB8" s="44"/>
      <c r="AC8" s="44"/>
      <c r="AD8" s="44"/>
      <c r="AE8" s="110"/>
      <c r="AF8" s="110"/>
      <c r="AG8" s="110"/>
      <c r="AH8" s="110"/>
      <c r="AI8" s="110"/>
      <c r="AJ8" s="110"/>
      <c r="AK8" s="110"/>
      <c r="AL8" s="110"/>
      <c r="AN8" s="44"/>
      <c r="AO8" s="13"/>
    </row>
    <row r="9" spans="1:41">
      <c r="A9" s="13" t="s">
        <v>187</v>
      </c>
      <c r="B9" s="47">
        <v>0.425931</v>
      </c>
      <c r="C9" s="47">
        <v>0.67599699999999996</v>
      </c>
      <c r="D9" s="47">
        <v>0.691021</v>
      </c>
      <c r="E9" s="47">
        <v>0.68960500000000002</v>
      </c>
      <c r="F9" s="47">
        <v>0.71495699999999995</v>
      </c>
      <c r="G9" s="47">
        <v>0.72594199999999998</v>
      </c>
      <c r="H9" s="47">
        <v>0.71516800000000003</v>
      </c>
      <c r="I9" s="47">
        <v>0.73352600000000001</v>
      </c>
      <c r="J9" s="47">
        <v>0.77544800000000003</v>
      </c>
      <c r="K9" s="47">
        <v>0.77567299999999995</v>
      </c>
      <c r="L9" s="47">
        <v>0.77681800000000001</v>
      </c>
      <c r="M9" s="47">
        <v>0.76776800000000001</v>
      </c>
      <c r="N9" s="47">
        <v>0.76780899999999996</v>
      </c>
      <c r="O9" s="47">
        <v>0.76071800000000001</v>
      </c>
      <c r="P9" s="47">
        <v>0.799952</v>
      </c>
      <c r="Q9" s="47">
        <v>0.79361800000000005</v>
      </c>
      <c r="R9" s="47">
        <v>0.81552500000000006</v>
      </c>
      <c r="S9" s="47">
        <v>0.79344800000000004</v>
      </c>
      <c r="T9" s="47">
        <v>0.74751599999999996</v>
      </c>
      <c r="U9" s="47">
        <v>0.78624499999999997</v>
      </c>
      <c r="V9" s="55">
        <f>$A$89</f>
        <v>0.78756400000000004</v>
      </c>
      <c r="W9" s="55">
        <f>$A$89</f>
        <v>0.78756400000000004</v>
      </c>
      <c r="X9" s="55">
        <f>$A$89</f>
        <v>0.78756400000000004</v>
      </c>
      <c r="Y9" s="55">
        <f>$A$89</f>
        <v>0.78756400000000004</v>
      </c>
      <c r="Z9" s="55"/>
      <c r="AA9" s="44"/>
      <c r="AB9" s="44"/>
      <c r="AC9" s="44"/>
      <c r="AD9" s="44"/>
      <c r="AE9" s="110"/>
      <c r="AF9" s="110"/>
      <c r="AG9" s="110"/>
      <c r="AH9" s="110"/>
      <c r="AI9" s="110"/>
      <c r="AJ9" s="110"/>
      <c r="AK9" s="110"/>
      <c r="AL9" s="110"/>
      <c r="AN9" s="44"/>
      <c r="AO9" s="13"/>
    </row>
    <row r="10" spans="1:41">
      <c r="A10" s="13" t="s">
        <v>188</v>
      </c>
      <c r="B10" s="47">
        <v>638.89499999999998</v>
      </c>
      <c r="C10" s="47">
        <v>1189.21</v>
      </c>
      <c r="D10" s="47">
        <v>1263.18</v>
      </c>
      <c r="E10" s="47">
        <v>1323.78</v>
      </c>
      <c r="F10" s="40">
        <v>1349.93</v>
      </c>
      <c r="G10" s="40">
        <v>1381.38</v>
      </c>
      <c r="H10" s="40">
        <v>1447.99</v>
      </c>
      <c r="I10" s="40">
        <v>1461.88</v>
      </c>
      <c r="J10" s="40">
        <v>1494.91</v>
      </c>
      <c r="K10" s="40">
        <v>1537.33</v>
      </c>
      <c r="L10" s="40">
        <v>1510.47</v>
      </c>
      <c r="M10" s="40">
        <v>1521.98</v>
      </c>
      <c r="N10" s="40">
        <v>1533.24</v>
      </c>
      <c r="O10" s="40">
        <v>1595.52</v>
      </c>
      <c r="P10" s="40">
        <v>1841.23</v>
      </c>
      <c r="Q10" s="40">
        <v>1915.06</v>
      </c>
      <c r="R10" s="40">
        <v>2130.14</v>
      </c>
      <c r="S10" s="40">
        <v>1958.96</v>
      </c>
      <c r="T10" s="40">
        <v>1929.3</v>
      </c>
      <c r="U10" s="40">
        <v>1943.65</v>
      </c>
      <c r="V10" s="57">
        <f>$A$90</f>
        <v>1936.27</v>
      </c>
      <c r="W10" s="57">
        <f>$A$90</f>
        <v>1936.27</v>
      </c>
      <c r="X10" s="57">
        <f>$A$90</f>
        <v>1936.27</v>
      </c>
      <c r="Y10" s="57">
        <f>$A$90</f>
        <v>1936.27</v>
      </c>
      <c r="Z10" s="57"/>
      <c r="AA10" s="44"/>
      <c r="AB10" s="44"/>
      <c r="AC10" s="44"/>
      <c r="AD10" s="44"/>
      <c r="AE10" s="110"/>
      <c r="AF10" s="110"/>
      <c r="AG10" s="110"/>
      <c r="AH10" s="110"/>
      <c r="AI10" s="110"/>
      <c r="AJ10" s="110"/>
      <c r="AK10" s="110"/>
      <c r="AL10" s="110"/>
      <c r="AN10" s="44"/>
      <c r="AO10" s="13"/>
    </row>
    <row r="11" spans="1:41">
      <c r="A11" s="13" t="s">
        <v>189</v>
      </c>
      <c r="B11" s="47">
        <v>3.7004899999999998</v>
      </c>
      <c r="C11" s="47">
        <v>2.7602799999999998</v>
      </c>
      <c r="D11" s="47">
        <v>2.7751100000000002</v>
      </c>
      <c r="E11" s="47">
        <v>2.6139100000000002</v>
      </c>
      <c r="F11" s="47">
        <v>2.5371999999999999</v>
      </c>
      <c r="G11" s="47">
        <v>2.5233500000000002</v>
      </c>
      <c r="H11" s="47">
        <v>2.5110100000000002</v>
      </c>
      <c r="I11" s="47">
        <v>2.4009</v>
      </c>
      <c r="J11" s="47">
        <v>2.3341799999999999</v>
      </c>
      <c r="K11" s="47">
        <v>2.3347899999999999</v>
      </c>
      <c r="L11" s="47">
        <v>2.3352599999999999</v>
      </c>
      <c r="M11" s="47">
        <v>2.3121200000000002</v>
      </c>
      <c r="N11" s="47">
        <v>2.3109799999999998</v>
      </c>
      <c r="O11" s="47">
        <v>2.2748200000000001</v>
      </c>
      <c r="P11" s="47">
        <v>2.1752099999999999</v>
      </c>
      <c r="Q11" s="47">
        <v>2.1582699999999999</v>
      </c>
      <c r="R11" s="47">
        <v>2.0989100000000001</v>
      </c>
      <c r="S11" s="47">
        <v>2.1397300000000001</v>
      </c>
      <c r="T11" s="47">
        <v>2.2108099999999999</v>
      </c>
      <c r="U11" s="47">
        <v>2.2196600000000002</v>
      </c>
      <c r="V11" s="55">
        <f>$A$92</f>
        <v>2.2037100000000001</v>
      </c>
      <c r="W11" s="55">
        <f>$A$92</f>
        <v>2.2037100000000001</v>
      </c>
      <c r="X11" s="55">
        <f>$A$92</f>
        <v>2.2037100000000001</v>
      </c>
      <c r="Y11" s="55">
        <f>$A$92</f>
        <v>2.2037100000000001</v>
      </c>
      <c r="Z11" s="55"/>
      <c r="AO11" s="13"/>
    </row>
    <row r="12" spans="1:41">
      <c r="A12" s="13" t="s">
        <v>190</v>
      </c>
      <c r="B12" s="47">
        <v>26.57798</v>
      </c>
      <c r="C12" s="47">
        <v>17.968599999999999</v>
      </c>
      <c r="D12" s="47">
        <v>17.7151</v>
      </c>
      <c r="E12" s="47">
        <v>16.699100000000001</v>
      </c>
      <c r="F12" s="47">
        <v>15.9689</v>
      </c>
      <c r="G12" s="47">
        <v>15.7349</v>
      </c>
      <c r="H12" s="47">
        <v>15.642799999999999</v>
      </c>
      <c r="I12" s="47">
        <v>14.9643</v>
      </c>
      <c r="J12" s="47">
        <v>14.571</v>
      </c>
      <c r="K12" s="47">
        <v>14.5861</v>
      </c>
      <c r="L12" s="47">
        <v>14.5695</v>
      </c>
      <c r="M12" s="47">
        <v>14.4399</v>
      </c>
      <c r="N12" s="47">
        <v>14.430899999999999</v>
      </c>
      <c r="O12" s="47">
        <v>14.216900000000001</v>
      </c>
      <c r="P12" s="47">
        <v>13.623799999999999</v>
      </c>
      <c r="Q12" s="47">
        <v>13.5396</v>
      </c>
      <c r="R12" s="47">
        <v>13.182399999999999</v>
      </c>
      <c r="S12" s="47">
        <v>13.4345</v>
      </c>
      <c r="T12" s="47">
        <v>13.824</v>
      </c>
      <c r="U12" s="47">
        <v>13.8545</v>
      </c>
      <c r="V12" s="55">
        <f>$A$93</f>
        <v>13.760300000000001</v>
      </c>
      <c r="W12" s="55">
        <f>$A$93</f>
        <v>13.760300000000001</v>
      </c>
      <c r="X12" s="55">
        <f>$A$93</f>
        <v>13.760300000000001</v>
      </c>
      <c r="Y12" s="55">
        <f>$A$93</f>
        <v>13.760300000000001</v>
      </c>
      <c r="Z12" s="55"/>
      <c r="AO12" s="13"/>
    </row>
    <row r="13" spans="1:41">
      <c r="A13" s="13" t="s">
        <v>191</v>
      </c>
      <c r="B13" s="47">
        <v>29.378799999999998</v>
      </c>
      <c r="C13" s="47">
        <v>69.552199999999999</v>
      </c>
      <c r="D13" s="47">
        <v>68.494799999999998</v>
      </c>
      <c r="E13" s="47">
        <v>78.006600000000006</v>
      </c>
      <c r="F13" s="47">
        <v>98.688699999999997</v>
      </c>
      <c r="G13" s="47">
        <v>115.68</v>
      </c>
      <c r="H13" s="47">
        <v>130.25200000000001</v>
      </c>
      <c r="I13" s="47">
        <v>147.089</v>
      </c>
      <c r="J13" s="47">
        <v>162.61600000000001</v>
      </c>
      <c r="K13" s="47">
        <v>170.059</v>
      </c>
      <c r="L13" s="47">
        <v>173.41300000000001</v>
      </c>
      <c r="M13" s="47">
        <v>181.10900000000001</v>
      </c>
      <c r="N13" s="47">
        <v>178.614</v>
      </c>
      <c r="O13" s="47">
        <v>174.714</v>
      </c>
      <c r="P13" s="47">
        <v>188.37</v>
      </c>
      <c r="Q13" s="47">
        <v>196.89599999999999</v>
      </c>
      <c r="R13" s="47">
        <v>196.10499999999999</v>
      </c>
      <c r="S13" s="47">
        <v>195.761</v>
      </c>
      <c r="T13" s="47">
        <v>198.589</v>
      </c>
      <c r="U13" s="47">
        <v>201.69499999999999</v>
      </c>
      <c r="V13" s="55">
        <f>$A$94</f>
        <v>200.482</v>
      </c>
      <c r="W13" s="55">
        <f>$A$94</f>
        <v>200.482</v>
      </c>
      <c r="X13" s="55">
        <f>$A$94</f>
        <v>200.482</v>
      </c>
      <c r="Y13" s="55">
        <f>$A$94</f>
        <v>200.482</v>
      </c>
      <c r="Z13" s="55"/>
      <c r="AA13" s="44"/>
      <c r="AB13" s="44"/>
      <c r="AC13" s="44"/>
      <c r="AD13" s="44"/>
      <c r="AE13" s="110"/>
      <c r="AF13" s="110"/>
      <c r="AG13" s="110"/>
      <c r="AH13" s="110"/>
      <c r="AI13" s="110"/>
      <c r="AJ13" s="110"/>
      <c r="AK13" s="110"/>
      <c r="AL13" s="110"/>
      <c r="AN13" s="44"/>
      <c r="AO13" s="13"/>
    </row>
    <row r="14" spans="1:41">
      <c r="A14" s="13" t="s">
        <v>192</v>
      </c>
      <c r="B14" s="47">
        <v>4.2933659999999998</v>
      </c>
      <c r="C14" s="47">
        <v>5.1722400000000004</v>
      </c>
      <c r="D14" s="47">
        <v>4.79298</v>
      </c>
      <c r="E14" s="47">
        <v>4.7072099999999999</v>
      </c>
      <c r="F14" s="47">
        <v>4.9481900000000003</v>
      </c>
      <c r="G14" s="47">
        <v>4.7240799999999998</v>
      </c>
      <c r="H14" s="47">
        <v>4.6942300000000001</v>
      </c>
      <c r="I14" s="47">
        <v>4.9797399999999996</v>
      </c>
      <c r="J14" s="47">
        <v>5.0651799999999998</v>
      </c>
      <c r="K14" s="47">
        <v>4.9436200000000001</v>
      </c>
      <c r="L14" s="47">
        <v>4.7230100000000004</v>
      </c>
      <c r="M14" s="47">
        <v>4.8549600000000002</v>
      </c>
      <c r="N14" s="47">
        <v>5.0021100000000001</v>
      </c>
      <c r="O14" s="47">
        <v>5.8070300000000001</v>
      </c>
      <c r="P14" s="47">
        <v>6.6962799999999998</v>
      </c>
      <c r="Q14" s="47">
        <v>6.1907699999999997</v>
      </c>
      <c r="R14" s="47">
        <v>5.7085499999999998</v>
      </c>
      <c r="S14" s="47">
        <v>5.8281700000000001</v>
      </c>
      <c r="T14" s="47">
        <v>5.8806399999999996</v>
      </c>
      <c r="U14" s="47">
        <v>5.9825100000000004</v>
      </c>
      <c r="V14" s="55">
        <f>$A$95</f>
        <v>5.9457300000000002</v>
      </c>
      <c r="W14" s="55">
        <f>$A$95</f>
        <v>5.9457300000000002</v>
      </c>
      <c r="X14" s="55">
        <f>$A$95</f>
        <v>5.9457300000000002</v>
      </c>
      <c r="Y14" s="55">
        <f>$A$95</f>
        <v>5.9457300000000002</v>
      </c>
      <c r="Z14" s="55"/>
      <c r="AA14" s="44"/>
      <c r="AB14" s="44"/>
      <c r="AC14" s="44"/>
      <c r="AD14" s="44"/>
      <c r="AE14" s="110"/>
      <c r="AF14" s="110"/>
      <c r="AG14" s="110"/>
      <c r="AH14" s="110"/>
      <c r="AI14" s="110"/>
      <c r="AJ14" s="110"/>
      <c r="AK14" s="110"/>
      <c r="AL14" s="110"/>
      <c r="AN14" s="44"/>
      <c r="AO14" s="13"/>
    </row>
    <row r="15" spans="1:41">
      <c r="A15" s="13" t="s">
        <v>193</v>
      </c>
      <c r="B15" s="47">
        <v>5.2879959999999997</v>
      </c>
      <c r="C15" s="47">
        <v>5.8809699999999996</v>
      </c>
      <c r="D15" s="47">
        <v>5.6346499999999997</v>
      </c>
      <c r="E15" s="47">
        <v>6.1433600000000004</v>
      </c>
      <c r="F15" s="47">
        <v>6.8211500000000003</v>
      </c>
      <c r="G15" s="47">
        <v>6.51098</v>
      </c>
      <c r="H15" s="47">
        <v>6.5213299999999998</v>
      </c>
      <c r="I15" s="47">
        <v>6.9956699999999996</v>
      </c>
      <c r="J15" s="47">
        <v>7.3100100000000001</v>
      </c>
      <c r="K15" s="47">
        <v>7.2419200000000004</v>
      </c>
      <c r="L15" s="47">
        <v>7.0993899999999996</v>
      </c>
      <c r="M15" s="47">
        <v>7.5205099999999998</v>
      </c>
      <c r="N15" s="47">
        <v>7.4792699999999996</v>
      </c>
      <c r="O15" s="47">
        <v>7.5329499999999996</v>
      </c>
      <c r="P15" s="47">
        <v>9.1215100000000007</v>
      </c>
      <c r="Q15" s="47">
        <v>9.1630800000000008</v>
      </c>
      <c r="R15" s="47">
        <v>9.3319200000000002</v>
      </c>
      <c r="S15" s="47">
        <v>8.5147200000000005</v>
      </c>
      <c r="T15" s="44">
        <v>8.65</v>
      </c>
      <c r="U15" s="44">
        <v>8.92</v>
      </c>
      <c r="V15" s="44">
        <v>8.8074871595330748</v>
      </c>
      <c r="W15" s="44">
        <v>8.4451647058823518</v>
      </c>
      <c r="X15" s="44">
        <v>9.2551106299212531</v>
      </c>
      <c r="Y15" s="44">
        <v>9.1610713725490207</v>
      </c>
      <c r="Z15" s="44">
        <v>9.1242000000000001</v>
      </c>
      <c r="AA15" s="44">
        <f>'tec00033'!G49</f>
        <v>9.1242999999999999</v>
      </c>
      <c r="AB15" s="44">
        <f>'tec00033'!H89</f>
        <v>9.2821999999999996</v>
      </c>
      <c r="AC15" s="44">
        <f>'tec00033'!I89</f>
        <v>9.2544000000000004</v>
      </c>
      <c r="AD15" s="44">
        <f>'tec00033'!J89</f>
        <v>9.2500999999999998</v>
      </c>
      <c r="AE15" s="44">
        <f>'tec00033'!K89</f>
        <v>9.6151999999999997</v>
      </c>
      <c r="AF15" s="44">
        <f>'tec00033'!L89</f>
        <v>10.6191</v>
      </c>
      <c r="AG15" s="44">
        <f>'tec00033'!M89</f>
        <v>9.5373000000000001</v>
      </c>
      <c r="AH15" s="44">
        <f>'tec00033'!N89</f>
        <v>9.0297999999999998</v>
      </c>
      <c r="AI15" s="44">
        <f>'tec00033'!O89</f>
        <v>8.7041000000000004</v>
      </c>
      <c r="AJ15" s="44">
        <f>'tec00033'!P89</f>
        <v>8.6515000000000004</v>
      </c>
      <c r="AK15" s="44">
        <f>'tec00033'!Q89</f>
        <v>9.0984999999999996</v>
      </c>
      <c r="AL15" s="44">
        <f>'tec00033'!R89</f>
        <v>9.3535000000000004</v>
      </c>
      <c r="AM15" s="44">
        <f>'tec00033'!S89</f>
        <v>9.4688999999999997</v>
      </c>
      <c r="AN15" s="44" t="str">
        <f>'tec00033'!A24</f>
        <v>avg,nat,sek</v>
      </c>
      <c r="AO15" s="13" t="s">
        <v>37</v>
      </c>
    </row>
    <row r="16" spans="1:41">
      <c r="A16" s="13" t="s">
        <v>156</v>
      </c>
      <c r="B16" s="14">
        <v>0.425931</v>
      </c>
      <c r="C16" s="14">
        <v>0.59848800000000002</v>
      </c>
      <c r="D16" s="14">
        <v>0.55311100000000002</v>
      </c>
      <c r="E16" s="14">
        <v>0.56045500000000004</v>
      </c>
      <c r="F16" s="14">
        <v>0.58701400000000004</v>
      </c>
      <c r="G16" s="14">
        <v>0.59062599999999998</v>
      </c>
      <c r="H16" s="14">
        <v>0.58897699999999997</v>
      </c>
      <c r="I16" s="14">
        <v>0.671543</v>
      </c>
      <c r="J16" s="14">
        <v>0.70457099999999995</v>
      </c>
      <c r="K16" s="14">
        <v>0.66443399999999997</v>
      </c>
      <c r="L16" s="14">
        <v>0.67330199999999996</v>
      </c>
      <c r="M16" s="14">
        <v>0.71385100000000001</v>
      </c>
      <c r="N16" s="14">
        <v>0.70101199999999997</v>
      </c>
      <c r="O16" s="14">
        <v>0.73765000000000003</v>
      </c>
      <c r="P16" s="14">
        <v>0.77998800000000001</v>
      </c>
      <c r="Q16" s="14">
        <v>0.77590300000000001</v>
      </c>
      <c r="R16" s="14">
        <v>0.828789</v>
      </c>
      <c r="S16" s="14">
        <v>0.81379800000000002</v>
      </c>
      <c r="T16" s="53">
        <v>0.69199999999999995</v>
      </c>
      <c r="U16" s="53">
        <v>0.67600000000000005</v>
      </c>
      <c r="V16" s="53">
        <v>0.65875428015564164</v>
      </c>
      <c r="W16" s="44">
        <v>0.60947882352941152</v>
      </c>
      <c r="X16" s="44">
        <v>0.62187401574803136</v>
      </c>
      <c r="Y16" s="44">
        <v>0.62883137254901955</v>
      </c>
      <c r="Z16" s="44">
        <v>0.69198999999999999</v>
      </c>
      <c r="AA16" s="44">
        <f>'tec00033'!G50</f>
        <v>0.67866000000000004</v>
      </c>
      <c r="AB16" s="44">
        <f>'tec00033'!H79</f>
        <v>0.68379999999999996</v>
      </c>
      <c r="AC16" s="44">
        <f>'tec00033'!I79</f>
        <v>0.68172999999999995</v>
      </c>
      <c r="AD16" s="44">
        <f>'tec00033'!J79</f>
        <v>0.68433999999999995</v>
      </c>
      <c r="AE16" s="44">
        <f>'tec00033'!K79</f>
        <v>0.79627999999999999</v>
      </c>
      <c r="AF16" s="44">
        <f>'tec00033'!L79</f>
        <v>0.89093999999999995</v>
      </c>
      <c r="AG16" s="44">
        <f>'tec00033'!M79</f>
        <v>0.85784000000000005</v>
      </c>
      <c r="AH16" s="44">
        <f>'tec00033'!N79</f>
        <v>0.86787999999999998</v>
      </c>
      <c r="AI16" s="44">
        <f>'tec00033'!O79</f>
        <v>0.81086999999999998</v>
      </c>
      <c r="AJ16" s="44">
        <f>'tec00033'!P79</f>
        <v>0.84926000000000001</v>
      </c>
      <c r="AK16" s="44">
        <f>'tec00033'!Q79</f>
        <v>0.80611999999999995</v>
      </c>
      <c r="AL16" s="44">
        <f>'tec00033'!R79</f>
        <v>0.72584000000000004</v>
      </c>
      <c r="AM16" s="44">
        <f>'tec00033'!S79</f>
        <v>0.81947999999999999</v>
      </c>
      <c r="AN16" s="44" t="str">
        <f>'tec00033'!A25</f>
        <v>avg,nat,gbp</v>
      </c>
      <c r="AO16" s="13" t="s">
        <v>34</v>
      </c>
    </row>
    <row r="17" spans="1:41">
      <c r="A17" s="13" t="s">
        <v>85</v>
      </c>
      <c r="B17" s="36"/>
      <c r="C17" s="36"/>
      <c r="D17" s="36"/>
      <c r="E17" s="36"/>
      <c r="F17" s="36"/>
      <c r="G17" s="36"/>
      <c r="H17" s="36"/>
      <c r="I17" s="36"/>
      <c r="J17" s="36"/>
      <c r="K17" s="36"/>
      <c r="L17" s="47"/>
      <c r="M17" s="47"/>
      <c r="N17" s="47"/>
      <c r="O17" s="47"/>
      <c r="P17" s="14">
        <v>1.171</v>
      </c>
      <c r="Q17" s="14">
        <v>1.1895199999999999</v>
      </c>
      <c r="R17" s="14">
        <v>1.3080099999999999</v>
      </c>
      <c r="S17" s="14">
        <v>1.2697499999999999</v>
      </c>
      <c r="T17" s="53">
        <v>1.1339999999999999</v>
      </c>
      <c r="U17" s="53">
        <v>1.121</v>
      </c>
      <c r="V17" s="53">
        <v>1.0656723735408558</v>
      </c>
      <c r="W17" s="44">
        <v>0.92361254901960743</v>
      </c>
      <c r="X17" s="44">
        <v>0.89562952755905456</v>
      </c>
      <c r="Y17" s="44">
        <v>0.94557372549019625</v>
      </c>
      <c r="Z17" s="44">
        <v>1.1312</v>
      </c>
      <c r="AA17" s="44">
        <f>'tec00033'!G39</f>
        <v>1.2439</v>
      </c>
      <c r="AB17" s="44">
        <f>'tec00033'!H91</f>
        <v>1.2441</v>
      </c>
      <c r="AC17" s="44">
        <f>'tec00033'!I91</f>
        <v>1.2556</v>
      </c>
      <c r="AD17" s="44">
        <f>'tec00033'!J91</f>
        <v>1.3705000000000001</v>
      </c>
      <c r="AE17" s="44">
        <f>'tec00033'!K91</f>
        <v>1.4708000000000001</v>
      </c>
      <c r="AF17" s="44">
        <f>'tec00033'!L91</f>
        <v>1.3948</v>
      </c>
      <c r="AG17" s="44">
        <f>'tec00033'!M91</f>
        <v>1.3257000000000001</v>
      </c>
      <c r="AH17" s="44">
        <f>'tec00033'!N91</f>
        <v>1.3919999999999999</v>
      </c>
      <c r="AI17" s="44">
        <f>'tec00033'!O91</f>
        <v>1.2847999999999999</v>
      </c>
      <c r="AJ17" s="44">
        <f>'tec00033'!P91</f>
        <v>1.3281000000000001</v>
      </c>
      <c r="AK17" s="44">
        <f>'tec00033'!Q91</f>
        <v>1.3285</v>
      </c>
      <c r="AL17" s="44">
        <f>'tec00033'!R91</f>
        <v>1.1094999999999999</v>
      </c>
      <c r="AM17" s="44">
        <f>'tec00033'!S91</f>
        <v>1.1069</v>
      </c>
      <c r="AN17" s="44" t="str">
        <f>'tec00033'!A30</f>
        <v>avg,nat,usd</v>
      </c>
      <c r="AO17" s="13" t="s">
        <v>33</v>
      </c>
    </row>
    <row r="18" spans="1:41">
      <c r="A18" s="13" t="s">
        <v>157</v>
      </c>
      <c r="B18" s="36"/>
      <c r="C18" s="36"/>
      <c r="D18" s="36"/>
      <c r="E18" s="36"/>
      <c r="F18" s="36"/>
      <c r="G18" s="36"/>
      <c r="H18" s="36"/>
      <c r="I18" s="36"/>
      <c r="J18" s="36"/>
      <c r="K18" s="36"/>
      <c r="L18" s="47"/>
      <c r="M18" s="47"/>
      <c r="N18" s="47"/>
      <c r="O18" s="47"/>
      <c r="P18" s="47">
        <v>8.3095400000000001</v>
      </c>
      <c r="Q18" s="47">
        <v>8.3742000000000001</v>
      </c>
      <c r="R18" s="47">
        <v>8.2857500000000002</v>
      </c>
      <c r="S18" s="47">
        <v>8.1965900000000005</v>
      </c>
      <c r="T18" s="44">
        <v>8.02</v>
      </c>
      <c r="U18" s="44">
        <v>8.4700000000000006</v>
      </c>
      <c r="V18" s="44">
        <v>8.3098968871595318</v>
      </c>
      <c r="W18" s="44">
        <v>8.1129298039215687</v>
      </c>
      <c r="X18" s="44">
        <v>8.0484350393700765</v>
      </c>
      <c r="Y18" s="44">
        <v>7.5086270588235271</v>
      </c>
      <c r="Z18" s="44">
        <v>8.0032999999999994</v>
      </c>
      <c r="AA18" s="44">
        <f>'tec00033'!G55</f>
        <v>8.3696999999999999</v>
      </c>
      <c r="AB18" s="44">
        <f>'tec00033'!H85</f>
        <v>8.0091999999999999</v>
      </c>
      <c r="AC18" s="44">
        <f>'tec00033'!I85</f>
        <v>8.0472000000000001</v>
      </c>
      <c r="AD18" s="44">
        <f>'tec00033'!J85</f>
        <v>8.0165000000000006</v>
      </c>
      <c r="AE18" s="44">
        <f>'tec00033'!K85</f>
        <v>8.2236999999999991</v>
      </c>
      <c r="AF18" s="44">
        <f>'tec00033'!L85</f>
        <v>8.7278000000000002</v>
      </c>
      <c r="AG18" s="44">
        <f>'tec00033'!M85</f>
        <v>8.0043000000000006</v>
      </c>
      <c r="AH18" s="44">
        <f>'tec00033'!N85</f>
        <v>7.7934000000000001</v>
      </c>
      <c r="AI18" s="44">
        <f>'tec00033'!O85</f>
        <v>7.4751000000000003</v>
      </c>
      <c r="AJ18" s="44">
        <f>'tec00033'!P85</f>
        <v>7.8067000000000002</v>
      </c>
      <c r="AK18" s="44">
        <f>'tec00033'!Q85</f>
        <v>8.3544</v>
      </c>
      <c r="AL18" s="44">
        <f>'tec00033'!R85</f>
        <v>8.9496000000000002</v>
      </c>
      <c r="AM18" s="44">
        <f>'tec00033'!S85</f>
        <v>9.2905999999999995</v>
      </c>
      <c r="AN18" s="44" t="str">
        <f>'tec00033'!A28</f>
        <v>avg,nat,nok</v>
      </c>
      <c r="AO18" s="13" t="s">
        <v>43</v>
      </c>
    </row>
    <row r="19" spans="1:41">
      <c r="A19" s="13" t="s">
        <v>213</v>
      </c>
      <c r="B19" s="49"/>
      <c r="C19" s="49"/>
      <c r="D19" s="49"/>
      <c r="E19" s="49"/>
      <c r="F19" s="49"/>
      <c r="G19" s="49"/>
      <c r="H19" s="36"/>
      <c r="I19" s="36"/>
      <c r="J19" s="36"/>
      <c r="K19" s="36"/>
      <c r="L19" s="47"/>
      <c r="M19" s="47"/>
      <c r="N19" s="47"/>
      <c r="O19" s="47"/>
      <c r="P19" s="14">
        <v>1.7301899999999999</v>
      </c>
      <c r="Q19" s="14">
        <v>1.6212800000000001</v>
      </c>
      <c r="R19" s="14">
        <v>1.5457399999999999</v>
      </c>
      <c r="S19" s="14">
        <v>1.5679000000000001</v>
      </c>
      <c r="T19" s="53">
        <v>1.6439999999999999</v>
      </c>
      <c r="U19" s="53">
        <v>1.6220000000000001</v>
      </c>
      <c r="V19" s="53">
        <v>1.6003723735408577</v>
      </c>
      <c r="W19" s="44">
        <v>1.5578588235294111</v>
      </c>
      <c r="X19" s="44">
        <v>1.5105181102362193</v>
      </c>
      <c r="Y19" s="44">
        <v>1.467025490196078</v>
      </c>
      <c r="Z19" s="44">
        <v>1.5212000000000001</v>
      </c>
      <c r="AA19" s="44">
        <f>'tec00033'!I29</f>
        <v>1.5438000000000001</v>
      </c>
      <c r="AB19" s="44">
        <f>'tec00033'!H76</f>
        <v>1.5483</v>
      </c>
      <c r="AC19" s="44">
        <f>'tec00033'!I76</f>
        <v>1.5729</v>
      </c>
      <c r="AD19" s="44">
        <f>'tec00033'!J76</f>
        <v>1.6427</v>
      </c>
      <c r="AE19" s="44">
        <f>'tec00033'!K76</f>
        <v>1.5873999999999999</v>
      </c>
      <c r="AF19" s="44">
        <f>'tec00033'!L76</f>
        <v>1.51</v>
      </c>
      <c r="AG19" s="44">
        <f>'tec00033'!M76</f>
        <v>1.3803000000000001</v>
      </c>
      <c r="AH19" s="44">
        <f>'tec00033'!N76</f>
        <v>1.2325999999999999</v>
      </c>
      <c r="AI19" s="44">
        <f>'tec00033'!O76</f>
        <v>1.2053</v>
      </c>
      <c r="AJ19" s="44">
        <f>'tec00033'!P76</f>
        <v>1.2311000000000001</v>
      </c>
      <c r="AK19" s="44">
        <f>'tec00033'!Q76</f>
        <v>1.2145999999999999</v>
      </c>
      <c r="AL19" s="44">
        <f>'tec00033'!R76</f>
        <v>1.0679000000000001</v>
      </c>
      <c r="AM19" s="44">
        <f>'tec00033'!S76</f>
        <v>1.0902000000000001</v>
      </c>
      <c r="AN19" s="44" t="str">
        <f>'tec00033'!A29</f>
        <v>avg,nat,chf</v>
      </c>
      <c r="AO19" s="13" t="s">
        <v>36</v>
      </c>
    </row>
    <row r="20" spans="1:41">
      <c r="A20" s="13" t="s">
        <v>220</v>
      </c>
      <c r="B20" s="49"/>
      <c r="C20" s="49"/>
      <c r="D20" s="49"/>
      <c r="E20" s="49"/>
      <c r="F20" s="49"/>
      <c r="G20" s="49"/>
      <c r="H20" s="36"/>
      <c r="I20" s="36"/>
      <c r="J20" s="36"/>
      <c r="K20" s="36"/>
      <c r="L20" s="47"/>
      <c r="M20" s="47"/>
      <c r="N20" s="47"/>
      <c r="O20" s="47"/>
      <c r="P20" s="47">
        <v>79.252799999999993</v>
      </c>
      <c r="Q20" s="47">
        <v>83.106300000000005</v>
      </c>
      <c r="R20" s="47">
        <v>84.685299999999998</v>
      </c>
      <c r="S20" s="47">
        <v>84.655799999999999</v>
      </c>
      <c r="T20" s="47">
        <v>80.439099999999996</v>
      </c>
      <c r="U20" s="47">
        <v>79.697599999999994</v>
      </c>
      <c r="V20" s="55">
        <v>77.1833643968872</v>
      </c>
      <c r="W20" s="44">
        <v>72.584332549019592</v>
      </c>
      <c r="X20" s="44">
        <v>87.41728346456695</v>
      </c>
      <c r="Y20" s="44">
        <v>86.178078431372555</v>
      </c>
      <c r="Z20" s="44">
        <v>86.65</v>
      </c>
      <c r="AA20" s="44">
        <f>'tec00033'!I27</f>
        <v>87.14</v>
      </c>
      <c r="AB20" s="44">
        <f>'tec00033'!H82</f>
        <v>78.23</v>
      </c>
      <c r="AC20" s="44">
        <f>'tec00033'!I82</f>
        <v>87.76</v>
      </c>
      <c r="AD20" s="44">
        <f>'tec00033'!J82</f>
        <v>87.63</v>
      </c>
      <c r="AE20" s="44">
        <f>'tec00033'!K82</f>
        <v>143.83000000000001</v>
      </c>
      <c r="AF20" s="44">
        <f>'tec00033'!L82</f>
        <v>172.67</v>
      </c>
      <c r="AG20" s="44">
        <f>'tec00033'!M82</f>
        <v>161.88999999999999</v>
      </c>
      <c r="AH20" s="44">
        <f>'tec00033'!N82</f>
        <v>161.41999999999999</v>
      </c>
      <c r="AI20" s="44">
        <f>'tec00033'!O82</f>
        <v>160.72999999999999</v>
      </c>
      <c r="AJ20" s="44">
        <f>'tec00033'!P82</f>
        <v>162.38</v>
      </c>
      <c r="AK20" s="44">
        <f>'tec00033'!Q82</f>
        <v>154.86000000000001</v>
      </c>
      <c r="AL20" s="44">
        <f>'tec00033'!R82</f>
        <v>146.30000000000001</v>
      </c>
      <c r="AM20" s="44">
        <f>'tec00033'!S82</f>
        <v>133.59</v>
      </c>
      <c r="AN20" s="44" t="str">
        <f>'tec00033'!A27</f>
        <v>avg,nat,isk</v>
      </c>
      <c r="AO20" s="13" t="s">
        <v>45</v>
      </c>
    </row>
    <row r="21" spans="1:41">
      <c r="A21" s="13" t="s">
        <v>226</v>
      </c>
      <c r="B21" s="49"/>
      <c r="C21" s="49"/>
      <c r="D21" s="49"/>
      <c r="E21" s="49"/>
      <c r="F21" s="49"/>
      <c r="G21" s="49"/>
      <c r="H21" s="36"/>
      <c r="I21" s="36"/>
      <c r="J21" s="36"/>
      <c r="K21" s="36"/>
      <c r="L21" s="47"/>
      <c r="M21" s="47"/>
      <c r="N21" s="47"/>
      <c r="O21" s="47"/>
      <c r="P21" s="47" t="s">
        <v>232</v>
      </c>
      <c r="Q21" s="47" t="s">
        <v>232</v>
      </c>
      <c r="R21" s="47">
        <v>34.7727</v>
      </c>
      <c r="S21" s="47">
        <v>34.4572</v>
      </c>
      <c r="T21" s="47">
        <v>35.930399999999999</v>
      </c>
      <c r="U21" s="47">
        <v>36.319600000000001</v>
      </c>
      <c r="V21" s="55">
        <v>36.881038910505815</v>
      </c>
      <c r="W21" s="44">
        <v>35.599460784313713</v>
      </c>
      <c r="X21" s="44">
        <v>34.068480314960617</v>
      </c>
      <c r="Y21" s="44">
        <v>30.80360000000001</v>
      </c>
      <c r="Z21" s="44">
        <v>31.846</v>
      </c>
      <c r="AA21" s="44">
        <f>'tec00033'!I4</f>
        <v>31.890999999999998</v>
      </c>
      <c r="AB21" s="44">
        <f>'tec00033'!H77</f>
        <v>29.782</v>
      </c>
      <c r="AC21" s="44">
        <f>'tec00033'!I77</f>
        <v>28.341999999999999</v>
      </c>
      <c r="AD21" s="44">
        <f>'tec00033'!J77</f>
        <v>27.765999999999998</v>
      </c>
      <c r="AE21" s="44">
        <f>'tec00033'!K77</f>
        <v>24.946000000000002</v>
      </c>
      <c r="AF21" s="44">
        <f>'tec00033'!L77</f>
        <v>26.434999999999999</v>
      </c>
      <c r="AG21" s="44">
        <f>'tec00033'!M77</f>
        <v>25.283999999999999</v>
      </c>
      <c r="AH21" s="44">
        <f>'tec00033'!N77</f>
        <v>24.59</v>
      </c>
      <c r="AI21" s="44">
        <f>'tec00033'!O77</f>
        <v>25.149000000000001</v>
      </c>
      <c r="AJ21" s="44">
        <f>'tec00033'!P77</f>
        <v>25.98</v>
      </c>
      <c r="AK21" s="44">
        <f>'tec00033'!Q77</f>
        <v>27.536000000000001</v>
      </c>
      <c r="AL21" s="44">
        <f>'tec00033'!R77</f>
        <v>27.279</v>
      </c>
      <c r="AM21" s="44">
        <f>'tec00033'!S77</f>
        <v>27.033999999999999</v>
      </c>
      <c r="AN21" s="44" t="str">
        <f>'tec00033'!A4</f>
        <v>avg,nat,czk</v>
      </c>
      <c r="AO21" s="13" t="s">
        <v>49</v>
      </c>
    </row>
    <row r="22" spans="1:41">
      <c r="A22" s="13" t="s">
        <v>223</v>
      </c>
      <c r="B22" s="49"/>
      <c r="C22" s="49"/>
      <c r="D22" s="49"/>
      <c r="E22" s="49"/>
      <c r="F22" s="49"/>
      <c r="G22" s="49"/>
      <c r="H22" s="36"/>
      <c r="I22" s="36"/>
      <c r="J22" s="36"/>
      <c r="K22" s="36"/>
      <c r="L22" s="47"/>
      <c r="M22" s="47"/>
      <c r="N22" s="47"/>
      <c r="O22" s="47"/>
      <c r="P22" s="47" t="s">
        <v>232</v>
      </c>
      <c r="Q22" s="47">
        <v>135.62200000000001</v>
      </c>
      <c r="R22" s="47">
        <v>164.54499999999999</v>
      </c>
      <c r="S22" s="47">
        <v>193.74100000000001</v>
      </c>
      <c r="T22" s="47">
        <v>211.654</v>
      </c>
      <c r="U22" s="47">
        <v>240.57300000000001</v>
      </c>
      <c r="V22" s="55">
        <v>252.74859922178996</v>
      </c>
      <c r="W22" s="44">
        <v>260.02789686274519</v>
      </c>
      <c r="X22" s="44">
        <v>256.59115354330731</v>
      </c>
      <c r="Y22" s="44">
        <v>242.95796078431371</v>
      </c>
      <c r="Z22" s="44">
        <v>253.62</v>
      </c>
      <c r="AA22" s="44">
        <f>'tec00033'!I16</f>
        <v>251.66</v>
      </c>
      <c r="AB22" s="44">
        <f>'tec00033'!H81</f>
        <v>248.05</v>
      </c>
      <c r="AC22" s="44">
        <f>'tec00033'!I81</f>
        <v>264.26</v>
      </c>
      <c r="AD22" s="44">
        <f>'tec00033'!J81</f>
        <v>251.35</v>
      </c>
      <c r="AE22" s="44">
        <f>'tec00033'!K81</f>
        <v>251.51</v>
      </c>
      <c r="AF22" s="44">
        <f>'tec00033'!L81</f>
        <v>280.33</v>
      </c>
      <c r="AG22" s="44">
        <f>'tec00033'!M81</f>
        <v>275.48</v>
      </c>
      <c r="AH22" s="44">
        <f>'tec00033'!N81</f>
        <v>279.37</v>
      </c>
      <c r="AI22" s="44">
        <f>'tec00033'!O81</f>
        <v>289.25</v>
      </c>
      <c r="AJ22" s="44">
        <f>'tec00033'!P81</f>
        <v>296.87</v>
      </c>
      <c r="AK22" s="44">
        <f>'tec00033'!Q81</f>
        <v>308.70999999999998</v>
      </c>
      <c r="AL22" s="44">
        <f>'tec00033'!R81</f>
        <v>310</v>
      </c>
      <c r="AM22" s="44">
        <f>'tec00033'!S81</f>
        <v>311.44</v>
      </c>
      <c r="AN22" s="44" t="str">
        <f>'tec00033'!A16</f>
        <v>avg,nat,huf</v>
      </c>
      <c r="AO22" s="13" t="s">
        <v>51</v>
      </c>
    </row>
    <row r="23" spans="1:41">
      <c r="A23" s="13" t="s">
        <v>230</v>
      </c>
      <c r="B23" s="49"/>
      <c r="C23" s="49"/>
      <c r="D23" s="49"/>
      <c r="E23" s="49"/>
      <c r="F23" s="49"/>
      <c r="G23" s="49"/>
      <c r="H23" s="36"/>
      <c r="I23" s="36"/>
      <c r="J23" s="36"/>
      <c r="K23" s="36"/>
      <c r="L23" s="47"/>
      <c r="M23" s="47"/>
      <c r="N23" s="47"/>
      <c r="O23" s="47"/>
      <c r="P23" s="47" t="s">
        <v>232</v>
      </c>
      <c r="Q23" s="47" t="s">
        <v>232</v>
      </c>
      <c r="R23" s="47" t="s">
        <v>232</v>
      </c>
      <c r="S23" s="47">
        <v>39.095799999999997</v>
      </c>
      <c r="T23" s="47">
        <v>38.112900000000003</v>
      </c>
      <c r="U23" s="47">
        <v>39.540700000000001</v>
      </c>
      <c r="V23" s="55">
        <v>44.123613035019446</v>
      </c>
      <c r="W23" s="44">
        <v>42.601762352941172</v>
      </c>
      <c r="X23" s="44">
        <v>43.300125984251977</v>
      </c>
      <c r="Y23" s="44">
        <v>42.705282352941168</v>
      </c>
      <c r="Z23" s="44">
        <v>41.488999999999997</v>
      </c>
      <c r="AA23" s="44">
        <f>'tec00033'!I22</f>
        <v>40.021999999999998</v>
      </c>
      <c r="AB23" s="144">
        <f>'tec00033'!H22</f>
        <v>38.598999999999997</v>
      </c>
      <c r="AC23" s="144">
        <f>'tec00033'!G22</f>
        <v>37.234000000000002</v>
      </c>
      <c r="AD23" s="144">
        <f>'tec00033'!F22</f>
        <v>33.774999999999999</v>
      </c>
      <c r="AE23" s="110"/>
      <c r="AF23" s="110"/>
      <c r="AG23" s="110"/>
      <c r="AH23" s="110"/>
      <c r="AI23" s="110"/>
      <c r="AJ23" s="110"/>
      <c r="AK23" s="110"/>
      <c r="AL23" s="110"/>
      <c r="AN23" s="44" t="str">
        <f>'tec00033'!A22</f>
        <v>avg,nat,skk</v>
      </c>
      <c r="AO23" s="13" t="s">
        <v>57</v>
      </c>
    </row>
    <row r="24" spans="1:41">
      <c r="A24" s="13" t="s">
        <v>228</v>
      </c>
      <c r="B24" s="49"/>
      <c r="C24" s="49"/>
      <c r="D24" s="49"/>
      <c r="E24" s="49"/>
      <c r="F24" s="49"/>
      <c r="G24" s="49"/>
      <c r="H24" s="36"/>
      <c r="I24" s="36"/>
      <c r="J24" s="36"/>
      <c r="K24" s="36"/>
      <c r="L24" s="47"/>
      <c r="M24" s="47"/>
      <c r="N24" s="47"/>
      <c r="O24" s="47"/>
      <c r="P24" s="47" t="s">
        <v>232</v>
      </c>
      <c r="Q24" s="47" t="s">
        <v>232</v>
      </c>
      <c r="R24" s="47" t="s">
        <v>232</v>
      </c>
      <c r="S24" s="47" t="s">
        <v>232</v>
      </c>
      <c r="T24" s="47">
        <v>3.9402400000000002</v>
      </c>
      <c r="U24" s="47">
        <v>3.9164699999999999</v>
      </c>
      <c r="V24" s="55">
        <v>4.2267859922179003</v>
      </c>
      <c r="W24" s="44">
        <v>4.0081650980392141</v>
      </c>
      <c r="X24" s="44">
        <v>3.672135826771652</v>
      </c>
      <c r="Y24" s="44">
        <v>3.8574227450980385</v>
      </c>
      <c r="Z24" s="44">
        <v>4.3996000000000004</v>
      </c>
      <c r="AA24" s="44">
        <f>'tec00033'!I20</f>
        <v>4.5267999999999997</v>
      </c>
      <c r="AB24" s="44">
        <f>'tec00033'!H86</f>
        <v>4.0229999999999997</v>
      </c>
      <c r="AC24" s="44">
        <f>'tec00033'!I86</f>
        <v>3.8959000000000001</v>
      </c>
      <c r="AD24" s="44">
        <f>'tec00033'!J86</f>
        <v>3.7837000000000001</v>
      </c>
      <c r="AE24" s="44">
        <f>'tec00033'!K86</f>
        <v>3.5121000000000002</v>
      </c>
      <c r="AF24" s="44">
        <f>'tec00033'!L86</f>
        <v>4.3276000000000003</v>
      </c>
      <c r="AG24" s="44">
        <f>'tec00033'!M86</f>
        <v>3.9946999999999999</v>
      </c>
      <c r="AH24" s="44">
        <f>'tec00033'!N86</f>
        <v>4.1205999999999996</v>
      </c>
      <c r="AI24" s="44">
        <f>'tec00033'!O86</f>
        <v>4.1847000000000003</v>
      </c>
      <c r="AJ24" s="44">
        <f>'tec00033'!P86</f>
        <v>4.1974999999999998</v>
      </c>
      <c r="AK24" s="44">
        <f>'tec00033'!Q86</f>
        <v>4.1843000000000004</v>
      </c>
      <c r="AL24" s="44">
        <f>'tec00033'!R86</f>
        <v>4.1840999999999999</v>
      </c>
      <c r="AM24" s="44">
        <f>'tec00033'!S86</f>
        <v>4.3632</v>
      </c>
      <c r="AN24" s="44" t="str">
        <f>'tec00033'!A20</f>
        <v>avg,nat,pln</v>
      </c>
      <c r="AO24" s="13" t="s">
        <v>55</v>
      </c>
    </row>
    <row r="25" spans="1:41">
      <c r="A25" s="13" t="s">
        <v>231</v>
      </c>
      <c r="B25" s="49"/>
      <c r="C25" s="49"/>
      <c r="D25" s="49"/>
      <c r="E25" s="49"/>
      <c r="F25" s="49"/>
      <c r="G25" s="49"/>
      <c r="H25" s="36"/>
      <c r="I25" s="36"/>
      <c r="J25" s="36"/>
      <c r="K25" s="36"/>
      <c r="L25" s="47"/>
      <c r="M25" s="47"/>
      <c r="N25" s="47"/>
      <c r="O25" s="47"/>
      <c r="P25" s="52">
        <f>8*P5</f>
        <v>15.49112</v>
      </c>
      <c r="Q25" s="52">
        <f>8*Q5</f>
        <v>15.396240000000001</v>
      </c>
      <c r="R25" s="52">
        <f>8*R5</f>
        <v>14.99</v>
      </c>
      <c r="S25" s="52">
        <f>8*S5</f>
        <v>15.27632</v>
      </c>
      <c r="T25" s="52">
        <f>8*T5</f>
        <v>15.71504</v>
      </c>
      <c r="U25" s="47">
        <v>15.7012</v>
      </c>
      <c r="V25" s="47">
        <v>15.64660000000003</v>
      </c>
      <c r="W25" s="47">
        <v>15.64660000000003</v>
      </c>
      <c r="X25" s="47">
        <v>15.64660000000003</v>
      </c>
      <c r="Y25" s="47">
        <v>15.64660000000003</v>
      </c>
      <c r="Z25" s="47">
        <v>15.646599999999999</v>
      </c>
      <c r="AA25" s="44">
        <f>'tec00033'!I7</f>
        <v>15.646599999999999</v>
      </c>
      <c r="AB25" s="144">
        <f>'tec00033'!H7</f>
        <v>15.646599999999999</v>
      </c>
      <c r="AC25" s="144">
        <f>'tec00033'!G7</f>
        <v>15.646599999999999</v>
      </c>
      <c r="AD25" s="144">
        <f>'tec00033'!F7</f>
        <v>15.646599999999999</v>
      </c>
      <c r="AE25" s="110"/>
      <c r="AF25" s="110"/>
      <c r="AG25" s="110"/>
      <c r="AH25" s="110"/>
      <c r="AI25" s="110"/>
      <c r="AJ25" s="110"/>
      <c r="AK25" s="110"/>
      <c r="AL25" s="110"/>
      <c r="AN25" s="44" t="str">
        <f>'tec00033'!A7</f>
        <v>avg,nat,eek</v>
      </c>
      <c r="AO25" s="13" t="s">
        <v>50</v>
      </c>
    </row>
    <row r="26" spans="1:41">
      <c r="A26" s="41" t="s">
        <v>235</v>
      </c>
      <c r="B26" s="49"/>
      <c r="C26" s="49"/>
      <c r="D26" s="49"/>
      <c r="E26" s="49"/>
      <c r="F26" s="49"/>
      <c r="G26" s="49"/>
      <c r="H26" s="36"/>
      <c r="I26" s="36"/>
      <c r="J26" s="36"/>
      <c r="K26" s="36"/>
      <c r="L26" s="47"/>
      <c r="M26" s="47"/>
      <c r="N26" s="47"/>
      <c r="O26" s="47"/>
      <c r="P26" s="43">
        <f t="shared" ref="P26:U26" si="0">0.7997*P29</f>
        <v>0.67061082660000004</v>
      </c>
      <c r="Q26" s="43">
        <f t="shared" si="0"/>
        <v>0.66361185219999996</v>
      </c>
      <c r="R26" s="43">
        <f t="shared" si="0"/>
        <v>0.68980602570000005</v>
      </c>
      <c r="S26" s="43">
        <f t="shared" si="0"/>
        <v>0.6994432103999999</v>
      </c>
      <c r="T26" s="43">
        <f t="shared" si="0"/>
        <v>0.65867210529999998</v>
      </c>
      <c r="U26" s="43">
        <f t="shared" si="0"/>
        <v>0.66044264109999995</v>
      </c>
      <c r="V26" s="14">
        <v>0.62557159533073925</v>
      </c>
      <c r="W26" s="14">
        <v>0.55922098039215684</v>
      </c>
      <c r="X26" s="14">
        <v>0.5600598425196851</v>
      </c>
      <c r="Y26" s="14">
        <v>0.58104823529411787</v>
      </c>
      <c r="Z26" s="14">
        <v>0.64070000000000005</v>
      </c>
      <c r="AA26" s="44">
        <f>'tec00033'!I14</f>
        <v>0.66520000000000001</v>
      </c>
      <c r="AB26" s="144">
        <f>'tec00033'!H14</f>
        <v>0.69620000000000004</v>
      </c>
      <c r="AC26" s="144">
        <f>'tec00033'!G14</f>
        <v>0.69620000000000004</v>
      </c>
      <c r="AD26" s="144">
        <f>'tec00033'!F14</f>
        <v>0.70009999999999994</v>
      </c>
      <c r="AE26" s="110"/>
      <c r="AF26" s="110"/>
      <c r="AG26" s="110"/>
      <c r="AH26" s="110"/>
      <c r="AI26" s="110"/>
      <c r="AJ26" s="110"/>
      <c r="AK26" s="110"/>
      <c r="AL26" s="110"/>
      <c r="AN26" s="44" t="str">
        <f>'tec00033'!A14</f>
        <v>avg,nat,lvl</v>
      </c>
      <c r="AO26" s="13" t="s">
        <v>53</v>
      </c>
    </row>
    <row r="27" spans="1:41">
      <c r="A27" s="41" t="s">
        <v>236</v>
      </c>
      <c r="B27" s="49"/>
      <c r="C27" s="49"/>
      <c r="D27" s="49"/>
      <c r="E27" s="49"/>
      <c r="F27" s="49"/>
      <c r="G27" s="49"/>
      <c r="H27" s="36"/>
      <c r="I27" s="36"/>
      <c r="J27" s="36"/>
      <c r="K27" s="36"/>
      <c r="L27" s="47"/>
      <c r="M27" s="47"/>
      <c r="N27" s="47"/>
      <c r="O27" s="47"/>
      <c r="P27" s="43">
        <f t="shared" ref="P27:U27" si="1">4*P17</f>
        <v>4.6840000000000002</v>
      </c>
      <c r="Q27" s="43">
        <f t="shared" si="1"/>
        <v>4.7580799999999996</v>
      </c>
      <c r="R27" s="43">
        <f t="shared" si="1"/>
        <v>5.2320399999999996</v>
      </c>
      <c r="S27" s="43">
        <f t="shared" si="1"/>
        <v>5.0789999999999997</v>
      </c>
      <c r="T27" s="43">
        <f t="shared" si="1"/>
        <v>4.5359999999999996</v>
      </c>
      <c r="U27" s="43">
        <f t="shared" si="1"/>
        <v>4.484</v>
      </c>
      <c r="V27" s="14">
        <v>4.26380194552529</v>
      </c>
      <c r="W27" s="14">
        <v>3.6951121568627441</v>
      </c>
      <c r="X27" s="14">
        <v>3.5822881889763774</v>
      </c>
      <c r="Y27" s="14">
        <v>3.4594333333333327</v>
      </c>
      <c r="Z27" s="14">
        <v>3.4527000000000001</v>
      </c>
      <c r="AA27" s="44">
        <f>'tec00033'!I15</f>
        <v>3.4529000000000001</v>
      </c>
      <c r="AB27" s="144">
        <f>'tec00033'!H15</f>
        <v>3.4527999999999999</v>
      </c>
      <c r="AC27" s="144">
        <f>'tec00033'!G15</f>
        <v>3.4527999999999999</v>
      </c>
      <c r="AD27" s="144">
        <f>'tec00033'!F15</f>
        <v>3.4527999999999999</v>
      </c>
      <c r="AE27" s="110"/>
      <c r="AF27" s="110"/>
      <c r="AG27" s="110"/>
      <c r="AH27" s="110"/>
      <c r="AI27" s="110"/>
      <c r="AJ27" s="110"/>
      <c r="AK27" s="110"/>
      <c r="AL27" s="110"/>
      <c r="AN27" s="44" t="str">
        <f>'tec00033'!A15</f>
        <v>avg,nat,ltl</v>
      </c>
      <c r="AO27" s="13" t="s">
        <v>52</v>
      </c>
    </row>
    <row r="28" spans="1:41">
      <c r="A28" s="13" t="s">
        <v>225</v>
      </c>
      <c r="B28" s="49"/>
      <c r="C28" s="49"/>
      <c r="D28" s="49"/>
      <c r="E28" s="49"/>
      <c r="F28" s="49"/>
      <c r="G28" s="49"/>
      <c r="H28" s="36"/>
      <c r="I28" s="36"/>
      <c r="J28" s="36"/>
      <c r="K28" s="36"/>
      <c r="L28" s="47"/>
      <c r="M28" s="47"/>
      <c r="N28" s="47"/>
      <c r="O28" s="47"/>
      <c r="P28" s="47" t="s">
        <v>232</v>
      </c>
      <c r="Q28" s="47" t="s">
        <v>232</v>
      </c>
      <c r="R28" s="47">
        <v>2947.1</v>
      </c>
      <c r="S28" s="47">
        <v>3922.2</v>
      </c>
      <c r="T28" s="47">
        <v>8111.5</v>
      </c>
      <c r="U28" s="47">
        <v>9984.9</v>
      </c>
      <c r="V28" s="55">
        <v>16340.758776070035</v>
      </c>
      <c r="W28" s="44">
        <v>19921.804263725506</v>
      </c>
      <c r="X28" s="44">
        <v>26005.039370078739</v>
      </c>
      <c r="Y28" s="44">
        <v>31269.658823529411</v>
      </c>
      <c r="Z28" s="44">
        <v>37551</v>
      </c>
      <c r="AA28" s="44"/>
      <c r="AB28" s="44"/>
      <c r="AC28" s="44"/>
      <c r="AD28" s="44"/>
      <c r="AE28" s="110"/>
      <c r="AF28" s="110"/>
      <c r="AG28" s="110"/>
      <c r="AH28" s="110"/>
      <c r="AI28" s="110"/>
      <c r="AJ28" s="110"/>
      <c r="AK28" s="110"/>
      <c r="AL28" s="110"/>
      <c r="AN28" s="44"/>
      <c r="AO28" s="13" t="s">
        <v>59</v>
      </c>
    </row>
    <row r="29" spans="1:41">
      <c r="A29" s="13" t="s">
        <v>217</v>
      </c>
      <c r="B29" s="49"/>
      <c r="C29" s="49"/>
      <c r="D29" s="49"/>
      <c r="E29" s="49"/>
      <c r="F29" s="49"/>
      <c r="G29" s="49"/>
      <c r="H29" s="36"/>
      <c r="I29" s="36"/>
      <c r="J29" s="36"/>
      <c r="K29" s="36"/>
      <c r="L29" s="47"/>
      <c r="M29" s="47"/>
      <c r="N29" s="47"/>
      <c r="O29" s="47"/>
      <c r="P29" s="47">
        <v>0.83857800000000005</v>
      </c>
      <c r="Q29" s="47">
        <v>0.82982599999999995</v>
      </c>
      <c r="R29" s="47">
        <v>0.86258100000000004</v>
      </c>
      <c r="S29" s="47">
        <v>0.87463199999999997</v>
      </c>
      <c r="T29" s="47">
        <v>0.82364899999999996</v>
      </c>
      <c r="U29" s="47">
        <v>0.82586300000000001</v>
      </c>
      <c r="V29" s="55"/>
      <c r="W29" s="49"/>
      <c r="X29" s="49"/>
      <c r="Y29" s="49"/>
      <c r="Z29" s="49"/>
      <c r="AA29" s="49"/>
      <c r="AB29" s="49"/>
      <c r="AC29" s="49"/>
      <c r="AD29" s="49"/>
      <c r="AE29" s="111"/>
      <c r="AF29" s="111"/>
      <c r="AG29" s="111"/>
      <c r="AH29" s="111"/>
      <c r="AI29" s="111"/>
      <c r="AJ29" s="111"/>
      <c r="AK29" s="111"/>
      <c r="AL29" s="111"/>
      <c r="AN29" s="49"/>
      <c r="AO29" s="13"/>
    </row>
    <row r="30" spans="1:41">
      <c r="A30" s="13" t="s">
        <v>212</v>
      </c>
      <c r="B30" s="49"/>
      <c r="C30" s="49"/>
      <c r="D30" s="49"/>
      <c r="E30" s="49"/>
      <c r="F30" s="49"/>
      <c r="G30" s="49"/>
      <c r="H30" s="36"/>
      <c r="I30" s="36"/>
      <c r="J30" s="36"/>
      <c r="K30" s="36"/>
      <c r="L30" s="47"/>
      <c r="M30" s="47"/>
      <c r="N30" s="47"/>
      <c r="O30" s="47"/>
      <c r="P30" s="47">
        <v>130.14699999999999</v>
      </c>
      <c r="Q30" s="47">
        <v>121.322</v>
      </c>
      <c r="R30" s="47">
        <v>123.012</v>
      </c>
      <c r="S30" s="47">
        <v>138.084</v>
      </c>
      <c r="T30" s="44">
        <v>137.1</v>
      </c>
      <c r="U30" s="44">
        <v>146.4</v>
      </c>
      <c r="V30" s="44">
        <v>121.32171206225682</v>
      </c>
      <c r="W30" s="47">
        <v>99.474823529411793</v>
      </c>
      <c r="X30" s="47">
        <v>108.68236220472438</v>
      </c>
      <c r="Y30" s="47">
        <v>118.06254901960783</v>
      </c>
      <c r="Z30" s="47">
        <v>130.97</v>
      </c>
      <c r="AA30" s="44">
        <f>'tec00033'!G57</f>
        <v>134.44</v>
      </c>
      <c r="AB30" s="44">
        <f>'tec00033'!H83</f>
        <v>136.85</v>
      </c>
      <c r="AC30" s="44">
        <f>'tec00033'!I83</f>
        <v>146.02000000000001</v>
      </c>
      <c r="AD30" s="44">
        <f>'tec00033'!J83</f>
        <v>161.25</v>
      </c>
      <c r="AE30" s="44">
        <f>'tec00033'!K83</f>
        <v>152.44999999999999</v>
      </c>
      <c r="AF30" s="44">
        <f>'tec00033'!L83</f>
        <v>130.34</v>
      </c>
      <c r="AG30" s="44">
        <f>'tec00033'!M83</f>
        <v>116.24</v>
      </c>
      <c r="AH30" s="44">
        <f>'tec00033'!N83</f>
        <v>110.96</v>
      </c>
      <c r="AI30" s="44">
        <f>'tec00033'!O83</f>
        <v>102.49</v>
      </c>
      <c r="AJ30" s="44">
        <f>'tec00033'!P83</f>
        <v>129.66</v>
      </c>
      <c r="AK30" s="44">
        <f>'tec00033'!Q83</f>
        <v>140.31</v>
      </c>
      <c r="AL30" s="44">
        <f>'tec00033'!R83</f>
        <v>134.31</v>
      </c>
      <c r="AM30" s="44">
        <f>'tec00033'!S83</f>
        <v>120.2</v>
      </c>
      <c r="AN30" s="44" t="str">
        <f>'tec00033'!A31</f>
        <v>avg,nat,jpy</v>
      </c>
      <c r="AO30" s="13" t="s">
        <v>35</v>
      </c>
    </row>
    <row r="31" spans="1:41">
      <c r="A31" s="13" t="s">
        <v>214</v>
      </c>
      <c r="B31" s="49"/>
      <c r="C31" s="49"/>
      <c r="D31" s="49"/>
      <c r="E31" s="49"/>
      <c r="F31" s="49"/>
      <c r="G31" s="49"/>
      <c r="H31" s="36"/>
      <c r="I31" s="36"/>
      <c r="J31" s="36"/>
      <c r="K31" s="36"/>
      <c r="L31" s="47"/>
      <c r="M31" s="47"/>
      <c r="N31" s="47"/>
      <c r="O31" s="47"/>
      <c r="P31" s="47">
        <v>1.5106999999999999</v>
      </c>
      <c r="Q31" s="47">
        <v>1.6247</v>
      </c>
      <c r="R31" s="47">
        <v>1.7948299999999999</v>
      </c>
      <c r="S31" s="47">
        <v>1.7314700000000001</v>
      </c>
      <c r="T31" s="44">
        <v>1.569</v>
      </c>
      <c r="U31" s="44">
        <v>1.665</v>
      </c>
      <c r="V31" s="44">
        <v>1.5837630350194551</v>
      </c>
      <c r="W31" s="47">
        <v>1.3705811764705884</v>
      </c>
      <c r="X31" s="47">
        <v>1.3863787401574807</v>
      </c>
      <c r="Y31" s="47">
        <v>1.483813725490196</v>
      </c>
      <c r="Z31" s="47">
        <v>1.5817000000000001</v>
      </c>
      <c r="AA31" s="44">
        <f>'tec00033'!I32</f>
        <v>1.6167</v>
      </c>
      <c r="AB31" s="44">
        <f>'tec00033'!H75</f>
        <v>1.5086999999999999</v>
      </c>
      <c r="AC31" s="44">
        <f>'tec00033'!I75</f>
        <v>1.4237</v>
      </c>
      <c r="AD31" s="44">
        <f>'tec00033'!J75</f>
        <v>1.4678</v>
      </c>
      <c r="AE31" s="44">
        <f>'tec00033'!K75</f>
        <v>1.5593999999999999</v>
      </c>
      <c r="AF31" s="44">
        <f>'tec00033'!L75</f>
        <v>1.585</v>
      </c>
      <c r="AG31" s="44">
        <f>'tec00033'!M75</f>
        <v>1.3651</v>
      </c>
      <c r="AH31" s="44">
        <f>'tec00033'!N75</f>
        <v>1.3761000000000001</v>
      </c>
      <c r="AI31" s="44">
        <f>'tec00033'!O75</f>
        <v>1.2842</v>
      </c>
      <c r="AJ31" s="44">
        <f>'tec00033'!P75</f>
        <v>1.3684000000000001</v>
      </c>
      <c r="AK31" s="44">
        <f>'tec00033'!Q75</f>
        <v>1.4661</v>
      </c>
      <c r="AL31" s="44">
        <f>'tec00033'!R75</f>
        <v>1.4186000000000001</v>
      </c>
      <c r="AM31" s="44">
        <f>'tec00033'!S75</f>
        <v>1.4659</v>
      </c>
      <c r="AN31" s="44" t="str">
        <f>'tec00033'!A32</f>
        <v>avg,nat,cad</v>
      </c>
      <c r="AO31" s="13" t="s">
        <v>42</v>
      </c>
    </row>
    <row r="32" spans="1:41">
      <c r="A32" s="13" t="s">
        <v>229</v>
      </c>
      <c r="B32" s="49"/>
      <c r="C32" s="49"/>
      <c r="D32" s="49"/>
      <c r="E32" s="49"/>
      <c r="F32" s="49"/>
      <c r="G32" s="49"/>
      <c r="H32" s="36"/>
      <c r="I32" s="36"/>
      <c r="J32" s="36"/>
      <c r="K32" s="36"/>
      <c r="L32" s="47"/>
      <c r="M32" s="47"/>
      <c r="N32" s="47"/>
      <c r="O32" s="47"/>
      <c r="P32" s="47" t="s">
        <v>232</v>
      </c>
      <c r="Q32" s="47" t="s">
        <v>232</v>
      </c>
      <c r="R32" s="47" t="s">
        <v>232</v>
      </c>
      <c r="S32" s="47" t="s">
        <v>232</v>
      </c>
      <c r="T32" s="47">
        <v>1513.35</v>
      </c>
      <c r="U32" s="44">
        <v>1568.9</v>
      </c>
      <c r="V32" s="44">
        <v>1266.9146303501948</v>
      </c>
      <c r="W32" s="47">
        <v>1043.4842941176473</v>
      </c>
      <c r="X32" s="47">
        <v>1154.8264960629917</v>
      </c>
      <c r="Y32" s="47">
        <v>1175.4964705882351</v>
      </c>
      <c r="Z32" s="47">
        <v>1346.9</v>
      </c>
      <c r="AA32" s="47"/>
      <c r="AB32" s="47"/>
      <c r="AC32" s="47"/>
      <c r="AD32" s="47"/>
      <c r="AE32" s="112"/>
      <c r="AF32" s="112"/>
      <c r="AG32" s="112"/>
      <c r="AH32" s="112"/>
      <c r="AI32" s="112"/>
      <c r="AJ32" s="112"/>
      <c r="AK32" s="112"/>
      <c r="AL32" s="112"/>
      <c r="AN32" s="47"/>
      <c r="AO32" s="13" t="s">
        <v>38</v>
      </c>
    </row>
    <row r="33" spans="1:41">
      <c r="A33" s="13" t="s">
        <v>215</v>
      </c>
      <c r="B33" s="49"/>
      <c r="C33" s="49"/>
      <c r="D33" s="49"/>
      <c r="E33" s="49"/>
      <c r="F33" s="49"/>
      <c r="G33" s="49"/>
      <c r="H33" s="36"/>
      <c r="I33" s="36"/>
      <c r="J33" s="36"/>
      <c r="K33" s="36"/>
      <c r="L33" s="47"/>
      <c r="M33" s="47"/>
      <c r="N33" s="47"/>
      <c r="O33" s="47"/>
      <c r="P33" s="14">
        <v>1.72403</v>
      </c>
      <c r="Q33" s="14">
        <v>1.6247400000000001</v>
      </c>
      <c r="R33" s="14">
        <v>1.7652300000000001</v>
      </c>
      <c r="S33" s="14">
        <v>1.6234</v>
      </c>
      <c r="T33" s="53">
        <v>1.528</v>
      </c>
      <c r="U33" s="53">
        <v>1.7869999999999999</v>
      </c>
      <c r="V33" s="53">
        <v>1.6521284046692606</v>
      </c>
      <c r="W33" s="47">
        <v>1.5889466666666667</v>
      </c>
      <c r="X33" s="47">
        <v>1.7318712598425188</v>
      </c>
      <c r="Y33" s="47">
        <v>1.737645098039216</v>
      </c>
      <c r="Z33" s="47">
        <v>1.7379</v>
      </c>
      <c r="AA33" s="47"/>
      <c r="AB33" s="47"/>
      <c r="AC33" s="47"/>
      <c r="AD33" s="47"/>
      <c r="AE33" s="112"/>
      <c r="AF33" s="112"/>
      <c r="AG33" s="112"/>
      <c r="AH33" s="112"/>
      <c r="AI33" s="112"/>
      <c r="AJ33" s="112"/>
      <c r="AK33" s="112"/>
      <c r="AL33" s="112"/>
      <c r="AN33" s="47"/>
      <c r="AO33" s="13" t="s">
        <v>44</v>
      </c>
    </row>
    <row r="34" spans="1:41">
      <c r="A34" s="13" t="s">
        <v>218</v>
      </c>
      <c r="B34" s="49"/>
      <c r="C34" s="49"/>
      <c r="D34" s="49"/>
      <c r="E34" s="49"/>
      <c r="F34" s="49"/>
      <c r="G34" s="49"/>
      <c r="H34" s="36"/>
      <c r="I34" s="36"/>
      <c r="J34" s="36"/>
      <c r="K34" s="36"/>
      <c r="L34" s="47"/>
      <c r="M34" s="47"/>
      <c r="N34" s="47"/>
      <c r="O34" s="47"/>
      <c r="P34" s="14">
        <v>0.447021</v>
      </c>
      <c r="Q34" s="14">
        <v>0.44885199999999997</v>
      </c>
      <c r="R34" s="14">
        <v>0.46143099999999998</v>
      </c>
      <c r="S34" s="14">
        <v>0.45815600000000001</v>
      </c>
      <c r="T34" s="14">
        <v>0.43749500000000002</v>
      </c>
      <c r="U34" s="14">
        <v>0.43498300000000001</v>
      </c>
      <c r="V34" s="55">
        <v>0.42579960782879395</v>
      </c>
      <c r="W34" s="47">
        <v>0.40414156693333336</v>
      </c>
      <c r="X34" s="47">
        <v>0.40300669291338609</v>
      </c>
      <c r="Y34" s="47">
        <v>0.40893647058823518</v>
      </c>
      <c r="Z34" s="47">
        <v>0.42609999999999998</v>
      </c>
      <c r="AA34" s="44">
        <f>'tec00033'!I17</f>
        <v>0.42799999999999999</v>
      </c>
      <c r="AB34" s="144">
        <f>'tec00033'!H17</f>
        <v>0.4299</v>
      </c>
      <c r="AC34" s="144">
        <f>'tec00033'!G17</f>
        <v>0.42930000000000001</v>
      </c>
      <c r="AD34" s="144">
        <f>'tec00033'!F17</f>
        <v>0.42930000000000001</v>
      </c>
      <c r="AE34" s="110"/>
      <c r="AF34" s="110"/>
      <c r="AG34" s="110"/>
      <c r="AH34" s="110"/>
      <c r="AI34" s="110"/>
      <c r="AJ34" s="110"/>
      <c r="AK34" s="110"/>
      <c r="AL34" s="110"/>
      <c r="AN34" s="44" t="str">
        <f>'tec00033'!A17</f>
        <v>avg,nat,mtl</v>
      </c>
      <c r="AO34" s="13" t="s">
        <v>54</v>
      </c>
    </row>
    <row r="35" spans="1:41">
      <c r="A35" s="13" t="s">
        <v>221</v>
      </c>
      <c r="B35" s="49"/>
      <c r="C35" s="49"/>
      <c r="D35" s="49"/>
      <c r="E35" s="49"/>
      <c r="F35" s="49"/>
      <c r="G35" s="49"/>
      <c r="H35" s="36"/>
      <c r="I35" s="36"/>
      <c r="J35" s="36"/>
      <c r="K35" s="36"/>
      <c r="L35" s="47"/>
      <c r="M35" s="47"/>
      <c r="N35" s="47"/>
      <c r="O35" s="47"/>
      <c r="P35" s="14">
        <v>0.58294100000000004</v>
      </c>
      <c r="Q35" s="14">
        <v>0.58393099999999998</v>
      </c>
      <c r="R35" s="14">
        <v>0.59161900000000001</v>
      </c>
      <c r="S35" s="14">
        <v>0.59190399999999999</v>
      </c>
      <c r="T35" s="14">
        <v>0.58262800000000003</v>
      </c>
      <c r="U35" s="14">
        <v>0.57969999999999999</v>
      </c>
      <c r="V35" s="55">
        <v>0.57883640671595338</v>
      </c>
      <c r="W35" s="47">
        <v>0.57392421960784312</v>
      </c>
      <c r="X35" s="47">
        <v>0.57589248031496132</v>
      </c>
      <c r="Y35" s="47">
        <v>0.57530082352941159</v>
      </c>
      <c r="Z35" s="47">
        <v>0.58409</v>
      </c>
      <c r="AA35" s="44">
        <f>'tec00033'!I13</f>
        <v>0.58184999999999998</v>
      </c>
      <c r="AB35" s="144">
        <f>'tec00033'!H13</f>
        <v>0.57682999999999995</v>
      </c>
      <c r="AC35" s="144">
        <f>'tec00033'!G13</f>
        <v>0.57577999999999996</v>
      </c>
      <c r="AD35" s="144">
        <f>'tec00033'!F13</f>
        <v>0.58262999999999998</v>
      </c>
      <c r="AE35" s="110"/>
      <c r="AF35" s="110"/>
      <c r="AG35" s="110"/>
      <c r="AH35" s="110"/>
      <c r="AI35" s="110"/>
      <c r="AJ35" s="110"/>
      <c r="AK35" s="110"/>
      <c r="AL35" s="110"/>
      <c r="AN35" s="44" t="str">
        <f>'tec00033'!A13</f>
        <v>avg,nat,cyp</v>
      </c>
      <c r="AO35" s="13" t="s">
        <v>48</v>
      </c>
    </row>
    <row r="36" spans="1:41">
      <c r="A36" s="13" t="s">
        <v>224</v>
      </c>
      <c r="B36" s="49"/>
      <c r="C36" s="49"/>
      <c r="D36" s="49"/>
      <c r="E36" s="49"/>
      <c r="F36" s="49"/>
      <c r="G36" s="49"/>
      <c r="H36" s="36"/>
      <c r="I36" s="36"/>
      <c r="J36" s="36"/>
      <c r="K36" s="36"/>
      <c r="L36" s="47"/>
      <c r="M36" s="47"/>
      <c r="N36" s="47"/>
      <c r="O36" s="47"/>
      <c r="P36" s="47" t="s">
        <v>232</v>
      </c>
      <c r="Q36" s="47">
        <v>155.19800000000001</v>
      </c>
      <c r="R36" s="47">
        <v>154.88</v>
      </c>
      <c r="S36" s="47">
        <v>171.77799999999999</v>
      </c>
      <c r="T36" s="47">
        <v>180.99600000000001</v>
      </c>
      <c r="U36" s="47">
        <v>185.958</v>
      </c>
      <c r="V36" s="55">
        <v>194.47955058365758</v>
      </c>
      <c r="W36" s="47">
        <v>206.61283647058826</v>
      </c>
      <c r="X36" s="47">
        <v>217.97973582677173</v>
      </c>
      <c r="Y36" s="47">
        <v>225.97720117647049</v>
      </c>
      <c r="Z36" s="47">
        <v>233.8493</v>
      </c>
      <c r="AA36" s="47"/>
      <c r="AB36" s="47"/>
      <c r="AC36" s="47"/>
      <c r="AD36" s="47"/>
      <c r="AE36" s="112"/>
      <c r="AF36" s="112"/>
      <c r="AG36" s="112"/>
      <c r="AH36" s="112"/>
      <c r="AI36" s="112"/>
      <c r="AJ36" s="112"/>
      <c r="AK36" s="112"/>
      <c r="AL36" s="112"/>
      <c r="AN36" s="47"/>
      <c r="AO36" s="13" t="s">
        <v>56</v>
      </c>
    </row>
    <row r="37" spans="1:41">
      <c r="A37" s="13" t="s">
        <v>227</v>
      </c>
      <c r="B37" s="49"/>
      <c r="C37" s="49"/>
      <c r="D37" s="49"/>
      <c r="E37" s="49"/>
      <c r="F37" s="49"/>
      <c r="G37" s="49"/>
      <c r="H37" s="36"/>
      <c r="I37" s="36"/>
      <c r="J37" s="36"/>
      <c r="K37" s="36"/>
      <c r="L37" s="47"/>
      <c r="M37" s="47"/>
      <c r="N37" s="47"/>
      <c r="O37" s="47"/>
      <c r="P37" s="47" t="s">
        <v>232</v>
      </c>
      <c r="Q37" s="47" t="s">
        <v>232</v>
      </c>
      <c r="R37" s="47">
        <v>9.0343</v>
      </c>
      <c r="S37" s="47">
        <v>9.6533999999999995</v>
      </c>
      <c r="T37" s="47">
        <v>8.9785000000000004</v>
      </c>
      <c r="U37" s="47">
        <v>10.3</v>
      </c>
      <c r="V37" s="55"/>
      <c r="W37" s="47"/>
      <c r="X37" s="47"/>
      <c r="Y37" s="47"/>
      <c r="Z37" s="47"/>
      <c r="AA37" s="47"/>
      <c r="AB37" s="47"/>
      <c r="AC37" s="47"/>
      <c r="AD37" s="47"/>
      <c r="AE37" s="112"/>
      <c r="AF37" s="112"/>
      <c r="AG37" s="112"/>
      <c r="AH37" s="112"/>
      <c r="AI37" s="112"/>
      <c r="AJ37" s="112"/>
      <c r="AK37" s="112"/>
      <c r="AL37" s="112"/>
      <c r="AN37" s="47"/>
      <c r="AO37" s="13"/>
    </row>
    <row r="38" spans="1:41">
      <c r="A38" s="13" t="s">
        <v>216</v>
      </c>
      <c r="B38" s="49"/>
      <c r="C38" s="49"/>
      <c r="D38" s="49"/>
      <c r="E38" s="49"/>
      <c r="F38" s="49"/>
      <c r="G38" s="49"/>
      <c r="H38" s="36"/>
      <c r="I38" s="36"/>
      <c r="J38" s="36"/>
      <c r="K38" s="36"/>
      <c r="L38" s="47"/>
      <c r="M38" s="47"/>
      <c r="N38" s="47"/>
      <c r="O38" s="47"/>
      <c r="P38" s="14">
        <v>2.16581</v>
      </c>
      <c r="Q38" s="14">
        <v>2.0020500000000001</v>
      </c>
      <c r="R38" s="14">
        <v>1.9933700000000001</v>
      </c>
      <c r="S38" s="14">
        <v>1.8467800000000001</v>
      </c>
      <c r="T38" s="14">
        <v>1.71485</v>
      </c>
      <c r="U38" s="14">
        <v>2.09694</v>
      </c>
      <c r="V38" s="56">
        <v>2.0142050583657594</v>
      </c>
      <c r="W38" s="47">
        <v>2.0287827450980398</v>
      </c>
      <c r="X38" s="47">
        <v>2.1300440944881869</v>
      </c>
      <c r="Y38" s="47">
        <v>2.036554901960784</v>
      </c>
      <c r="Z38" s="47">
        <v>1.9438</v>
      </c>
      <c r="AA38" s="47"/>
      <c r="AB38" s="47"/>
      <c r="AC38" s="47"/>
      <c r="AD38" s="47"/>
      <c r="AE38" s="112"/>
      <c r="AF38" s="112"/>
      <c r="AG38" s="112"/>
      <c r="AH38" s="112"/>
      <c r="AI38" s="112"/>
      <c r="AJ38" s="112"/>
      <c r="AK38" s="112"/>
      <c r="AL38" s="112"/>
      <c r="AN38" s="47"/>
      <c r="AO38" s="13" t="s">
        <v>46</v>
      </c>
    </row>
    <row r="39" spans="1:41">
      <c r="A39" s="13" t="s">
        <v>219</v>
      </c>
      <c r="B39" s="49"/>
      <c r="C39" s="49"/>
      <c r="D39" s="49"/>
      <c r="E39" s="49"/>
      <c r="F39" s="49"/>
      <c r="G39" s="49"/>
      <c r="H39" s="36"/>
      <c r="I39" s="36"/>
      <c r="J39" s="36"/>
      <c r="K39" s="36"/>
      <c r="L39" s="47"/>
      <c r="M39" s="47"/>
      <c r="N39" s="47"/>
      <c r="O39" s="47"/>
      <c r="P39" s="40">
        <v>12879</v>
      </c>
      <c r="Q39" s="40">
        <v>35535</v>
      </c>
      <c r="R39" s="40">
        <v>59912</v>
      </c>
      <c r="S39" s="40">
        <v>103214</v>
      </c>
      <c r="T39" s="40">
        <v>171848</v>
      </c>
      <c r="U39" s="40">
        <v>293736</v>
      </c>
      <c r="V39" s="57">
        <v>447221.06484357978</v>
      </c>
      <c r="W39" s="40">
        <v>574812.68823529407</v>
      </c>
      <c r="X39" s="40">
        <v>1102424.8543307087</v>
      </c>
      <c r="Y39" s="40">
        <v>1439680.3921568627</v>
      </c>
      <c r="Z39" s="40">
        <v>1694851</v>
      </c>
      <c r="AA39" s="44">
        <f>'tec00033'!I26</f>
        <v>1.77705</v>
      </c>
      <c r="AB39" s="44">
        <f>'tec00033'!H90</f>
        <v>1.6771</v>
      </c>
      <c r="AC39" s="44">
        <f>'tec00033'!I90</f>
        <v>1.8089999999999999</v>
      </c>
      <c r="AD39" s="44">
        <f>'tec00033'!J90</f>
        <v>1.7865</v>
      </c>
      <c r="AE39" s="44">
        <f>'tec00033'!K90</f>
        <v>1.9064000000000001</v>
      </c>
      <c r="AF39" s="44">
        <f>'tec00033'!L90</f>
        <v>2.1631</v>
      </c>
      <c r="AG39" s="44">
        <f>'tec00033'!M90</f>
        <v>1.9964999999999999</v>
      </c>
      <c r="AH39" s="44">
        <f>'tec00033'!N90</f>
        <v>2.3378000000000001</v>
      </c>
      <c r="AI39" s="44">
        <f>'tec00033'!O90</f>
        <v>2.3134999999999999</v>
      </c>
      <c r="AJ39" s="44">
        <f>'tec00033'!P90</f>
        <v>2.5335000000000001</v>
      </c>
      <c r="AK39" s="44">
        <f>'tec00033'!Q90</f>
        <v>2.9064999999999999</v>
      </c>
      <c r="AL39" s="44">
        <f>'tec00033'!R90</f>
        <v>3.0255000000000001</v>
      </c>
      <c r="AM39" s="44">
        <f>'tec00033'!S90</f>
        <v>3.3433000000000002</v>
      </c>
      <c r="AN39" s="44" t="str">
        <f>'tec00033'!A26</f>
        <v>avg,nat,try</v>
      </c>
      <c r="AO39" s="13" t="s">
        <v>60</v>
      </c>
    </row>
    <row r="40" spans="1:41">
      <c r="A40" s="13" t="s">
        <v>222</v>
      </c>
      <c r="B40" s="49"/>
      <c r="C40" s="49"/>
      <c r="D40" s="49"/>
      <c r="E40" s="49"/>
      <c r="F40" s="49"/>
      <c r="G40" s="49"/>
      <c r="H40" s="36"/>
      <c r="I40" s="36"/>
      <c r="J40" s="36"/>
      <c r="K40" s="36"/>
      <c r="L40" s="47"/>
      <c r="M40" s="47"/>
      <c r="N40" s="47"/>
      <c r="O40" s="47"/>
      <c r="P40" s="47">
        <v>3.8044500000000001</v>
      </c>
      <c r="Q40" s="47">
        <v>4.2212800000000001</v>
      </c>
      <c r="R40" s="47">
        <v>4.7467199999999998</v>
      </c>
      <c r="S40" s="47">
        <v>5.4531200000000002</v>
      </c>
      <c r="T40" s="47">
        <v>5.2266599999999999</v>
      </c>
      <c r="U40" s="47">
        <v>6.23116</v>
      </c>
      <c r="V40" s="55">
        <v>6.5179493971011642</v>
      </c>
      <c r="W40" s="47">
        <v>6.3898627616470565</v>
      </c>
      <c r="X40" s="47">
        <v>7.6873430314960638</v>
      </c>
      <c r="Y40" s="47">
        <v>9.9071545098039184</v>
      </c>
      <c r="Z40" s="47">
        <v>8.5317000000000007</v>
      </c>
      <c r="AA40" s="47"/>
      <c r="AB40" s="47"/>
      <c r="AC40" s="47"/>
      <c r="AD40" s="47"/>
      <c r="AE40" s="47"/>
      <c r="AF40" s="47"/>
      <c r="AG40" s="47"/>
      <c r="AH40" s="47"/>
      <c r="AI40" s="47"/>
      <c r="AJ40" s="47"/>
      <c r="AK40" s="47"/>
      <c r="AL40" s="47"/>
      <c r="AM40" s="47"/>
      <c r="AN40" s="47"/>
      <c r="AO40" s="13" t="s">
        <v>47</v>
      </c>
    </row>
    <row r="41" spans="1:41">
      <c r="A41" s="13" t="s">
        <v>273</v>
      </c>
      <c r="B41" s="36"/>
      <c r="C41" s="36"/>
      <c r="D41" s="36"/>
      <c r="E41" s="36"/>
      <c r="F41" s="36"/>
      <c r="G41" s="36"/>
      <c r="H41" s="36"/>
      <c r="I41" s="36"/>
      <c r="J41" s="36"/>
      <c r="K41" s="36"/>
      <c r="L41" s="47"/>
      <c r="M41" s="47"/>
      <c r="N41" s="47"/>
      <c r="O41" s="47"/>
      <c r="P41" s="47"/>
      <c r="Q41" s="47"/>
      <c r="R41" s="47"/>
      <c r="S41" s="47"/>
      <c r="T41" s="44">
        <v>8.75</v>
      </c>
      <c r="U41" s="44">
        <v>8.69</v>
      </c>
      <c r="V41" s="44">
        <v>8.2688692607003951</v>
      </c>
      <c r="W41" s="47">
        <v>7.1971413725490185</v>
      </c>
      <c r="X41" s="47">
        <v>6.9855055118110245</v>
      </c>
      <c r="Y41" s="47">
        <v>7.3749576470588227</v>
      </c>
      <c r="Z41" s="47">
        <v>8.8079000000000001</v>
      </c>
      <c r="AA41" s="47"/>
      <c r="AB41" s="47"/>
      <c r="AC41" s="47"/>
      <c r="AD41" s="47"/>
      <c r="AE41" s="47"/>
      <c r="AF41" s="47"/>
      <c r="AG41" s="47"/>
      <c r="AH41" s="47"/>
      <c r="AI41" s="47"/>
      <c r="AJ41" s="47"/>
      <c r="AK41" s="47"/>
      <c r="AL41" s="47"/>
      <c r="AM41" s="47"/>
      <c r="AN41" s="47"/>
      <c r="AO41" s="13" t="s">
        <v>39</v>
      </c>
    </row>
    <row r="42" spans="1:41">
      <c r="A42" s="13" t="s">
        <v>274</v>
      </c>
      <c r="B42" s="36"/>
      <c r="C42" s="36"/>
      <c r="D42" s="36"/>
      <c r="E42" s="36"/>
      <c r="F42" s="36"/>
      <c r="G42" s="36"/>
      <c r="H42" s="36"/>
      <c r="I42" s="36"/>
      <c r="J42" s="36"/>
      <c r="K42" s="36"/>
      <c r="L42" s="47"/>
      <c r="M42" s="47"/>
      <c r="N42" s="47"/>
      <c r="O42" s="47"/>
      <c r="P42" s="47"/>
      <c r="Q42" s="47"/>
      <c r="R42" s="47"/>
      <c r="S42" s="47"/>
      <c r="T42" s="44">
        <v>1.6779999999999999</v>
      </c>
      <c r="U42" s="44">
        <v>1.8759999999999999</v>
      </c>
      <c r="V42" s="44">
        <v>1.8062165369649803</v>
      </c>
      <c r="W42" s="47">
        <v>1.5922890196078432</v>
      </c>
      <c r="X42" s="47">
        <v>1.603948031496063</v>
      </c>
      <c r="Y42" s="47">
        <v>1.6911878431372547</v>
      </c>
      <c r="Z42" s="47">
        <v>1.9702999999999999</v>
      </c>
      <c r="AA42" s="47"/>
      <c r="AB42" s="47"/>
      <c r="AC42" s="47"/>
      <c r="AD42" s="47"/>
      <c r="AE42" s="47"/>
      <c r="AF42" s="47"/>
      <c r="AG42" s="47"/>
      <c r="AH42" s="47"/>
      <c r="AI42" s="47"/>
      <c r="AJ42" s="47"/>
      <c r="AK42" s="47"/>
      <c r="AL42" s="47"/>
      <c r="AM42" s="47"/>
      <c r="AN42" s="47"/>
      <c r="AO42" s="13" t="s">
        <v>41</v>
      </c>
    </row>
    <row r="43" spans="1:41">
      <c r="A43" s="13" t="s">
        <v>299</v>
      </c>
      <c r="B43" s="36"/>
      <c r="C43" s="36"/>
      <c r="D43" s="36"/>
      <c r="E43" s="36"/>
      <c r="F43" s="36"/>
      <c r="G43" s="36"/>
      <c r="H43" s="36"/>
      <c r="I43" s="36"/>
      <c r="J43" s="36"/>
      <c r="K43" s="36"/>
      <c r="L43" s="36"/>
      <c r="M43" s="36"/>
      <c r="N43" s="36"/>
      <c r="O43" s="36"/>
      <c r="P43" s="36"/>
      <c r="Q43" s="36"/>
      <c r="R43" s="36"/>
      <c r="S43" s="36"/>
      <c r="T43" s="37"/>
      <c r="U43" s="37"/>
      <c r="V43" s="48"/>
      <c r="W43" s="47">
        <v>1.9477443965517249</v>
      </c>
      <c r="X43" s="47">
        <v>1.948191338582677</v>
      </c>
      <c r="Y43" s="47">
        <v>1.9492105882352937</v>
      </c>
      <c r="Z43" s="47">
        <v>1.9490000000000001</v>
      </c>
      <c r="AA43" s="44">
        <f>'tec00033'!I3</f>
        <v>1.9533</v>
      </c>
      <c r="AB43" s="44">
        <f>'tec00033'!H74</f>
        <v>1.9558</v>
      </c>
      <c r="AC43" s="44">
        <f>'tec00033'!I74</f>
        <v>1.9558</v>
      </c>
      <c r="AD43" s="44">
        <f>'tec00033'!J74</f>
        <v>1.9558</v>
      </c>
      <c r="AE43" s="44">
        <f>'tec00033'!K74</f>
        <v>1.9558</v>
      </c>
      <c r="AF43" s="44">
        <f>'tec00033'!L74</f>
        <v>1.9558</v>
      </c>
      <c r="AG43" s="44">
        <f>'tec00033'!M74</f>
        <v>1.9558</v>
      </c>
      <c r="AH43" s="44">
        <f>'tec00033'!N74</f>
        <v>1.9558</v>
      </c>
      <c r="AI43" s="44">
        <f>'tec00033'!O74</f>
        <v>1.9558</v>
      </c>
      <c r="AJ43" s="44">
        <f>'tec00033'!P74</f>
        <v>1.9558</v>
      </c>
      <c r="AK43" s="44">
        <f>'tec00033'!Q74</f>
        <v>1.9558</v>
      </c>
      <c r="AL43" s="44">
        <f>'tec00033'!R74</f>
        <v>1.9558</v>
      </c>
      <c r="AM43" s="44">
        <f>'tec00033'!S74</f>
        <v>1.9558</v>
      </c>
      <c r="AN43" s="44" t="str">
        <f>'tec00033'!A3</f>
        <v>avg,nat,bgn</v>
      </c>
      <c r="AO43" s="13" t="s">
        <v>58</v>
      </c>
    </row>
    <row r="44" spans="1:41">
      <c r="A44" s="13"/>
      <c r="B44" s="36"/>
      <c r="C44" s="36"/>
      <c r="D44" s="36"/>
      <c r="E44" s="36"/>
      <c r="F44" s="36"/>
      <c r="G44" s="36"/>
      <c r="H44" s="36"/>
      <c r="I44" s="36"/>
      <c r="J44" s="36"/>
      <c r="K44" s="36"/>
      <c r="L44" s="36"/>
      <c r="M44" s="36"/>
      <c r="N44" s="36"/>
      <c r="O44" s="36"/>
      <c r="P44" s="36"/>
      <c r="Q44" s="36"/>
      <c r="R44" s="36"/>
      <c r="S44" s="36"/>
      <c r="T44" s="37"/>
      <c r="U44" s="37"/>
      <c r="AA44" s="44"/>
      <c r="AB44" s="44"/>
      <c r="AC44" s="44"/>
      <c r="AD44" s="44"/>
      <c r="AE44" s="110"/>
      <c r="AF44" s="110"/>
      <c r="AG44" s="110"/>
      <c r="AH44" s="110"/>
      <c r="AI44" s="110"/>
      <c r="AJ44" s="110"/>
      <c r="AK44" s="110"/>
      <c r="AL44" s="110"/>
      <c r="AN44" s="44"/>
    </row>
    <row r="45" spans="1:41">
      <c r="A45" s="13"/>
      <c r="B45" s="36"/>
      <c r="C45" s="36"/>
      <c r="D45" s="36"/>
      <c r="E45" s="36"/>
      <c r="F45" s="36"/>
      <c r="G45" s="36"/>
      <c r="H45" s="36"/>
      <c r="I45" s="36"/>
      <c r="J45" s="36"/>
      <c r="K45" s="36"/>
      <c r="L45" s="36"/>
      <c r="M45" s="36"/>
      <c r="N45" s="36"/>
      <c r="O45" s="36"/>
      <c r="P45" s="36"/>
      <c r="Q45" s="36"/>
      <c r="R45" s="36"/>
      <c r="S45" s="36"/>
      <c r="T45" s="37"/>
      <c r="U45" s="37"/>
      <c r="AA45" s="44"/>
      <c r="AB45" s="44"/>
      <c r="AC45" s="44"/>
      <c r="AD45" s="44"/>
      <c r="AE45" s="110"/>
      <c r="AF45" s="110"/>
      <c r="AG45" s="110"/>
      <c r="AH45" s="110"/>
      <c r="AI45" s="110"/>
      <c r="AJ45" s="110"/>
      <c r="AK45" s="110"/>
      <c r="AL45" s="110"/>
      <c r="AN45" s="44"/>
    </row>
    <row r="46" spans="1:41">
      <c r="A46" s="13"/>
      <c r="B46" s="36"/>
      <c r="C46" s="36"/>
      <c r="D46" s="36"/>
      <c r="E46" s="36"/>
      <c r="F46" s="36"/>
      <c r="G46" s="36"/>
      <c r="H46" s="36"/>
      <c r="I46" s="36"/>
      <c r="J46" s="36"/>
      <c r="K46" s="36"/>
      <c r="L46" s="36"/>
      <c r="M46" s="36"/>
      <c r="N46" s="36"/>
      <c r="O46" s="36"/>
      <c r="P46" s="36"/>
      <c r="Q46" s="36"/>
      <c r="R46" s="36"/>
      <c r="S46" s="36"/>
      <c r="T46" s="37"/>
      <c r="U46" s="37"/>
      <c r="AA46" s="44"/>
      <c r="AB46" s="44"/>
      <c r="AC46" s="44"/>
      <c r="AD46" s="44"/>
      <c r="AE46" s="110"/>
      <c r="AF46" s="110"/>
      <c r="AG46" s="110"/>
      <c r="AH46" s="110"/>
      <c r="AI46" s="110"/>
      <c r="AJ46" s="110"/>
      <c r="AK46" s="110"/>
      <c r="AL46" s="110"/>
    </row>
    <row r="47" spans="1:41">
      <c r="A47" s="13"/>
      <c r="B47" s="36"/>
      <c r="C47" s="36"/>
      <c r="D47" s="36"/>
      <c r="E47" s="36"/>
      <c r="F47" s="36"/>
      <c r="G47" s="36"/>
      <c r="H47" s="36"/>
      <c r="I47" s="36"/>
      <c r="J47" s="36"/>
      <c r="K47" s="36"/>
      <c r="L47" s="36"/>
      <c r="M47" s="36"/>
      <c r="N47" s="36"/>
      <c r="O47" s="36"/>
      <c r="P47" s="36"/>
      <c r="Q47" s="36"/>
      <c r="R47" s="36"/>
      <c r="S47" s="36"/>
      <c r="T47" s="37"/>
      <c r="U47" s="37"/>
      <c r="AA47" s="44"/>
      <c r="AB47" s="44"/>
      <c r="AC47" s="44"/>
      <c r="AD47" s="44"/>
      <c r="AE47" s="110"/>
      <c r="AF47" s="110"/>
      <c r="AG47" s="110"/>
      <c r="AH47" s="110"/>
      <c r="AI47" s="110"/>
      <c r="AJ47" s="110"/>
      <c r="AK47" s="110"/>
      <c r="AL47" s="110"/>
    </row>
    <row r="48" spans="1:41">
      <c r="U48" s="12"/>
      <c r="AA48" s="44"/>
      <c r="AB48" s="44"/>
      <c r="AC48" s="44"/>
      <c r="AD48" s="44"/>
      <c r="AE48" s="110"/>
      <c r="AF48" s="110"/>
      <c r="AG48" s="110"/>
      <c r="AH48" s="110"/>
      <c r="AI48" s="110"/>
      <c r="AJ48" s="110"/>
      <c r="AK48" s="110"/>
      <c r="AL48" s="110"/>
    </row>
    <row r="49" spans="1:38">
      <c r="A49" t="s">
        <v>234</v>
      </c>
      <c r="AA49" s="44"/>
      <c r="AB49" s="44"/>
      <c r="AC49" s="44"/>
      <c r="AD49" s="44"/>
      <c r="AE49" s="110"/>
      <c r="AF49" s="110"/>
      <c r="AG49" s="110"/>
      <c r="AH49" s="110"/>
      <c r="AI49" s="110"/>
      <c r="AJ49" s="110"/>
      <c r="AK49" s="110"/>
      <c r="AL49" s="110"/>
    </row>
    <row r="50" spans="1:38">
      <c r="A50" t="s">
        <v>237</v>
      </c>
      <c r="AA50" s="44"/>
      <c r="AB50" s="44"/>
      <c r="AC50" s="44"/>
      <c r="AD50" s="44"/>
      <c r="AE50" s="110"/>
      <c r="AF50" s="110"/>
      <c r="AG50" s="110"/>
      <c r="AH50" s="110"/>
      <c r="AI50" s="110"/>
      <c r="AJ50" s="110"/>
      <c r="AK50" s="110"/>
      <c r="AL50" s="110"/>
    </row>
    <row r="51" spans="1:38">
      <c r="A51" t="s">
        <v>238</v>
      </c>
      <c r="AA51" s="44"/>
      <c r="AB51" s="44"/>
      <c r="AC51" s="44"/>
      <c r="AD51" s="44"/>
      <c r="AE51" s="110"/>
      <c r="AF51" s="110"/>
      <c r="AG51" s="110"/>
      <c r="AH51" s="110"/>
      <c r="AI51" s="110"/>
      <c r="AJ51" s="110"/>
      <c r="AK51" s="110"/>
      <c r="AL51" s="110"/>
    </row>
    <row r="52" spans="1:38">
      <c r="A52" t="s">
        <v>300</v>
      </c>
      <c r="AA52" s="44"/>
      <c r="AB52" s="44"/>
      <c r="AC52" s="44"/>
      <c r="AD52" s="44"/>
      <c r="AE52" s="110"/>
      <c r="AF52" s="110"/>
      <c r="AG52" s="110"/>
      <c r="AH52" s="110"/>
      <c r="AI52" s="110"/>
      <c r="AJ52" s="110"/>
      <c r="AK52" s="110"/>
      <c r="AL52" s="110"/>
    </row>
    <row r="53" spans="1:38">
      <c r="A53" t="s">
        <v>158</v>
      </c>
      <c r="M53">
        <f>'Stat_10aar '!M48/100-M4</f>
        <v>1.6080000000000538E-2</v>
      </c>
      <c r="N53">
        <f>'Stat_10aar '!N48/100-N4</f>
        <v>6.3100000000000378E-3</v>
      </c>
      <c r="O53">
        <f>'Stat_10aar '!O48/100-O4</f>
        <v>-6.5499999999998337E-3</v>
      </c>
      <c r="P53">
        <f>'Stat_10aar '!P48/100-P4</f>
        <v>-1.3989999999999725E-2</v>
      </c>
      <c r="Q53">
        <f>'Stat_10aar '!Q48/100-Q4</f>
        <v>-2.0180000000000753E-2</v>
      </c>
      <c r="R53">
        <f>'Stat_10aar '!R48/100-R4</f>
        <v>-8.3439999999999515E-2</v>
      </c>
      <c r="S53">
        <f>'Stat_10aar '!S43/100-S4</f>
        <v>-7.3593400000000004</v>
      </c>
      <c r="T53">
        <f>'Stat_10aar '!T43/100-T4</f>
        <v>-7.48</v>
      </c>
      <c r="AA53" s="44"/>
      <c r="AB53" s="44"/>
      <c r="AC53" s="44"/>
      <c r="AD53" s="44"/>
      <c r="AE53" s="110"/>
      <c r="AF53" s="110"/>
      <c r="AG53" s="110"/>
      <c r="AH53" s="110"/>
      <c r="AI53" s="110"/>
      <c r="AJ53" s="110"/>
      <c r="AK53" s="110"/>
      <c r="AL53" s="110"/>
    </row>
    <row r="54" spans="1:38">
      <c r="A54" t="s">
        <v>159</v>
      </c>
      <c r="Q54">
        <f>'Stat_10aar '!Q44/100-Q4</f>
        <v>-2.1079999999999544E-2</v>
      </c>
      <c r="R54">
        <f>'Stat_10aar '!R44/100-R4</f>
        <v>-8.2039999999999225E-2</v>
      </c>
      <c r="S54">
        <f>'Stat_10aar '!S35/100-S4</f>
        <v>-3.1085400000000005</v>
      </c>
      <c r="T54">
        <f>'Stat_10aar '!T35/100-T4</f>
        <v>-2.7056000000000004</v>
      </c>
      <c r="U54">
        <f>'Stat_10aar '!U35/100-U4</f>
        <v>-2.9771999999999998</v>
      </c>
      <c r="AA54" s="44"/>
      <c r="AB54" s="44"/>
      <c r="AC54" s="44"/>
      <c r="AD54" s="44"/>
      <c r="AE54" s="110"/>
      <c r="AF54" s="110"/>
      <c r="AG54" s="110"/>
      <c r="AH54" s="110"/>
      <c r="AI54" s="110"/>
      <c r="AJ54" s="110"/>
      <c r="AK54" s="110"/>
      <c r="AL54" s="110"/>
    </row>
    <row r="55" spans="1:38">
      <c r="A55" t="s">
        <v>160</v>
      </c>
      <c r="P55">
        <f>1/'Stat_10aar '!P72-P17</f>
        <v>-3.920163215028305E-3</v>
      </c>
      <c r="Q55">
        <f>1/'Stat_10aar '!Q72-Q17</f>
        <v>-5.3504865954061565E-3</v>
      </c>
      <c r="R55">
        <f>1/'Stat_10aar '!R72-R17</f>
        <v>-1.5304881629885747E-2</v>
      </c>
      <c r="S55">
        <f>1/'Stat_10aar '!S67-S17</f>
        <v>-1.1205583300263979</v>
      </c>
      <c r="T55">
        <f>1/'Stat_10aar '!T67-T17</f>
        <v>-1.0030494204521381</v>
      </c>
      <c r="U55">
        <f>1/'Stat_10aar '!U67-U17</f>
        <v>-0.99522726593997313</v>
      </c>
      <c r="AA55" s="44"/>
      <c r="AB55" s="44"/>
      <c r="AC55" s="44"/>
      <c r="AD55" s="44"/>
      <c r="AE55" s="110"/>
      <c r="AF55" s="110"/>
      <c r="AG55" s="110"/>
      <c r="AH55" s="110"/>
      <c r="AI55" s="110"/>
      <c r="AJ55" s="110"/>
      <c r="AK55" s="110"/>
      <c r="AL55" s="110"/>
    </row>
    <row r="56" spans="1:38">
      <c r="AA56" s="44"/>
      <c r="AB56" s="44"/>
      <c r="AC56" s="44"/>
      <c r="AD56" s="44"/>
      <c r="AE56" s="110"/>
      <c r="AF56" s="110"/>
      <c r="AG56" s="110"/>
      <c r="AH56" s="110"/>
      <c r="AI56" s="110"/>
      <c r="AJ56" s="110"/>
      <c r="AK56" s="110"/>
      <c r="AL56" s="110"/>
    </row>
    <row r="57" spans="1:38">
      <c r="AA57" s="44"/>
      <c r="AB57" s="44"/>
      <c r="AC57" s="44"/>
      <c r="AD57" s="44"/>
      <c r="AE57" s="110"/>
      <c r="AF57" s="110"/>
      <c r="AG57" s="110"/>
      <c r="AH57" s="110"/>
      <c r="AI57" s="110"/>
      <c r="AJ57" s="110"/>
      <c r="AK57" s="110"/>
      <c r="AL57" s="110"/>
    </row>
    <row r="58" spans="1:38">
      <c r="A58" t="s">
        <v>195</v>
      </c>
      <c r="AA58" s="44"/>
      <c r="AB58" s="44"/>
      <c r="AC58" s="44"/>
      <c r="AD58" s="44"/>
      <c r="AE58" s="110"/>
      <c r="AF58" s="110"/>
      <c r="AG58" s="110"/>
      <c r="AH58" s="110"/>
      <c r="AI58" s="110"/>
      <c r="AJ58" s="110"/>
      <c r="AK58" s="110"/>
      <c r="AL58" s="110"/>
    </row>
    <row r="59" spans="1:38">
      <c r="A59" t="s">
        <v>184</v>
      </c>
      <c r="B59">
        <v>8.41</v>
      </c>
      <c r="AA59" s="44"/>
      <c r="AB59" s="44"/>
      <c r="AC59" s="44"/>
      <c r="AD59" s="44"/>
      <c r="AE59" s="110"/>
      <c r="AF59" s="110"/>
      <c r="AG59" s="110"/>
      <c r="AH59" s="110"/>
      <c r="AI59" s="110"/>
      <c r="AJ59" s="110"/>
      <c r="AK59" s="110"/>
      <c r="AL59" s="110"/>
    </row>
    <row r="60" spans="1:38">
      <c r="A60" t="s">
        <v>153</v>
      </c>
      <c r="B60">
        <v>2.62</v>
      </c>
      <c r="AA60" s="44"/>
      <c r="AB60" s="44"/>
      <c r="AC60" s="44"/>
      <c r="AD60" s="44"/>
      <c r="AE60" s="110"/>
      <c r="AF60" s="110"/>
      <c r="AG60" s="110"/>
      <c r="AH60" s="110"/>
      <c r="AI60" s="110"/>
      <c r="AJ60" s="110"/>
      <c r="AK60" s="110"/>
      <c r="AL60" s="110"/>
    </row>
    <row r="61" spans="1:38">
      <c r="A61" t="s">
        <v>154</v>
      </c>
      <c r="B61">
        <v>31.58</v>
      </c>
      <c r="AA61" s="44"/>
      <c r="AB61" s="44"/>
      <c r="AC61" s="44"/>
      <c r="AD61" s="44"/>
      <c r="AE61" s="110"/>
      <c r="AF61" s="110"/>
      <c r="AG61" s="110"/>
      <c r="AH61" s="110"/>
      <c r="AI61" s="110"/>
      <c r="AJ61" s="110"/>
      <c r="AK61" s="110"/>
      <c r="AL61" s="110"/>
    </row>
    <row r="62" spans="1:38">
      <c r="A62" t="s">
        <v>185</v>
      </c>
      <c r="B62">
        <v>0.42</v>
      </c>
      <c r="AA62" s="44"/>
      <c r="AB62" s="44"/>
      <c r="AC62" s="44"/>
      <c r="AD62" s="44"/>
      <c r="AE62" s="110"/>
      <c r="AF62" s="110"/>
      <c r="AG62" s="110"/>
      <c r="AH62" s="110"/>
      <c r="AI62" s="110"/>
      <c r="AJ62" s="110"/>
      <c r="AK62" s="110"/>
      <c r="AL62" s="110"/>
    </row>
    <row r="63" spans="1:38">
      <c r="A63" t="s">
        <v>186</v>
      </c>
      <c r="B63">
        <v>4.0999999999999996</v>
      </c>
      <c r="AA63" s="44"/>
      <c r="AB63" s="44"/>
      <c r="AC63" s="44"/>
      <c r="AD63" s="44"/>
      <c r="AE63" s="110"/>
      <c r="AF63" s="110"/>
      <c r="AG63" s="110"/>
      <c r="AH63" s="110"/>
      <c r="AI63" s="110"/>
      <c r="AJ63" s="110"/>
      <c r="AK63" s="110"/>
      <c r="AL63" s="110"/>
    </row>
    <row r="64" spans="1:38">
      <c r="A64" t="s">
        <v>155</v>
      </c>
      <c r="B64">
        <v>20.100000000000001</v>
      </c>
    </row>
    <row r="65" spans="1:38">
      <c r="A65" t="s">
        <v>187</v>
      </c>
      <c r="B65">
        <v>1.0900000000000001</v>
      </c>
    </row>
    <row r="66" spans="1:38">
      <c r="A66" t="s">
        <v>188</v>
      </c>
      <c r="B66">
        <v>7.77</v>
      </c>
    </row>
    <row r="67" spans="1:38">
      <c r="A67" t="s">
        <v>189</v>
      </c>
      <c r="B67">
        <v>9.8699999999999992</v>
      </c>
    </row>
    <row r="68" spans="1:38">
      <c r="A68" t="s">
        <v>190</v>
      </c>
      <c r="B68">
        <v>0</v>
      </c>
    </row>
    <row r="69" spans="1:38">
      <c r="A69" t="s">
        <v>191</v>
      </c>
      <c r="B69">
        <v>0.69</v>
      </c>
    </row>
    <row r="70" spans="1:38">
      <c r="A70" t="s">
        <v>192</v>
      </c>
      <c r="B70">
        <v>0</v>
      </c>
    </row>
    <row r="71" spans="1:38">
      <c r="A71" t="s">
        <v>193</v>
      </c>
      <c r="B71">
        <v>0</v>
      </c>
    </row>
    <row r="72" spans="1:38">
      <c r="A72" t="s">
        <v>156</v>
      </c>
      <c r="B72">
        <v>13.35</v>
      </c>
    </row>
    <row r="73" spans="1:38">
      <c r="A73" t="s">
        <v>194</v>
      </c>
      <c r="B73">
        <f>SUM(B59:B72)</f>
        <v>100</v>
      </c>
      <c r="AA73" s="44"/>
      <c r="AB73" s="44"/>
      <c r="AC73" s="44"/>
      <c r="AD73" s="44"/>
      <c r="AE73" s="110"/>
      <c r="AF73" s="110"/>
      <c r="AG73" s="110"/>
      <c r="AH73" s="110"/>
      <c r="AI73" s="110"/>
      <c r="AJ73" s="110"/>
      <c r="AK73" s="110"/>
      <c r="AL73" s="110"/>
    </row>
    <row r="74" spans="1:38">
      <c r="AA74" s="44"/>
      <c r="AB74" s="44"/>
      <c r="AC74" s="44"/>
      <c r="AD74" s="44"/>
      <c r="AE74" s="110"/>
      <c r="AF74" s="110"/>
      <c r="AG74" s="110"/>
      <c r="AH74" s="110"/>
      <c r="AI74" s="110"/>
      <c r="AJ74" s="110"/>
      <c r="AK74" s="110"/>
      <c r="AL74" s="110"/>
    </row>
    <row r="75" spans="1:38">
      <c r="AA75" s="44"/>
      <c r="AB75" s="44"/>
      <c r="AC75" s="44"/>
      <c r="AD75" s="44"/>
      <c r="AE75" s="110"/>
      <c r="AF75" s="110"/>
      <c r="AG75" s="110"/>
      <c r="AH75" s="110"/>
      <c r="AI75" s="110"/>
      <c r="AJ75" s="110"/>
      <c r="AK75" s="110"/>
      <c r="AL75" s="110"/>
    </row>
    <row r="76" spans="1:38">
      <c r="AA76" s="44"/>
      <c r="AB76" s="44"/>
      <c r="AC76" s="44"/>
      <c r="AD76" s="44"/>
      <c r="AE76" s="110"/>
      <c r="AF76" s="110"/>
      <c r="AG76" s="110"/>
      <c r="AH76" s="110"/>
      <c r="AI76" s="110"/>
      <c r="AJ76" s="110"/>
      <c r="AK76" s="110"/>
      <c r="AL76" s="110"/>
    </row>
    <row r="77" spans="1:38">
      <c r="AA77" s="44"/>
      <c r="AB77" s="44"/>
      <c r="AC77" s="44"/>
      <c r="AD77" s="44"/>
      <c r="AE77" s="110"/>
      <c r="AF77" s="110"/>
      <c r="AG77" s="110"/>
      <c r="AH77" s="110"/>
      <c r="AI77" s="110"/>
      <c r="AJ77" s="110"/>
      <c r="AK77" s="110"/>
      <c r="AL77" s="110"/>
    </row>
    <row r="78" spans="1:38">
      <c r="A78" t="s">
        <v>201</v>
      </c>
      <c r="AA78" s="44"/>
      <c r="AB78" s="44"/>
      <c r="AC78" s="44"/>
      <c r="AD78" s="44"/>
      <c r="AE78" s="110"/>
      <c r="AF78" s="110"/>
      <c r="AG78" s="110"/>
      <c r="AH78" s="110"/>
      <c r="AI78" s="110"/>
      <c r="AJ78" s="110"/>
      <c r="AK78" s="110"/>
      <c r="AL78" s="110"/>
    </row>
    <row r="79" spans="1:38">
      <c r="A79" t="s">
        <v>202</v>
      </c>
      <c r="AA79" s="44"/>
      <c r="AB79" s="44"/>
      <c r="AC79" s="44"/>
      <c r="AD79" s="44"/>
      <c r="AE79" s="110"/>
      <c r="AF79" s="110"/>
      <c r="AG79" s="110"/>
      <c r="AH79" s="110"/>
      <c r="AI79" s="110"/>
      <c r="AJ79" s="110"/>
      <c r="AK79" s="110"/>
      <c r="AL79" s="110"/>
    </row>
    <row r="80" spans="1:38">
      <c r="A80" t="s">
        <v>203</v>
      </c>
      <c r="AA80" s="44"/>
      <c r="AB80" s="44"/>
      <c r="AC80" s="44"/>
      <c r="AD80" s="44"/>
      <c r="AE80" s="110"/>
      <c r="AF80" s="110"/>
      <c r="AG80" s="110"/>
      <c r="AH80" s="110"/>
      <c r="AI80" s="110"/>
      <c r="AJ80" s="110"/>
      <c r="AK80" s="110"/>
      <c r="AL80" s="110"/>
    </row>
    <row r="81" spans="1:38">
      <c r="A81" t="s">
        <v>204</v>
      </c>
      <c r="AA81" s="44"/>
      <c r="AB81" s="44"/>
      <c r="AC81" s="44"/>
      <c r="AD81" s="44"/>
      <c r="AE81" s="110"/>
      <c r="AF81" s="110"/>
      <c r="AG81" s="110"/>
      <c r="AH81" s="110"/>
      <c r="AI81" s="110"/>
      <c r="AJ81" s="110"/>
      <c r="AK81" s="110"/>
      <c r="AL81" s="110"/>
    </row>
    <row r="82" spans="1:38">
      <c r="A82" t="s">
        <v>205</v>
      </c>
      <c r="AA82" s="44"/>
      <c r="AB82" s="44"/>
      <c r="AC82" s="44"/>
      <c r="AD82" s="44"/>
      <c r="AE82" s="110"/>
      <c r="AF82" s="110"/>
      <c r="AG82" s="110"/>
      <c r="AH82" s="110"/>
      <c r="AI82" s="110"/>
      <c r="AJ82" s="110"/>
      <c r="AK82" s="110"/>
      <c r="AL82" s="110"/>
    </row>
    <row r="83" spans="1:38">
      <c r="A83" t="s">
        <v>206</v>
      </c>
      <c r="AA83" s="44"/>
      <c r="AB83" s="44"/>
      <c r="AC83" s="44"/>
      <c r="AD83" s="44"/>
      <c r="AE83" s="110"/>
      <c r="AF83" s="110"/>
      <c r="AG83" s="110"/>
      <c r="AH83" s="110"/>
      <c r="AI83" s="110"/>
      <c r="AJ83" s="110"/>
      <c r="AK83" s="110"/>
      <c r="AL83" s="110"/>
    </row>
    <row r="84" spans="1:38">
      <c r="A84">
        <v>1</v>
      </c>
      <c r="B84" t="s">
        <v>207</v>
      </c>
      <c r="AA84" s="44"/>
      <c r="AB84" s="44"/>
      <c r="AC84" s="44"/>
      <c r="AD84" s="44"/>
      <c r="AE84" s="110"/>
      <c r="AF84" s="110"/>
      <c r="AG84" s="110"/>
      <c r="AH84" s="110"/>
      <c r="AI84" s="110"/>
      <c r="AJ84" s="110"/>
      <c r="AK84" s="110"/>
      <c r="AL84" s="110"/>
    </row>
    <row r="85" spans="1:38">
      <c r="A85">
        <v>40.3399</v>
      </c>
      <c r="B85" t="s">
        <v>184</v>
      </c>
      <c r="AA85" s="44"/>
      <c r="AB85" s="44"/>
      <c r="AC85" s="44"/>
      <c r="AD85" s="44"/>
      <c r="AE85" s="110"/>
      <c r="AF85" s="110"/>
      <c r="AG85" s="110"/>
      <c r="AH85" s="110"/>
      <c r="AI85" s="110"/>
      <c r="AJ85" s="110"/>
      <c r="AK85" s="110"/>
      <c r="AL85" s="110"/>
    </row>
    <row r="86" spans="1:38">
      <c r="A86">
        <v>1.95583</v>
      </c>
      <c r="B86" t="s">
        <v>154</v>
      </c>
      <c r="AA86" s="44"/>
      <c r="AB86" s="44"/>
      <c r="AC86" s="44"/>
      <c r="AD86" s="44"/>
      <c r="AE86" s="110"/>
      <c r="AF86" s="110"/>
      <c r="AG86" s="110"/>
      <c r="AH86" s="110"/>
      <c r="AI86" s="110"/>
      <c r="AJ86" s="110"/>
      <c r="AK86" s="110"/>
      <c r="AL86" s="110"/>
    </row>
    <row r="87" spans="1:38">
      <c r="A87">
        <v>166.386</v>
      </c>
      <c r="B87" t="s">
        <v>186</v>
      </c>
      <c r="AA87" s="44"/>
      <c r="AB87" s="44"/>
      <c r="AC87" s="44"/>
      <c r="AD87" s="44"/>
      <c r="AE87" s="110"/>
      <c r="AF87" s="110"/>
      <c r="AG87" s="110"/>
      <c r="AH87" s="110"/>
      <c r="AI87" s="110"/>
      <c r="AJ87" s="110"/>
      <c r="AK87" s="110"/>
      <c r="AL87" s="110"/>
    </row>
    <row r="88" spans="1:38">
      <c r="A88">
        <v>6.5595699999999999</v>
      </c>
      <c r="B88" t="s">
        <v>155</v>
      </c>
      <c r="AA88" s="44"/>
      <c r="AB88" s="44"/>
      <c r="AC88" s="44"/>
      <c r="AD88" s="44"/>
      <c r="AE88" s="110"/>
      <c r="AF88" s="110"/>
      <c r="AG88" s="110"/>
      <c r="AH88" s="110"/>
      <c r="AI88" s="110"/>
      <c r="AJ88" s="110"/>
      <c r="AK88" s="110"/>
      <c r="AL88" s="110"/>
    </row>
    <row r="89" spans="1:38">
      <c r="A89">
        <v>0.78756400000000004</v>
      </c>
      <c r="B89" t="s">
        <v>187</v>
      </c>
    </row>
    <row r="90" spans="1:38">
      <c r="A90">
        <v>1936.27</v>
      </c>
      <c r="B90" t="s">
        <v>188</v>
      </c>
    </row>
    <row r="91" spans="1:38">
      <c r="A91">
        <v>40.3399</v>
      </c>
      <c r="B91" t="s">
        <v>208</v>
      </c>
    </row>
    <row r="92" spans="1:38">
      <c r="A92">
        <v>2.2037100000000001</v>
      </c>
      <c r="B92" t="s">
        <v>189</v>
      </c>
    </row>
    <row r="93" spans="1:38">
      <c r="A93">
        <v>13.760300000000001</v>
      </c>
      <c r="B93" t="s">
        <v>190</v>
      </c>
    </row>
    <row r="94" spans="1:38">
      <c r="A94">
        <v>200.482</v>
      </c>
      <c r="B94" t="s">
        <v>191</v>
      </c>
    </row>
    <row r="95" spans="1:38">
      <c r="A95">
        <v>5.9457300000000002</v>
      </c>
      <c r="B95" t="s">
        <v>192</v>
      </c>
    </row>
    <row r="96" spans="1:38">
      <c r="A96" t="s">
        <v>209</v>
      </c>
    </row>
    <row r="98" spans="1:43">
      <c r="A98" t="s">
        <v>198</v>
      </c>
      <c r="D98">
        <v>7.4603799999999998</v>
      </c>
    </row>
    <row r="99" spans="1:43">
      <c r="C99" t="s">
        <v>199</v>
      </c>
      <c r="D99" s="34" t="s">
        <v>200</v>
      </c>
    </row>
    <row r="100" spans="1:43">
      <c r="A100" t="s">
        <v>210</v>
      </c>
    </row>
    <row r="102" spans="1:43">
      <c r="A102" t="s">
        <v>355</v>
      </c>
      <c r="C102" s="5"/>
      <c r="D102" s="5"/>
      <c r="E102" s="5"/>
      <c r="F102" s="5"/>
      <c r="G102" s="5"/>
      <c r="H102" s="5"/>
      <c r="I102" s="5"/>
      <c r="J102" s="5"/>
      <c r="K102" s="5"/>
      <c r="L102" s="5"/>
      <c r="M102" s="5"/>
      <c r="N102" s="5"/>
      <c r="O102" s="5"/>
      <c r="P102" s="5"/>
      <c r="Q102" s="5"/>
      <c r="R102" s="5"/>
      <c r="S102" s="100" t="str">
        <f>'tec00027'!V98</f>
        <v>1996</v>
      </c>
      <c r="T102" s="100" t="str">
        <f>'tec00027'!U98</f>
        <v>1997</v>
      </c>
      <c r="U102" s="100" t="str">
        <f>'tec00027'!T98</f>
        <v>1998</v>
      </c>
      <c r="V102" s="100" t="str">
        <f>'tec00027'!S98</f>
        <v>1999</v>
      </c>
      <c r="W102" s="100" t="str">
        <f>'tec00027'!R98</f>
        <v>2000</v>
      </c>
      <c r="X102" s="100" t="str">
        <f>'tec00027'!Q98</f>
        <v>2001</v>
      </c>
      <c r="Y102" s="100" t="str">
        <f>'tec00027'!P98</f>
        <v>2002</v>
      </c>
      <c r="Z102" s="100" t="str">
        <f>'tec00027'!O98</f>
        <v>2003</v>
      </c>
      <c r="AA102" s="100" t="str">
        <f>'tec00027'!N98</f>
        <v>2004</v>
      </c>
      <c r="AB102" s="100" t="str">
        <f>'tec00027'!M98</f>
        <v>2005</v>
      </c>
      <c r="AC102" s="100" t="str">
        <f>'tec00027'!L98</f>
        <v>2006</v>
      </c>
      <c r="AD102" s="100" t="str">
        <f>'tec00027'!K98</f>
        <v>2007</v>
      </c>
      <c r="AE102" s="113" t="str">
        <f>'tec00027'!J98</f>
        <v>2008</v>
      </c>
      <c r="AF102" s="113" t="str">
        <f>'tec00027'!I98</f>
        <v>2009</v>
      </c>
      <c r="AG102" s="115">
        <v>2010</v>
      </c>
      <c r="AH102" s="115">
        <v>2011</v>
      </c>
      <c r="AI102" s="115">
        <v>2012</v>
      </c>
      <c r="AJ102" s="115">
        <v>2013</v>
      </c>
      <c r="AK102" s="115">
        <v>2014</v>
      </c>
      <c r="AL102" s="115">
        <v>2015</v>
      </c>
      <c r="AM102" s="115">
        <v>2016</v>
      </c>
    </row>
    <row r="103" spans="1:43">
      <c r="A103" t="str">
        <f>'tec00027'!A4</f>
        <v>European Union (changing composition)</v>
      </c>
      <c r="S103" s="5">
        <f>'tec00027'!V99</f>
        <v>84.91</v>
      </c>
      <c r="T103" s="5">
        <f>'tec00027'!U99</f>
        <v>86.38</v>
      </c>
      <c r="U103" s="5">
        <f>'tec00027'!T99</f>
        <v>87.49</v>
      </c>
      <c r="V103" s="5">
        <f>'tec00027'!S99</f>
        <v>88.53</v>
      </c>
      <c r="W103" s="5">
        <f>'tec00027'!R99</f>
        <v>90.21</v>
      </c>
      <c r="X103" s="5">
        <f>'tec00027'!Q99</f>
        <v>92.19</v>
      </c>
      <c r="Y103" s="5">
        <f>'tec00027'!B4</f>
        <v>94.11</v>
      </c>
      <c r="Z103" s="5">
        <f>'tec00027'!D4</f>
        <v>95.95</v>
      </c>
      <c r="AA103" s="5">
        <f>'tec00027'!F4</f>
        <v>97.88</v>
      </c>
      <c r="AB103" s="5">
        <f>'tec00027'!H4</f>
        <v>100</v>
      </c>
      <c r="AC103" s="5">
        <f>'tec00027'!J4</f>
        <v>102.2</v>
      </c>
      <c r="AD103" s="5">
        <f>'tec00027'!L4</f>
        <v>104.59</v>
      </c>
      <c r="AE103" s="5">
        <f>'tec00027'!N4</f>
        <v>108.42</v>
      </c>
      <c r="AF103" s="5">
        <f>'tec00027'!P4</f>
        <v>109.49</v>
      </c>
      <c r="AG103" s="5">
        <f>'tec00027'!R4</f>
        <v>111.77</v>
      </c>
      <c r="AH103" s="5">
        <f>'tec00027'!T4</f>
        <v>115.23</v>
      </c>
      <c r="AI103" s="5">
        <f>'tec00027'!V4</f>
        <v>118.28</v>
      </c>
      <c r="AJ103" s="5">
        <f>'tec00027'!X4</f>
        <v>120.06</v>
      </c>
      <c r="AK103" s="5">
        <f>'tec00027'!Z4</f>
        <v>120.72</v>
      </c>
      <c r="AL103" s="5">
        <f>'tec00027'!AB4</f>
        <v>120.7</v>
      </c>
      <c r="AM103" s="5">
        <f>AL103*AM130/100</f>
        <v>121.00175000000002</v>
      </c>
      <c r="AO103" s="5" t="str">
        <f>'tec00027'!U4</f>
        <v/>
      </c>
      <c r="AQ103" s="5" t="str">
        <f>'tec00027'!W4</f>
        <v/>
      </c>
    </row>
    <row r="104" spans="1:43">
      <c r="A104" t="str">
        <f>'tec00027'!A5</f>
        <v>EU (28 countries)</v>
      </c>
      <c r="S104" s="5"/>
      <c r="T104" s="5"/>
      <c r="U104" s="5"/>
      <c r="V104" s="5"/>
      <c r="W104" s="5"/>
      <c r="X104" s="5"/>
      <c r="Y104" s="5">
        <f>'tec00027'!B5</f>
        <v>93.58</v>
      </c>
      <c r="Z104" s="5">
        <f>'tec00027'!D5</f>
        <v>95.59</v>
      </c>
      <c r="AA104" s="5">
        <f>'tec00027'!F5</f>
        <v>97.77</v>
      </c>
      <c r="AB104" s="5">
        <f>'tec00027'!H5</f>
        <v>100</v>
      </c>
      <c r="AC104" s="5">
        <f>'tec00027'!J5</f>
        <v>102.31</v>
      </c>
      <c r="AD104" s="5">
        <f>'tec00027'!L5</f>
        <v>104.73</v>
      </c>
      <c r="AE104" s="5">
        <f>'tec00027'!N5</f>
        <v>108.56</v>
      </c>
      <c r="AF104" s="5">
        <f>'tec00027'!P5</f>
        <v>109.63</v>
      </c>
      <c r="AG104" s="5">
        <f>'tec00027'!R5</f>
        <v>111.91</v>
      </c>
      <c r="AH104" s="5">
        <f>'tec00027'!T5</f>
        <v>115.38</v>
      </c>
      <c r="AI104" s="5">
        <f>'tec00027'!V5</f>
        <v>118.43</v>
      </c>
      <c r="AJ104" s="5">
        <f>'tec00027'!X5</f>
        <v>120.21</v>
      </c>
      <c r="AK104" s="5">
        <f>'tec00027'!Z5</f>
        <v>120.88</v>
      </c>
      <c r="AL104" s="5">
        <f>'tec00027'!AB5</f>
        <v>120.86</v>
      </c>
      <c r="AM104" s="5">
        <f>AL104*AM131/100</f>
        <v>121.16215</v>
      </c>
    </row>
    <row r="105" spans="1:43">
      <c r="A105" t="str">
        <f>'tec00027'!A6</f>
        <v>EU (27 countries)</v>
      </c>
      <c r="S105" s="5">
        <f>'tec00027'!V100</f>
        <v>73.930000000000007</v>
      </c>
      <c r="T105" s="5">
        <f>'tec00027'!U100</f>
        <v>79.349999999999994</v>
      </c>
      <c r="U105" s="5">
        <f>'tec00027'!T100</f>
        <v>83.03</v>
      </c>
      <c r="V105" s="5">
        <f>'tec00027'!S100</f>
        <v>85.49</v>
      </c>
      <c r="W105" s="5">
        <f>'tec00027'!R100</f>
        <v>88.45</v>
      </c>
      <c r="X105" s="5">
        <f>'tec00027'!Q100</f>
        <v>91.28</v>
      </c>
      <c r="Y105" s="152"/>
      <c r="Z105" s="152"/>
      <c r="AA105" s="152"/>
      <c r="AB105" s="152"/>
      <c r="AC105" s="152"/>
      <c r="AD105" s="152"/>
      <c r="AE105" s="152"/>
      <c r="AF105" s="152"/>
      <c r="AG105" s="152"/>
      <c r="AH105" s="152"/>
      <c r="AI105" s="152"/>
      <c r="AJ105" s="152"/>
      <c r="AK105" s="152"/>
      <c r="AL105" s="152"/>
      <c r="AM105" s="145"/>
    </row>
    <row r="106" spans="1:43">
      <c r="A106" t="str">
        <f>'tec00027'!A101</f>
        <v>European Union (25 countries)</v>
      </c>
      <c r="S106" s="5">
        <f>'tec00027'!V101</f>
        <v>82.38</v>
      </c>
      <c r="T106" s="5">
        <f>'tec00027'!U101</f>
        <v>84.5</v>
      </c>
      <c r="U106" s="5">
        <f>'tec00027'!T101</f>
        <v>86.27</v>
      </c>
      <c r="V106" s="5">
        <f>'tec00027'!S101</f>
        <v>87.66</v>
      </c>
      <c r="W106" s="5">
        <f>'tec00027'!R101</f>
        <v>89.8</v>
      </c>
      <c r="X106" s="5">
        <f>'tec00027'!Q101</f>
        <v>92.04</v>
      </c>
      <c r="Y106" s="152"/>
      <c r="Z106" s="152"/>
      <c r="AA106" s="152"/>
      <c r="AB106" s="152"/>
      <c r="AC106" s="152"/>
      <c r="AD106" s="152"/>
      <c r="AE106" s="152"/>
      <c r="AF106" s="152"/>
      <c r="AG106" s="152"/>
      <c r="AH106" s="152"/>
      <c r="AI106" s="152"/>
      <c r="AJ106" s="152"/>
      <c r="AK106" s="152"/>
      <c r="AL106" s="152"/>
      <c r="AM106" s="145"/>
    </row>
    <row r="107" spans="1:43">
      <c r="A107" t="str">
        <f>'tec00027'!A7</f>
        <v>Euro area (changing composition)</v>
      </c>
      <c r="S107" s="5">
        <f>'tec00027'!V103</f>
        <v>84.6</v>
      </c>
      <c r="T107" s="5">
        <f>'tec00027'!U103</f>
        <v>85.94</v>
      </c>
      <c r="U107" s="5">
        <f>'tec00027'!T103</f>
        <v>86.87</v>
      </c>
      <c r="V107" s="5">
        <f>'tec00027'!S103</f>
        <v>87.85</v>
      </c>
      <c r="W107" s="5">
        <f>'tec00027'!R103</f>
        <v>89.69</v>
      </c>
      <c r="X107" s="5">
        <f>'tec00027'!Q103</f>
        <v>91.8</v>
      </c>
      <c r="Y107" s="5">
        <f>'tec00027'!B7</f>
        <v>93.86</v>
      </c>
      <c r="Z107" s="5">
        <f>'tec00027'!D7</f>
        <v>95.81</v>
      </c>
      <c r="AA107" s="5">
        <f>'tec00027'!F7</f>
        <v>97.86</v>
      </c>
      <c r="AB107" s="5">
        <f>'tec00027'!H7</f>
        <v>100</v>
      </c>
      <c r="AC107" s="5">
        <f>'tec00027'!J7</f>
        <v>102.18</v>
      </c>
      <c r="AD107" s="5">
        <f>'tec00027'!L7</f>
        <v>104.36</v>
      </c>
      <c r="AE107" s="5">
        <f>'tec00027'!N7</f>
        <v>107.78</v>
      </c>
      <c r="AF107" s="5">
        <f>'tec00027'!P7</f>
        <v>108.09</v>
      </c>
      <c r="AG107" s="5">
        <f>'tec00027'!R7</f>
        <v>109.84</v>
      </c>
      <c r="AH107" s="5">
        <f>'tec00027'!T7</f>
        <v>112.83</v>
      </c>
      <c r="AI107" s="5">
        <f>'tec00027'!V7</f>
        <v>115.64</v>
      </c>
      <c r="AJ107" s="5">
        <f>'tec00027'!X7</f>
        <v>117.21</v>
      </c>
      <c r="AK107" s="5">
        <f>'tec00027'!Z7</f>
        <v>117.71</v>
      </c>
      <c r="AL107" s="5">
        <f>'tec00027'!AB7</f>
        <v>117.75</v>
      </c>
      <c r="AM107" s="5">
        <f>AL107*AM133/100</f>
        <v>118.0326</v>
      </c>
    </row>
    <row r="108" spans="1:43">
      <c r="A108" t="str">
        <f>'tec00027'!A14</f>
        <v>Denmark</v>
      </c>
      <c r="S108" s="5">
        <f>'tec00027'!V111</f>
        <v>84.3</v>
      </c>
      <c r="T108" s="5">
        <f>'tec00027'!U111</f>
        <v>85.9</v>
      </c>
      <c r="U108" s="5">
        <f>'tec00027'!T111</f>
        <v>87</v>
      </c>
      <c r="V108" s="5">
        <f>'tec00027'!S111</f>
        <v>88.8</v>
      </c>
      <c r="W108" s="5">
        <f>'tec00027'!R111</f>
        <v>91.2</v>
      </c>
      <c r="X108" s="5">
        <f>'tec00027'!Q111</f>
        <v>93.3</v>
      </c>
      <c r="Y108" s="5">
        <f>'tec00027'!B14</f>
        <v>95.6</v>
      </c>
      <c r="Z108" s="5">
        <f>'tec00027'!D14</f>
        <v>97.5</v>
      </c>
      <c r="AA108" s="5">
        <f>'tec00027'!F14</f>
        <v>98.3</v>
      </c>
      <c r="AB108" s="5">
        <f>'tec00027'!H14</f>
        <v>100</v>
      </c>
      <c r="AC108" s="5">
        <f>'tec00027'!J14</f>
        <v>101.8</v>
      </c>
      <c r="AD108" s="5">
        <f>'tec00027'!L14</f>
        <v>103.5</v>
      </c>
      <c r="AE108" s="5">
        <f>'tec00027'!N14</f>
        <v>107.3</v>
      </c>
      <c r="AF108" s="5">
        <f>'tec00027'!P14</f>
        <v>108.4</v>
      </c>
      <c r="AG108" s="5">
        <f>'tec00027'!R14</f>
        <v>110.8</v>
      </c>
      <c r="AH108" s="5">
        <f>'tec00027'!T14</f>
        <v>113.8</v>
      </c>
      <c r="AI108" s="5">
        <f>'tec00027'!V14</f>
        <v>116.5</v>
      </c>
      <c r="AJ108" s="5">
        <f>'tec00027'!X14</f>
        <v>117</v>
      </c>
      <c r="AK108" s="5">
        <f>'tec00027'!Z14</f>
        <v>117.4</v>
      </c>
      <c r="AL108" s="5">
        <f>'tec00027'!AB14</f>
        <v>117.7</v>
      </c>
      <c r="AM108" s="5">
        <f>AL108*AM138/100</f>
        <v>117.7</v>
      </c>
    </row>
    <row r="109" spans="1:43">
      <c r="A109" t="str">
        <f>'tec00027'!A15</f>
        <v>Germany</v>
      </c>
      <c r="S109" s="5">
        <f>'tec00027'!V112</f>
        <v>88.6</v>
      </c>
      <c r="T109" s="5">
        <f>'tec00027'!U112</f>
        <v>90</v>
      </c>
      <c r="U109" s="5">
        <f>'tec00027'!T112</f>
        <v>90.5</v>
      </c>
      <c r="V109" s="5">
        <f>'tec00027'!S112</f>
        <v>91.1</v>
      </c>
      <c r="W109" s="5">
        <f>'tec00027'!R112</f>
        <v>92.4</v>
      </c>
      <c r="X109" s="5">
        <f>'tec00027'!Q112</f>
        <v>94.1</v>
      </c>
      <c r="Y109" s="5">
        <f>'tec00027'!B15</f>
        <v>95.4</v>
      </c>
      <c r="Z109" s="5">
        <f>'tec00027'!D15</f>
        <v>96.4</v>
      </c>
      <c r="AA109" s="5">
        <f>'tec00027'!F15</f>
        <v>98.1</v>
      </c>
      <c r="AB109" s="5">
        <f>'tec00027'!H15</f>
        <v>100</v>
      </c>
      <c r="AC109" s="5">
        <f>'tec00027'!J15</f>
        <v>101.8</v>
      </c>
      <c r="AD109" s="5">
        <f>'tec00027'!L15</f>
        <v>104.1</v>
      </c>
      <c r="AE109" s="5">
        <f>'tec00027'!N15</f>
        <v>107</v>
      </c>
      <c r="AF109" s="5">
        <f>'tec00027'!P15</f>
        <v>107.2</v>
      </c>
      <c r="AG109" s="5">
        <f>'tec00027'!R15</f>
        <v>108.4</v>
      </c>
      <c r="AH109" s="5">
        <f>'tec00027'!T15</f>
        <v>111.1</v>
      </c>
      <c r="AI109" s="5">
        <f>'tec00027'!V15</f>
        <v>113.5</v>
      </c>
      <c r="AJ109" s="5">
        <f>'tec00027'!X15</f>
        <v>115.3</v>
      </c>
      <c r="AK109" s="5">
        <f>'tec00027'!Z15</f>
        <v>116.2</v>
      </c>
      <c r="AL109" s="5">
        <f>'tec00027'!AB15</f>
        <v>116.3</v>
      </c>
      <c r="AM109" s="5">
        <f>AL109*AM139/100</f>
        <v>116.76520000000001</v>
      </c>
    </row>
    <row r="110" spans="1:43">
      <c r="A110" t="str">
        <f>'tec00027'!A37</f>
        <v>Sweden</v>
      </c>
      <c r="S110" s="5">
        <f>'tec00027'!V133</f>
        <v>87.51</v>
      </c>
      <c r="T110" s="5">
        <f>'tec00027'!U133</f>
        <v>89.09</v>
      </c>
      <c r="U110" s="5">
        <f>'tec00027'!T133</f>
        <v>90.01</v>
      </c>
      <c r="V110" s="5">
        <f>'tec00027'!S133</f>
        <v>90.51</v>
      </c>
      <c r="W110" s="5">
        <f>'tec00027'!R133</f>
        <v>91.67</v>
      </c>
      <c r="X110" s="5">
        <f>'tec00027'!Q133</f>
        <v>94.12</v>
      </c>
      <c r="Y110" s="5">
        <f>'tec00027'!B37</f>
        <v>95.94</v>
      </c>
      <c r="Z110" s="5">
        <f>'tec00027'!D37</f>
        <v>98.18</v>
      </c>
      <c r="AA110" s="5">
        <f>'tec00027'!F37</f>
        <v>99.18</v>
      </c>
      <c r="AB110" s="5">
        <f>'tec00027'!H37</f>
        <v>100</v>
      </c>
      <c r="AC110" s="5">
        <f>'tec00027'!J37</f>
        <v>101.5</v>
      </c>
      <c r="AD110" s="5">
        <f>'tec00027'!L37</f>
        <v>103.2</v>
      </c>
      <c r="AE110" s="5">
        <f>'tec00027'!N37</f>
        <v>106.65</v>
      </c>
      <c r="AF110" s="5">
        <f>'tec00027'!P37</f>
        <v>108.72</v>
      </c>
      <c r="AG110" s="5">
        <f>'tec00027'!R37</f>
        <v>110.8</v>
      </c>
      <c r="AH110" s="5">
        <f>'tec00027'!T37</f>
        <v>112.31</v>
      </c>
      <c r="AI110" s="5">
        <f>'tec00027'!V37</f>
        <v>113.36</v>
      </c>
      <c r="AJ110" s="5">
        <f>'tec00027'!X37</f>
        <v>113.86</v>
      </c>
      <c r="AK110" s="5">
        <f>'tec00027'!Z37</f>
        <v>114.1</v>
      </c>
      <c r="AL110" s="5">
        <f>'tec00027'!AB37</f>
        <v>114.9</v>
      </c>
      <c r="AM110" s="5">
        <f>AL110*AM161/100</f>
        <v>116.20986000000001</v>
      </c>
    </row>
    <row r="111" spans="1:43">
      <c r="A111" t="str">
        <f>'tec00027'!A38</f>
        <v>United Kingdom</v>
      </c>
      <c r="S111" s="5">
        <f>'tec00027'!V134</f>
        <v>88.1</v>
      </c>
      <c r="T111" s="5">
        <f>'tec00027'!U134</f>
        <v>89.7</v>
      </c>
      <c r="U111" s="5">
        <f>'tec00027'!T134</f>
        <v>91.1</v>
      </c>
      <c r="V111" s="5">
        <f>'tec00027'!S134</f>
        <v>92.3</v>
      </c>
      <c r="W111" s="5">
        <f>'tec00027'!R134</f>
        <v>93.1</v>
      </c>
      <c r="X111" s="5">
        <f>'tec00027'!Q134</f>
        <v>94.2</v>
      </c>
      <c r="Y111" s="5">
        <f>'tec00027'!B38</f>
        <v>95.4</v>
      </c>
      <c r="Z111" s="5">
        <f>'tec00027'!D38</f>
        <v>96.7</v>
      </c>
      <c r="AA111" s="5">
        <f>'tec00027'!F38</f>
        <v>98</v>
      </c>
      <c r="AB111" s="5">
        <f>'tec00027'!H38</f>
        <v>100</v>
      </c>
      <c r="AC111" s="5">
        <f>'tec00027'!J38</f>
        <v>102.3</v>
      </c>
      <c r="AD111" s="5">
        <f>'tec00027'!L38</f>
        <v>104.7</v>
      </c>
      <c r="AE111" s="5">
        <f>'tec00027'!N38</f>
        <v>108.5</v>
      </c>
      <c r="AF111" s="5">
        <f>'tec00027'!P38</f>
        <v>110.8</v>
      </c>
      <c r="AG111" s="5">
        <f>'tec00027'!R38</f>
        <v>114.5</v>
      </c>
      <c r="AH111" s="5">
        <f>'tec00027'!T38</f>
        <v>119.6</v>
      </c>
      <c r="AI111" s="5">
        <f>'tec00027'!V38</f>
        <v>123</v>
      </c>
      <c r="AJ111" s="5">
        <f>'tec00027'!X38</f>
        <v>126.1</v>
      </c>
      <c r="AK111" s="5">
        <f>'tec00027'!Z38</f>
        <v>128</v>
      </c>
      <c r="AL111" s="153">
        <f>AK111*AL162/AK162</f>
        <v>128</v>
      </c>
      <c r="AM111" s="5">
        <f>AL111*AM162/100</f>
        <v>128.89600000000002</v>
      </c>
    </row>
    <row r="112" spans="1:43">
      <c r="A112" t="str">
        <f>'tec00027'!A135</f>
        <v>European Economic Area (EEA) (EEA18-2004, EEA28-2006, EEA30)</v>
      </c>
      <c r="S112" s="5">
        <f>'tec00027'!V135</f>
        <v>84.9</v>
      </c>
      <c r="T112" s="5">
        <f>'tec00027'!U135</f>
        <v>86.37</v>
      </c>
      <c r="U112" s="5">
        <f>'tec00027'!T135</f>
        <v>87.49</v>
      </c>
      <c r="V112" s="5">
        <f>'tec00027'!S135</f>
        <v>88.54</v>
      </c>
      <c r="W112" s="5">
        <f>'tec00027'!R135</f>
        <v>90.23</v>
      </c>
      <c r="X112" s="5">
        <f>'tec00027'!Q135</f>
        <v>92.22</v>
      </c>
      <c r="Y112" s="5"/>
      <c r="Z112" s="5"/>
      <c r="AA112" s="5"/>
      <c r="AB112" s="5"/>
      <c r="AC112" s="5"/>
      <c r="AD112" s="5"/>
      <c r="AE112" s="5"/>
      <c r="AF112" s="5"/>
      <c r="AG112" s="5"/>
      <c r="AH112" s="5"/>
      <c r="AI112" s="5"/>
      <c r="AJ112" s="5"/>
      <c r="AK112" s="5"/>
      <c r="AL112" s="5"/>
    </row>
    <row r="113" spans="1:39" s="108" customFormat="1">
      <c r="A113" s="108" t="str">
        <f>'tec00027'!A141</f>
        <v>United States</v>
      </c>
      <c r="S113" s="143"/>
      <c r="T113" s="143"/>
      <c r="U113" s="114">
        <f>'tec00027'!T141</f>
        <v>84.3</v>
      </c>
      <c r="V113" s="114">
        <f>'tec00027'!S141</f>
        <v>86</v>
      </c>
      <c r="W113" s="114">
        <f>'tec00027'!R141</f>
        <v>88.9</v>
      </c>
      <c r="X113" s="114">
        <f>'tec00027'!Q141</f>
        <v>90.99</v>
      </c>
      <c r="Y113" s="114">
        <f>'tec00027'!B48</f>
        <v>91.79</v>
      </c>
      <c r="Z113" s="114">
        <f>'tec00027'!D48</f>
        <v>93.88</v>
      </c>
      <c r="AA113" s="114">
        <f>'tec00027'!F48</f>
        <v>96.43</v>
      </c>
      <c r="AB113" s="114">
        <f>'tec00027'!H48</f>
        <v>100</v>
      </c>
      <c r="AC113" s="114">
        <f>'tec00027'!J48</f>
        <v>103.17</v>
      </c>
      <c r="AD113" s="114">
        <f>'tec00027'!L48</f>
        <v>105.88</v>
      </c>
      <c r="AE113" s="114">
        <f>'tec00027'!N48</f>
        <v>110.51</v>
      </c>
      <c r="AF113" s="114">
        <f>'tec00027'!P48</f>
        <v>109.6</v>
      </c>
      <c r="AG113" s="114">
        <f>'tec00027'!R48</f>
        <v>112.26</v>
      </c>
      <c r="AH113" s="114">
        <f>'tec00027'!T48</f>
        <v>116.55</v>
      </c>
      <c r="AI113" s="114">
        <f>'tec00027'!V48</f>
        <v>119.01</v>
      </c>
      <c r="AJ113" s="114">
        <f>'tec00027'!X48</f>
        <v>120.5</v>
      </c>
      <c r="AK113" s="114">
        <f>'tec00027'!Z48</f>
        <v>122.08</v>
      </c>
      <c r="AL113" s="153">
        <f>AK113*AL163/AK163</f>
        <v>122.0922092209221</v>
      </c>
      <c r="AM113" s="5">
        <f>AL113*AM169/100</f>
        <v>122.76371637163716</v>
      </c>
    </row>
    <row r="114" spans="1:39">
      <c r="S114" s="5"/>
      <c r="T114" s="5"/>
      <c r="U114" s="5"/>
      <c r="V114" s="5"/>
      <c r="W114" s="5"/>
      <c r="X114" s="5"/>
      <c r="Y114" s="5"/>
      <c r="Z114" s="5"/>
      <c r="AA114" s="5"/>
      <c r="AB114" s="5"/>
      <c r="AC114" s="5"/>
      <c r="AD114" s="5"/>
      <c r="AE114" s="114"/>
      <c r="AF114" s="114"/>
      <c r="AG114" s="114"/>
      <c r="AH114" s="114"/>
      <c r="AI114" s="114"/>
      <c r="AJ114" s="114"/>
      <c r="AK114" s="114"/>
      <c r="AL114" s="114"/>
    </row>
    <row r="115" spans="1:39">
      <c r="S115" s="5"/>
      <c r="T115" s="5"/>
      <c r="U115" s="5"/>
      <c r="V115" s="5"/>
      <c r="W115" s="5"/>
      <c r="X115" s="5"/>
      <c r="Y115" s="5"/>
      <c r="Z115" s="5"/>
      <c r="AA115" s="5"/>
      <c r="AB115" s="5"/>
      <c r="AC115" s="5"/>
      <c r="AD115" s="5"/>
      <c r="AE115" s="114"/>
      <c r="AF115" s="114"/>
      <c r="AG115" s="114"/>
      <c r="AH115" s="114"/>
      <c r="AI115" s="114"/>
      <c r="AJ115" s="114"/>
      <c r="AK115" s="114"/>
      <c r="AL115" s="114"/>
    </row>
    <row r="116" spans="1:39" s="108" customFormat="1">
      <c r="A116" s="108" t="str">
        <f>'tec00027'!A149</f>
        <v>prc_ipc_a-National consumer price indices - Annual data</v>
      </c>
      <c r="C116" s="137" t="str">
        <f>'tec00027'!AL157</f>
        <v>1980</v>
      </c>
      <c r="D116" s="137" t="str">
        <f>'tec00027'!AK157</f>
        <v>1981</v>
      </c>
      <c r="E116" s="137" t="str">
        <f>'tec00027'!AJ157</f>
        <v>1982</v>
      </c>
      <c r="F116" s="137" t="str">
        <f>'tec00027'!AI157</f>
        <v>1983</v>
      </c>
      <c r="G116" s="137" t="str">
        <f>'tec00027'!AH157</f>
        <v>1984</v>
      </c>
      <c r="H116" s="137" t="str">
        <f>'tec00027'!AG157</f>
        <v>1985</v>
      </c>
      <c r="I116" s="137" t="str">
        <f>'tec00027'!AF157</f>
        <v>1986</v>
      </c>
      <c r="J116" s="137" t="str">
        <f>'tec00027'!AE157</f>
        <v>1987</v>
      </c>
      <c r="K116" s="137" t="str">
        <f>'tec00027'!AD157</f>
        <v>1988</v>
      </c>
      <c r="L116" s="137" t="str">
        <f>'tec00027'!AC157</f>
        <v>1989</v>
      </c>
      <c r="M116" s="137" t="str">
        <f>'tec00027'!AB157</f>
        <v>1990</v>
      </c>
      <c r="N116" s="137" t="str">
        <f>'tec00027'!AA157</f>
        <v>1991</v>
      </c>
      <c r="O116" s="137" t="str">
        <f>'tec00027'!Z157</f>
        <v>1992</v>
      </c>
      <c r="P116" s="137" t="str">
        <f>'tec00027'!Y157</f>
        <v>1993</v>
      </c>
      <c r="Q116" s="137" t="str">
        <f>'tec00027'!X157</f>
        <v>1994</v>
      </c>
      <c r="R116" s="137" t="str">
        <f>'tec00027'!W157</f>
        <v>1995</v>
      </c>
      <c r="S116" s="137" t="str">
        <f>'tec00027'!V157</f>
        <v>1996</v>
      </c>
      <c r="T116" s="137" t="str">
        <f>'tec00027'!U157</f>
        <v>1997</v>
      </c>
      <c r="U116" s="137" t="str">
        <f>'tec00027'!T157</f>
        <v>1998</v>
      </c>
      <c r="V116" s="137" t="str">
        <f>'tec00027'!S157</f>
        <v>1999</v>
      </c>
      <c r="W116" s="137" t="str">
        <f>'tec00027'!R157</f>
        <v>2000</v>
      </c>
      <c r="X116" s="137" t="str">
        <f>'tec00027'!Q157</f>
        <v>2001</v>
      </c>
      <c r="Y116" s="137" t="str">
        <f>'tec00027'!P157</f>
        <v>2002</v>
      </c>
      <c r="Z116" s="137" t="str">
        <f>'tec00027'!O157</f>
        <v>2003</v>
      </c>
      <c r="AA116" s="137" t="str">
        <f>'tec00027'!N157</f>
        <v>2004</v>
      </c>
      <c r="AB116" s="137" t="str">
        <f>'tec00027'!M157</f>
        <v>2005</v>
      </c>
      <c r="AC116" s="137" t="str">
        <f>'tec00027'!L157</f>
        <v>2006</v>
      </c>
      <c r="AD116" s="137" t="str">
        <f>'tec00027'!K157</f>
        <v>2007</v>
      </c>
      <c r="AE116" s="137" t="str">
        <f>'tec00027'!J157</f>
        <v>2008</v>
      </c>
      <c r="AF116" s="137" t="str">
        <f>'tec00027'!I157</f>
        <v>2009</v>
      </c>
      <c r="AG116" s="137"/>
      <c r="AH116" s="113"/>
      <c r="AI116" s="113"/>
      <c r="AJ116" s="113"/>
      <c r="AK116" s="113"/>
      <c r="AL116" s="113"/>
      <c r="AM116"/>
    </row>
    <row r="117" spans="1:39" s="108" customFormat="1">
      <c r="A117" s="108" t="str">
        <f>'tec00027'!A158</f>
        <v>United States</v>
      </c>
      <c r="C117" s="138">
        <f>'tec00027'!AL158</f>
        <v>42.2</v>
      </c>
      <c r="D117" s="138">
        <f>'tec00027'!AK158</f>
        <v>46.5</v>
      </c>
      <c r="E117" s="138">
        <f>'tec00027'!AJ158</f>
        <v>49.4</v>
      </c>
      <c r="F117" s="138">
        <f>'tec00027'!AI158</f>
        <v>51</v>
      </c>
      <c r="G117" s="138">
        <f>'tec00027'!AH158</f>
        <v>53.2</v>
      </c>
      <c r="H117" s="138">
        <f>'tec00027'!AG158</f>
        <v>55.1</v>
      </c>
      <c r="I117" s="138">
        <f>'tec00027'!AF158</f>
        <v>56.1</v>
      </c>
      <c r="J117" s="138">
        <f>'tec00027'!AE158</f>
        <v>58.2</v>
      </c>
      <c r="K117" s="138">
        <f>'tec00027'!AD158</f>
        <v>60.6</v>
      </c>
      <c r="L117" s="138">
        <f>'tec00027'!AC158</f>
        <v>63.5</v>
      </c>
      <c r="M117" s="138">
        <f>'tec00027'!AB158</f>
        <v>66.900000000000006</v>
      </c>
      <c r="N117" s="138">
        <f>'tec00027'!AA158</f>
        <v>69.7</v>
      </c>
      <c r="O117" s="138">
        <f>'tec00027'!Z158</f>
        <v>71.8</v>
      </c>
      <c r="P117" s="138">
        <f>'tec00027'!Y158</f>
        <v>74</v>
      </c>
      <c r="Q117" s="138">
        <f>'tec00027'!X158</f>
        <v>75.900000000000006</v>
      </c>
      <c r="R117" s="138">
        <f>'tec00027'!W158</f>
        <v>78</v>
      </c>
      <c r="S117" s="138">
        <f>'tec00027'!V158</f>
        <v>80.3</v>
      </c>
      <c r="T117" s="138">
        <f>'tec00027'!U158</f>
        <v>82.2</v>
      </c>
      <c r="U117" s="138">
        <f>'tec00027'!T158</f>
        <v>83.5</v>
      </c>
      <c r="V117" s="138">
        <f>'tec00027'!S158</f>
        <v>85.3</v>
      </c>
      <c r="W117" s="138">
        <f>'tec00027'!R158</f>
        <v>88.2</v>
      </c>
      <c r="X117" s="138">
        <f>'tec00027'!Q158</f>
        <v>90.7</v>
      </c>
      <c r="Y117" s="138">
        <f>'tec00027'!P158</f>
        <v>92.1</v>
      </c>
      <c r="Z117" s="138">
        <f>'tec00027'!O158</f>
        <v>94.2</v>
      </c>
      <c r="AA117" s="138">
        <f>'tec00027'!N158</f>
        <v>96.7</v>
      </c>
      <c r="AB117" s="138">
        <f>'tec00027'!M158</f>
        <v>100</v>
      </c>
      <c r="AC117" s="138">
        <f>'tec00027'!L158</f>
        <v>103.2</v>
      </c>
      <c r="AD117" s="138">
        <f>'tec00027'!K158</f>
        <v>106.2</v>
      </c>
      <c r="AE117" s="138">
        <f>'tec00027'!J158</f>
        <v>110.2</v>
      </c>
      <c r="AF117" s="138">
        <f>'tec00027'!I158</f>
        <v>109.8</v>
      </c>
      <c r="AG117" s="138">
        <f>'tec00027'!H158</f>
        <v>111.7</v>
      </c>
      <c r="AH117" s="138">
        <f>'tec00027'!G158</f>
        <v>115.2</v>
      </c>
      <c r="AI117" s="138">
        <f>'tec00027'!F158</f>
        <v>117.6</v>
      </c>
      <c r="AJ117" s="138">
        <f>'tec00027'!E158</f>
        <v>119.3</v>
      </c>
      <c r="AK117" s="138">
        <f>'tec00027'!D158</f>
        <v>121.2</v>
      </c>
      <c r="AL117" s="153">
        <f>AK117*AL169/AK169</f>
        <v>120.22616803888504</v>
      </c>
      <c r="AM117" s="152"/>
    </row>
    <row r="118" spans="1:39">
      <c r="S118" s="60"/>
      <c r="T118" s="5"/>
      <c r="U118" s="5"/>
      <c r="V118" s="5"/>
      <c r="W118" s="5"/>
      <c r="X118" s="5"/>
      <c r="Y118" s="5"/>
      <c r="Z118" s="5"/>
      <c r="AA118" s="5"/>
      <c r="AB118" s="5"/>
      <c r="AC118" s="5"/>
      <c r="AD118" s="5"/>
      <c r="AE118" s="5"/>
      <c r="AF118" s="5"/>
      <c r="AG118" s="5"/>
      <c r="AH118" s="5"/>
      <c r="AI118" s="5"/>
      <c r="AJ118" s="5"/>
      <c r="AK118" s="5"/>
      <c r="AL118" s="5"/>
    </row>
    <row r="119" spans="1:39">
      <c r="S119" s="60"/>
      <c r="T119" s="5"/>
      <c r="U119" s="5"/>
      <c r="V119" s="5"/>
      <c r="W119" s="5"/>
      <c r="X119" s="5"/>
      <c r="Y119" s="5"/>
      <c r="Z119" s="5"/>
      <c r="AA119" s="5"/>
      <c r="AB119" s="5"/>
      <c r="AC119" s="5"/>
      <c r="AD119" s="5"/>
      <c r="AE119" s="114"/>
      <c r="AF119" s="114"/>
      <c r="AG119" s="114"/>
      <c r="AH119" s="114"/>
      <c r="AI119" s="114"/>
      <c r="AJ119" s="114"/>
      <c r="AK119" s="114"/>
      <c r="AL119" s="114"/>
    </row>
    <row r="120" spans="1:39">
      <c r="A120" s="146" t="s">
        <v>559</v>
      </c>
      <c r="B120" s="147"/>
      <c r="C120" s="147"/>
      <c r="D120" s="147"/>
      <c r="E120" s="147"/>
      <c r="F120" s="147"/>
      <c r="G120" s="147"/>
      <c r="H120" s="147"/>
      <c r="I120" s="147"/>
      <c r="J120" s="147"/>
      <c r="K120" s="147"/>
      <c r="U120" s="108"/>
      <c r="V120" s="108"/>
      <c r="W120" s="108"/>
      <c r="X120" s="108"/>
      <c r="Y120" s="108"/>
      <c r="Z120" s="108"/>
      <c r="AA120" s="108"/>
      <c r="AB120" s="108"/>
      <c r="AC120" s="108"/>
      <c r="AD120" s="108"/>
    </row>
    <row r="121" spans="1:39">
      <c r="A121" s="147"/>
      <c r="B121" s="147"/>
      <c r="C121" s="147"/>
      <c r="D121" s="147"/>
      <c r="E121" s="147"/>
      <c r="F121" s="147"/>
      <c r="G121" s="147"/>
      <c r="H121" s="147"/>
      <c r="I121" s="147"/>
      <c r="J121" s="147"/>
      <c r="K121" s="147"/>
    </row>
    <row r="122" spans="1:39">
      <c r="A122" s="146" t="s">
        <v>374</v>
      </c>
      <c r="B122" s="148">
        <v>43025.361666666664</v>
      </c>
      <c r="C122" s="147"/>
      <c r="D122" s="147"/>
      <c r="E122" s="147"/>
      <c r="F122" s="147"/>
      <c r="G122" s="147"/>
      <c r="H122" s="147"/>
      <c r="I122" s="147"/>
      <c r="J122" s="147"/>
      <c r="K122" s="147"/>
    </row>
    <row r="123" spans="1:39">
      <c r="A123" s="146" t="s">
        <v>376</v>
      </c>
      <c r="B123" s="148">
        <v>43049.914516215278</v>
      </c>
      <c r="C123" s="147"/>
      <c r="D123" s="147"/>
      <c r="E123" s="147"/>
      <c r="F123" s="147"/>
      <c r="G123" s="147"/>
      <c r="H123" s="147"/>
      <c r="I123" s="147"/>
      <c r="J123" s="147"/>
      <c r="K123" s="147"/>
    </row>
    <row r="124" spans="1:39">
      <c r="A124" s="146" t="s">
        <v>377</v>
      </c>
      <c r="B124" s="146" t="s">
        <v>378</v>
      </c>
      <c r="C124" s="147"/>
      <c r="D124" s="147"/>
      <c r="E124" s="147"/>
      <c r="F124" s="147"/>
      <c r="G124" s="147"/>
      <c r="H124" s="147"/>
      <c r="I124" s="147"/>
      <c r="J124" s="147"/>
      <c r="K124" s="147"/>
    </row>
    <row r="125" spans="1:39">
      <c r="A125" s="147"/>
      <c r="B125" s="147"/>
      <c r="C125" s="147"/>
      <c r="D125" s="147"/>
      <c r="E125" s="147"/>
      <c r="F125" s="147"/>
      <c r="G125" s="147"/>
      <c r="H125" s="147"/>
      <c r="I125" s="147"/>
      <c r="J125" s="147"/>
      <c r="K125" s="147"/>
    </row>
    <row r="126" spans="1:39">
      <c r="A126" s="146" t="s">
        <v>560</v>
      </c>
      <c r="B126" s="146" t="s">
        <v>380</v>
      </c>
      <c r="C126" s="147"/>
      <c r="D126" s="147"/>
      <c r="E126" s="147"/>
      <c r="F126" s="147"/>
      <c r="G126" s="147"/>
      <c r="H126" s="147"/>
      <c r="I126" s="147"/>
      <c r="J126" s="147"/>
      <c r="K126" s="147"/>
    </row>
    <row r="127" spans="1:39">
      <c r="A127" s="146" t="s">
        <v>383</v>
      </c>
      <c r="B127" s="146" t="s">
        <v>384</v>
      </c>
      <c r="C127" s="147"/>
      <c r="D127" s="147"/>
      <c r="E127" s="147"/>
      <c r="F127" s="147"/>
      <c r="G127" s="147"/>
      <c r="H127" s="147"/>
      <c r="I127" s="147"/>
      <c r="J127" s="147"/>
      <c r="K127" s="147"/>
    </row>
    <row r="128" spans="1:39">
      <c r="A128" s="147"/>
      <c r="B128" s="147"/>
      <c r="C128" s="147"/>
      <c r="D128" s="147"/>
      <c r="E128" s="147"/>
      <c r="F128" s="147"/>
      <c r="G128" s="147"/>
      <c r="H128" s="147"/>
      <c r="I128" s="147"/>
      <c r="J128" s="147"/>
      <c r="K128" s="147"/>
    </row>
    <row r="129" spans="1:39">
      <c r="A129" s="149" t="s">
        <v>385</v>
      </c>
      <c r="AD129" s="149" t="s">
        <v>395</v>
      </c>
      <c r="AE129" s="149" t="s">
        <v>396</v>
      </c>
      <c r="AF129" s="149" t="s">
        <v>397</v>
      </c>
      <c r="AG129" s="149" t="s">
        <v>427</v>
      </c>
      <c r="AH129" s="149" t="s">
        <v>428</v>
      </c>
      <c r="AI129" s="149" t="s">
        <v>484</v>
      </c>
      <c r="AJ129" s="149" t="s">
        <v>485</v>
      </c>
      <c r="AK129" s="149" t="s">
        <v>500</v>
      </c>
      <c r="AL129" s="149" t="s">
        <v>501</v>
      </c>
      <c r="AM129" s="149" t="s">
        <v>561</v>
      </c>
    </row>
    <row r="130" spans="1:39">
      <c r="A130" s="149" t="s">
        <v>562</v>
      </c>
      <c r="AD130" s="150">
        <v>86.65</v>
      </c>
      <c r="AE130" s="150">
        <v>89.82</v>
      </c>
      <c r="AF130" s="150">
        <v>90.71</v>
      </c>
      <c r="AG130" s="150">
        <v>92.6</v>
      </c>
      <c r="AH130" s="150">
        <v>95.47</v>
      </c>
      <c r="AI130" s="150">
        <v>97.99</v>
      </c>
      <c r="AJ130" s="150">
        <v>99.47</v>
      </c>
      <c r="AK130" s="150">
        <v>100.01</v>
      </c>
      <c r="AL130" s="150">
        <v>100</v>
      </c>
      <c r="AM130" s="150">
        <v>100.25</v>
      </c>
    </row>
    <row r="131" spans="1:39">
      <c r="A131" s="149" t="s">
        <v>563</v>
      </c>
      <c r="AD131" s="150">
        <v>86.65</v>
      </c>
      <c r="AE131" s="150">
        <v>89.82</v>
      </c>
      <c r="AF131" s="150">
        <v>90.7</v>
      </c>
      <c r="AG131" s="150">
        <v>92.59</v>
      </c>
      <c r="AH131" s="150">
        <v>95.46</v>
      </c>
      <c r="AI131" s="150">
        <v>97.99</v>
      </c>
      <c r="AJ131" s="150">
        <v>99.46</v>
      </c>
      <c r="AK131" s="150">
        <v>100.01</v>
      </c>
      <c r="AL131" s="150">
        <v>100</v>
      </c>
      <c r="AM131" s="150">
        <v>100.25</v>
      </c>
    </row>
    <row r="132" spans="1:39">
      <c r="A132" s="149" t="s">
        <v>564</v>
      </c>
      <c r="AD132" s="150">
        <v>88.63</v>
      </c>
      <c r="AE132" s="150">
        <v>91.53</v>
      </c>
      <c r="AF132" s="150">
        <v>91.8</v>
      </c>
      <c r="AG132" s="150">
        <v>93.28</v>
      </c>
      <c r="AH132" s="150">
        <v>95.81</v>
      </c>
      <c r="AI132" s="150">
        <v>98.21</v>
      </c>
      <c r="AJ132" s="150">
        <v>99.54</v>
      </c>
      <c r="AK132" s="150">
        <v>99.97</v>
      </c>
      <c r="AL132" s="150">
        <v>100</v>
      </c>
      <c r="AM132" s="150">
        <v>100.24</v>
      </c>
    </row>
    <row r="133" spans="1:39">
      <c r="A133" s="149" t="s">
        <v>545</v>
      </c>
      <c r="AD133" s="150">
        <v>88.55</v>
      </c>
      <c r="AE133" s="150">
        <v>91.51</v>
      </c>
      <c r="AF133" s="150">
        <v>91.8</v>
      </c>
      <c r="AG133" s="150">
        <v>93.28</v>
      </c>
      <c r="AH133" s="150">
        <v>95.82</v>
      </c>
      <c r="AI133" s="150">
        <v>98.22</v>
      </c>
      <c r="AJ133" s="150">
        <v>99.54</v>
      </c>
      <c r="AK133" s="150">
        <v>99.97</v>
      </c>
      <c r="AL133" s="150">
        <v>100</v>
      </c>
      <c r="AM133" s="150">
        <v>100.24</v>
      </c>
    </row>
    <row r="134" spans="1:39">
      <c r="A134" s="149" t="s">
        <v>546</v>
      </c>
      <c r="AD134" s="150">
        <v>88.59</v>
      </c>
      <c r="AE134" s="150">
        <v>91.52</v>
      </c>
      <c r="AF134" s="150">
        <v>91.8</v>
      </c>
      <c r="AG134" s="150">
        <v>93.29</v>
      </c>
      <c r="AH134" s="150">
        <v>95.82</v>
      </c>
      <c r="AI134" s="150">
        <v>98.21</v>
      </c>
      <c r="AJ134" s="150">
        <v>99.54</v>
      </c>
      <c r="AK134" s="150">
        <v>99.97</v>
      </c>
      <c r="AL134" s="150">
        <v>100</v>
      </c>
      <c r="AM134" s="150">
        <v>100.24</v>
      </c>
    </row>
    <row r="135" spans="1:39">
      <c r="A135" s="149" t="s">
        <v>275</v>
      </c>
      <c r="AD135" s="150">
        <v>86.13</v>
      </c>
      <c r="AE135" s="150">
        <v>90</v>
      </c>
      <c r="AF135" s="150">
        <v>89.99</v>
      </c>
      <c r="AG135" s="150">
        <v>92.09</v>
      </c>
      <c r="AH135" s="150">
        <v>95.18</v>
      </c>
      <c r="AI135" s="150">
        <v>97.68</v>
      </c>
      <c r="AJ135" s="150">
        <v>98.9</v>
      </c>
      <c r="AK135" s="150">
        <v>99.38</v>
      </c>
      <c r="AL135" s="150">
        <v>100</v>
      </c>
      <c r="AM135" s="150">
        <v>101.77</v>
      </c>
    </row>
    <row r="136" spans="1:39">
      <c r="A136" s="149" t="s">
        <v>408</v>
      </c>
      <c r="AD136" s="150">
        <v>81.78</v>
      </c>
      <c r="AE136" s="150">
        <v>91.55</v>
      </c>
      <c r="AF136" s="150">
        <v>93.81</v>
      </c>
      <c r="AG136" s="150">
        <v>96.66</v>
      </c>
      <c r="AH136" s="150">
        <v>99.94</v>
      </c>
      <c r="AI136" s="150">
        <v>102.33</v>
      </c>
      <c r="AJ136" s="150">
        <v>102.72</v>
      </c>
      <c r="AK136" s="150">
        <v>101.08</v>
      </c>
      <c r="AL136" s="150">
        <v>100</v>
      </c>
      <c r="AM136" s="150">
        <v>98.68</v>
      </c>
    </row>
    <row r="137" spans="1:39">
      <c r="A137" s="149" t="s">
        <v>409</v>
      </c>
      <c r="AD137" s="151">
        <v>85.6</v>
      </c>
      <c r="AE137" s="151">
        <v>91</v>
      </c>
      <c r="AF137" s="151">
        <v>91.5</v>
      </c>
      <c r="AG137" s="151">
        <v>92.6</v>
      </c>
      <c r="AH137" s="151">
        <v>94.6</v>
      </c>
      <c r="AI137" s="151">
        <v>98</v>
      </c>
      <c r="AJ137" s="151">
        <v>99.3</v>
      </c>
      <c r="AK137" s="151">
        <v>99.8</v>
      </c>
      <c r="AL137" s="151">
        <v>100</v>
      </c>
      <c r="AM137" s="151">
        <v>100.7</v>
      </c>
    </row>
    <row r="138" spans="1:39">
      <c r="A138" s="149" t="s">
        <v>246</v>
      </c>
      <c r="AD138" s="151">
        <v>88</v>
      </c>
      <c r="AE138" s="151">
        <v>91.2</v>
      </c>
      <c r="AF138" s="151">
        <v>92.1</v>
      </c>
      <c r="AG138" s="151">
        <v>94.1</v>
      </c>
      <c r="AH138" s="151">
        <v>96.6</v>
      </c>
      <c r="AI138" s="151">
        <v>98.9</v>
      </c>
      <c r="AJ138" s="151">
        <v>99.4</v>
      </c>
      <c r="AK138" s="151">
        <v>99.8</v>
      </c>
      <c r="AL138" s="151">
        <v>100</v>
      </c>
      <c r="AM138" s="151">
        <v>100</v>
      </c>
    </row>
    <row r="139" spans="1:39">
      <c r="A139" s="149" t="s">
        <v>565</v>
      </c>
      <c r="AD139" s="151">
        <v>89.5</v>
      </c>
      <c r="AE139" s="151">
        <v>91.9</v>
      </c>
      <c r="AF139" s="151">
        <v>92.1</v>
      </c>
      <c r="AG139" s="151">
        <v>93.2</v>
      </c>
      <c r="AH139" s="151">
        <v>95.5</v>
      </c>
      <c r="AI139" s="151">
        <v>97.5</v>
      </c>
      <c r="AJ139" s="151">
        <v>99.1</v>
      </c>
      <c r="AK139" s="151">
        <v>99.9</v>
      </c>
      <c r="AL139" s="151">
        <v>100</v>
      </c>
      <c r="AM139" s="151">
        <v>100.4</v>
      </c>
    </row>
    <row r="140" spans="1:39">
      <c r="A140" s="149" t="s">
        <v>239</v>
      </c>
      <c r="AD140" s="150">
        <v>77.25</v>
      </c>
      <c r="AE140" s="150">
        <v>85.45</v>
      </c>
      <c r="AF140" s="150">
        <v>85.62</v>
      </c>
      <c r="AG140" s="150">
        <v>87.96</v>
      </c>
      <c r="AH140" s="150">
        <v>92.43</v>
      </c>
      <c r="AI140" s="150">
        <v>96.33</v>
      </c>
      <c r="AJ140" s="150">
        <v>99.46</v>
      </c>
      <c r="AK140" s="150">
        <v>99.93</v>
      </c>
      <c r="AL140" s="150">
        <v>100</v>
      </c>
      <c r="AM140" s="150">
        <v>100.8</v>
      </c>
    </row>
    <row r="141" spans="1:39">
      <c r="A141" s="149" t="s">
        <v>278</v>
      </c>
      <c r="AD141" s="151">
        <v>96.4</v>
      </c>
      <c r="AE141" s="151">
        <v>99.5</v>
      </c>
      <c r="AF141" s="151">
        <v>97.8</v>
      </c>
      <c r="AG141" s="151">
        <v>96.2</v>
      </c>
      <c r="AH141" s="151">
        <v>97.4</v>
      </c>
      <c r="AI141" s="151">
        <v>99.2</v>
      </c>
      <c r="AJ141" s="151">
        <v>99.7</v>
      </c>
      <c r="AK141" s="151">
        <v>100</v>
      </c>
      <c r="AL141" s="151">
        <v>100</v>
      </c>
      <c r="AM141" s="151">
        <v>99.8</v>
      </c>
    </row>
    <row r="142" spans="1:39">
      <c r="A142" s="149" t="s">
        <v>276</v>
      </c>
      <c r="AD142" s="150">
        <v>89.75</v>
      </c>
      <c r="AE142" s="150">
        <v>93.55</v>
      </c>
      <c r="AF142" s="150">
        <v>94.81</v>
      </c>
      <c r="AG142" s="150">
        <v>99.27</v>
      </c>
      <c r="AH142" s="150">
        <v>102.36</v>
      </c>
      <c r="AI142" s="150">
        <v>103.42</v>
      </c>
      <c r="AJ142" s="150">
        <v>102.54</v>
      </c>
      <c r="AK142" s="150">
        <v>101.11</v>
      </c>
      <c r="AL142" s="150">
        <v>100</v>
      </c>
      <c r="AM142" s="150">
        <v>100.02</v>
      </c>
    </row>
    <row r="143" spans="1:39">
      <c r="A143" s="149" t="s">
        <v>282</v>
      </c>
      <c r="AD143" s="150">
        <v>88.75</v>
      </c>
      <c r="AE143" s="150">
        <v>92.41</v>
      </c>
      <c r="AF143" s="150">
        <v>92.19</v>
      </c>
      <c r="AG143" s="150">
        <v>94.08</v>
      </c>
      <c r="AH143" s="150">
        <v>96.94</v>
      </c>
      <c r="AI143" s="150">
        <v>99.31</v>
      </c>
      <c r="AJ143" s="150">
        <v>100.83</v>
      </c>
      <c r="AK143" s="150">
        <v>100.63</v>
      </c>
      <c r="AL143" s="150">
        <v>100</v>
      </c>
      <c r="AM143" s="150">
        <v>99.66</v>
      </c>
    </row>
    <row r="144" spans="1:39">
      <c r="A144" s="149" t="s">
        <v>279</v>
      </c>
      <c r="AD144" s="150">
        <v>89.52</v>
      </c>
      <c r="AE144" s="150">
        <v>92.34</v>
      </c>
      <c r="AF144" s="150">
        <v>92.44</v>
      </c>
      <c r="AG144" s="150">
        <v>94.05</v>
      </c>
      <c r="AH144" s="150">
        <v>96.2</v>
      </c>
      <c r="AI144" s="150">
        <v>98.33</v>
      </c>
      <c r="AJ144" s="150">
        <v>99.31</v>
      </c>
      <c r="AK144" s="150">
        <v>99.91</v>
      </c>
      <c r="AL144" s="150">
        <v>100</v>
      </c>
      <c r="AM144" s="150">
        <v>100.31</v>
      </c>
    </row>
    <row r="145" spans="1:39">
      <c r="A145" s="149" t="s">
        <v>420</v>
      </c>
      <c r="AD145" s="150">
        <v>84.65</v>
      </c>
      <c r="AE145" s="150">
        <v>89.56</v>
      </c>
      <c r="AF145" s="150">
        <v>91.56</v>
      </c>
      <c r="AG145" s="150">
        <v>92.55</v>
      </c>
      <c r="AH145" s="150">
        <v>94.59</v>
      </c>
      <c r="AI145" s="150">
        <v>97.76</v>
      </c>
      <c r="AJ145" s="150">
        <v>100.04</v>
      </c>
      <c r="AK145" s="150">
        <v>100.26</v>
      </c>
      <c r="AL145" s="150">
        <v>100</v>
      </c>
      <c r="AM145" s="150">
        <v>99.37</v>
      </c>
    </row>
    <row r="146" spans="1:39">
      <c r="A146" s="149" t="s">
        <v>280</v>
      </c>
      <c r="AD146" s="151">
        <v>87.3</v>
      </c>
      <c r="AE146" s="151">
        <v>90.4</v>
      </c>
      <c r="AF146" s="151">
        <v>91.1</v>
      </c>
      <c r="AG146" s="151">
        <v>92.6</v>
      </c>
      <c r="AH146" s="151">
        <v>95.3</v>
      </c>
      <c r="AI146" s="151">
        <v>98.4</v>
      </c>
      <c r="AJ146" s="151">
        <v>99.7</v>
      </c>
      <c r="AK146" s="151">
        <v>99.9</v>
      </c>
      <c r="AL146" s="151">
        <v>100</v>
      </c>
      <c r="AM146" s="151">
        <v>99.9</v>
      </c>
    </row>
    <row r="147" spans="1:39">
      <c r="A147" s="149" t="s">
        <v>411</v>
      </c>
      <c r="AD147" s="150">
        <v>88.67</v>
      </c>
      <c r="AE147" s="150">
        <v>92.55</v>
      </c>
      <c r="AF147" s="150">
        <v>92.71</v>
      </c>
      <c r="AG147" s="150">
        <v>95.09</v>
      </c>
      <c r="AH147" s="150">
        <v>98.4</v>
      </c>
      <c r="AI147" s="150">
        <v>101.45</v>
      </c>
      <c r="AJ147" s="150">
        <v>101.84</v>
      </c>
      <c r="AK147" s="150">
        <v>101.57</v>
      </c>
      <c r="AL147" s="150">
        <v>100</v>
      </c>
      <c r="AM147" s="150">
        <v>98.78</v>
      </c>
    </row>
    <row r="148" spans="1:39">
      <c r="A148" s="149" t="s">
        <v>241</v>
      </c>
      <c r="AD148" s="150">
        <v>79.08</v>
      </c>
      <c r="AE148" s="150">
        <v>91.14</v>
      </c>
      <c r="AF148" s="150">
        <v>94.11</v>
      </c>
      <c r="AG148" s="150">
        <v>92.96</v>
      </c>
      <c r="AH148" s="150">
        <v>96.88</v>
      </c>
      <c r="AI148" s="150">
        <v>99.09</v>
      </c>
      <c r="AJ148" s="150">
        <v>99.11</v>
      </c>
      <c r="AK148" s="150">
        <v>99.79</v>
      </c>
      <c r="AL148" s="150">
        <v>100</v>
      </c>
      <c r="AM148" s="150">
        <v>100.1</v>
      </c>
    </row>
    <row r="149" spans="1:39">
      <c r="A149" s="149" t="s">
        <v>242</v>
      </c>
      <c r="AD149" s="150">
        <v>78.930000000000007</v>
      </c>
      <c r="AE149" s="150">
        <v>87.69</v>
      </c>
      <c r="AF149" s="150">
        <v>91.34</v>
      </c>
      <c r="AG149" s="150">
        <v>92.43</v>
      </c>
      <c r="AH149" s="150">
        <v>96.24</v>
      </c>
      <c r="AI149" s="150">
        <v>99.28</v>
      </c>
      <c r="AJ149" s="150">
        <v>100.44</v>
      </c>
      <c r="AK149" s="150">
        <v>100.68</v>
      </c>
      <c r="AL149" s="150">
        <v>100</v>
      </c>
      <c r="AM149" s="150">
        <v>100.68</v>
      </c>
    </row>
    <row r="150" spans="1:39">
      <c r="A150" s="149" t="s">
        <v>277</v>
      </c>
      <c r="AD150" s="150">
        <v>85.45</v>
      </c>
      <c r="AE150" s="150">
        <v>88.94</v>
      </c>
      <c r="AF150" s="150">
        <v>88.95</v>
      </c>
      <c r="AG150" s="150">
        <v>91.44</v>
      </c>
      <c r="AH150" s="150">
        <v>94.85</v>
      </c>
      <c r="AI150" s="150">
        <v>97.59</v>
      </c>
      <c r="AJ150" s="150">
        <v>99.25</v>
      </c>
      <c r="AK150" s="150">
        <v>99.94</v>
      </c>
      <c r="AL150" s="150">
        <v>100</v>
      </c>
      <c r="AM150" s="150">
        <v>100.04</v>
      </c>
    </row>
    <row r="151" spans="1:39">
      <c r="A151" s="149" t="s">
        <v>413</v>
      </c>
      <c r="AD151" s="150">
        <v>77.45</v>
      </c>
      <c r="AE151" s="150">
        <v>82.12</v>
      </c>
      <c r="AF151" s="150">
        <v>85.43</v>
      </c>
      <c r="AG151" s="150">
        <v>89.47</v>
      </c>
      <c r="AH151" s="150">
        <v>92.98</v>
      </c>
      <c r="AI151" s="150">
        <v>98.24</v>
      </c>
      <c r="AJ151" s="150">
        <v>99.92</v>
      </c>
      <c r="AK151" s="150">
        <v>99.94</v>
      </c>
      <c r="AL151" s="150">
        <v>100</v>
      </c>
      <c r="AM151" s="150">
        <v>100.45</v>
      </c>
    </row>
    <row r="152" spans="1:39">
      <c r="A152" s="149" t="s">
        <v>304</v>
      </c>
      <c r="AD152" s="150">
        <v>84.38</v>
      </c>
      <c r="AE152" s="150">
        <v>88.33</v>
      </c>
      <c r="AF152" s="150">
        <v>89.95</v>
      </c>
      <c r="AG152" s="150">
        <v>91.79</v>
      </c>
      <c r="AH152" s="150">
        <v>94.1</v>
      </c>
      <c r="AI152" s="150">
        <v>97.13</v>
      </c>
      <c r="AJ152" s="150">
        <v>98.08</v>
      </c>
      <c r="AK152" s="150">
        <v>98.84</v>
      </c>
      <c r="AL152" s="150">
        <v>100</v>
      </c>
      <c r="AM152" s="150">
        <v>100.9</v>
      </c>
    </row>
    <row r="153" spans="1:39">
      <c r="A153" s="149" t="s">
        <v>281</v>
      </c>
      <c r="AD153" s="150">
        <v>88.36</v>
      </c>
      <c r="AE153" s="150">
        <v>90.32</v>
      </c>
      <c r="AF153" s="150">
        <v>91.2</v>
      </c>
      <c r="AG153" s="150">
        <v>92.05</v>
      </c>
      <c r="AH153" s="150">
        <v>94.32</v>
      </c>
      <c r="AI153" s="150">
        <v>96.99</v>
      </c>
      <c r="AJ153" s="150">
        <v>99.47</v>
      </c>
      <c r="AK153" s="150">
        <v>99.79</v>
      </c>
      <c r="AL153" s="150">
        <v>100</v>
      </c>
      <c r="AM153" s="150">
        <v>100.11</v>
      </c>
    </row>
    <row r="154" spans="1:39">
      <c r="A154" s="149" t="s">
        <v>283</v>
      </c>
      <c r="AD154" s="150">
        <v>85.53</v>
      </c>
      <c r="AE154" s="150">
        <v>88.29</v>
      </c>
      <c r="AF154" s="150">
        <v>88.64</v>
      </c>
      <c r="AG154" s="150">
        <v>90.14</v>
      </c>
      <c r="AH154" s="150">
        <v>93.35</v>
      </c>
      <c r="AI154" s="150">
        <v>95.75</v>
      </c>
      <c r="AJ154" s="150">
        <v>97.77</v>
      </c>
      <c r="AK154" s="150">
        <v>99.2</v>
      </c>
      <c r="AL154" s="150">
        <v>100</v>
      </c>
      <c r="AM154" s="150">
        <v>100.97</v>
      </c>
    </row>
    <row r="155" spans="1:39">
      <c r="A155" s="149" t="s">
        <v>244</v>
      </c>
      <c r="AD155" s="151">
        <v>83.3</v>
      </c>
      <c r="AE155" s="151">
        <v>86.8</v>
      </c>
      <c r="AF155" s="151">
        <v>90.3</v>
      </c>
      <c r="AG155" s="151">
        <v>92.7</v>
      </c>
      <c r="AH155" s="151">
        <v>96.3</v>
      </c>
      <c r="AI155" s="151">
        <v>99.8</v>
      </c>
      <c r="AJ155" s="151">
        <v>100.6</v>
      </c>
      <c r="AK155" s="151">
        <v>100.7</v>
      </c>
      <c r="AL155" s="151">
        <v>100</v>
      </c>
      <c r="AM155" s="151">
        <v>99.8</v>
      </c>
    </row>
    <row r="156" spans="1:39">
      <c r="A156" s="149" t="s">
        <v>133</v>
      </c>
      <c r="AD156" s="150">
        <v>90.39</v>
      </c>
      <c r="AE156" s="150">
        <v>92.78</v>
      </c>
      <c r="AF156" s="150">
        <v>91.95</v>
      </c>
      <c r="AG156" s="150">
        <v>93.22</v>
      </c>
      <c r="AH156" s="150">
        <v>96.54</v>
      </c>
      <c r="AI156" s="150">
        <v>99.22</v>
      </c>
      <c r="AJ156" s="150">
        <v>99.65</v>
      </c>
      <c r="AK156" s="150">
        <v>99.5</v>
      </c>
      <c r="AL156" s="150">
        <v>100</v>
      </c>
      <c r="AM156" s="150">
        <v>100.64</v>
      </c>
    </row>
    <row r="157" spans="1:39">
      <c r="A157" s="149" t="s">
        <v>414</v>
      </c>
      <c r="AD157" s="150">
        <v>72.58</v>
      </c>
      <c r="AE157" s="150">
        <v>78.33</v>
      </c>
      <c r="AF157" s="150">
        <v>82.7</v>
      </c>
      <c r="AG157" s="150">
        <v>87.73</v>
      </c>
      <c r="AH157" s="150">
        <v>92.84</v>
      </c>
      <c r="AI157" s="150">
        <v>95.98</v>
      </c>
      <c r="AJ157" s="150">
        <v>99.04</v>
      </c>
      <c r="AK157" s="150">
        <v>100.41</v>
      </c>
      <c r="AL157" s="150">
        <v>100</v>
      </c>
      <c r="AM157" s="150">
        <v>98.93</v>
      </c>
    </row>
    <row r="158" spans="1:39">
      <c r="A158" s="149" t="s">
        <v>415</v>
      </c>
      <c r="AD158" s="150">
        <v>86.42</v>
      </c>
      <c r="AE158" s="150">
        <v>91.19</v>
      </c>
      <c r="AF158" s="150">
        <v>91.97</v>
      </c>
      <c r="AG158" s="150">
        <v>93.86</v>
      </c>
      <c r="AH158" s="150">
        <v>95.81</v>
      </c>
      <c r="AI158" s="150">
        <v>98.5</v>
      </c>
      <c r="AJ158" s="150">
        <v>100.4</v>
      </c>
      <c r="AK158" s="150">
        <v>100.77</v>
      </c>
      <c r="AL158" s="150">
        <v>100</v>
      </c>
      <c r="AM158" s="150">
        <v>99.85</v>
      </c>
    </row>
    <row r="159" spans="1:39">
      <c r="A159" s="149" t="s">
        <v>416</v>
      </c>
      <c r="AD159" s="150">
        <v>86.8</v>
      </c>
      <c r="AE159" s="150">
        <v>90.22</v>
      </c>
      <c r="AF159" s="150">
        <v>91.05</v>
      </c>
      <c r="AG159" s="150">
        <v>91.69</v>
      </c>
      <c r="AH159" s="150">
        <v>95.43</v>
      </c>
      <c r="AI159" s="150">
        <v>99</v>
      </c>
      <c r="AJ159" s="150">
        <v>100.45</v>
      </c>
      <c r="AK159" s="150">
        <v>100.35</v>
      </c>
      <c r="AL159" s="150">
        <v>100</v>
      </c>
      <c r="AM159" s="150">
        <v>99.52</v>
      </c>
    </row>
    <row r="160" spans="1:39">
      <c r="A160" s="149" t="s">
        <v>123</v>
      </c>
      <c r="AD160" s="150">
        <v>84.57</v>
      </c>
      <c r="AE160" s="150">
        <v>87.89</v>
      </c>
      <c r="AF160" s="150">
        <v>89.32</v>
      </c>
      <c r="AG160" s="150">
        <v>90.83</v>
      </c>
      <c r="AH160" s="150">
        <v>93.85</v>
      </c>
      <c r="AI160" s="150">
        <v>96.81</v>
      </c>
      <c r="AJ160" s="150">
        <v>98.96</v>
      </c>
      <c r="AK160" s="150">
        <v>100.16</v>
      </c>
      <c r="AL160" s="150">
        <v>100</v>
      </c>
      <c r="AM160" s="150">
        <v>100.39</v>
      </c>
    </row>
    <row r="161" spans="1:39">
      <c r="A161" s="149" t="s">
        <v>245</v>
      </c>
      <c r="AD161" s="150">
        <v>89.82</v>
      </c>
      <c r="AE161" s="150">
        <v>92.83</v>
      </c>
      <c r="AF161" s="150">
        <v>94.63</v>
      </c>
      <c r="AG161" s="150">
        <v>96.43</v>
      </c>
      <c r="AH161" s="150">
        <v>97.75</v>
      </c>
      <c r="AI161" s="150">
        <v>98.66</v>
      </c>
      <c r="AJ161" s="150">
        <v>99.1</v>
      </c>
      <c r="AK161" s="150">
        <v>99.3</v>
      </c>
      <c r="AL161" s="150">
        <v>100</v>
      </c>
      <c r="AM161" s="150">
        <v>101.14</v>
      </c>
    </row>
    <row r="162" spans="1:39">
      <c r="A162" s="149" t="s">
        <v>284</v>
      </c>
      <c r="AD162" s="151">
        <v>81.8</v>
      </c>
      <c r="AE162" s="151">
        <v>84.7</v>
      </c>
      <c r="AF162" s="151">
        <v>86.6</v>
      </c>
      <c r="AG162" s="151">
        <v>89.4</v>
      </c>
      <c r="AH162" s="151">
        <v>93.4</v>
      </c>
      <c r="AI162" s="151">
        <v>96.1</v>
      </c>
      <c r="AJ162" s="151">
        <v>98.5</v>
      </c>
      <c r="AK162" s="151">
        <v>100</v>
      </c>
      <c r="AL162" s="151">
        <v>100</v>
      </c>
      <c r="AM162" s="151">
        <v>100.7</v>
      </c>
    </row>
    <row r="163" spans="1:39">
      <c r="A163" s="149" t="s">
        <v>566</v>
      </c>
      <c r="AD163" s="150">
        <v>86.61</v>
      </c>
      <c r="AE163" s="150">
        <v>89.79</v>
      </c>
      <c r="AF163" s="150">
        <v>90.7</v>
      </c>
      <c r="AG163" s="150">
        <v>92.59</v>
      </c>
      <c r="AH163" s="150">
        <v>95.44</v>
      </c>
      <c r="AI163" s="150">
        <v>97.95</v>
      </c>
      <c r="AJ163" s="150">
        <v>99.43</v>
      </c>
      <c r="AK163" s="150">
        <v>99.99</v>
      </c>
      <c r="AL163" s="150">
        <v>100</v>
      </c>
      <c r="AM163" s="150">
        <v>100.3</v>
      </c>
    </row>
    <row r="164" spans="1:39">
      <c r="A164" s="149" t="s">
        <v>418</v>
      </c>
      <c r="AD164" s="150">
        <v>60.94</v>
      </c>
      <c r="AE164" s="150">
        <v>68.709999999999994</v>
      </c>
      <c r="AF164" s="150">
        <v>79.89</v>
      </c>
      <c r="AG164" s="150">
        <v>85.85</v>
      </c>
      <c r="AH164" s="150">
        <v>89.46</v>
      </c>
      <c r="AI164" s="150">
        <v>94.84</v>
      </c>
      <c r="AJ164" s="150">
        <v>98.76</v>
      </c>
      <c r="AK164" s="150">
        <v>99.74</v>
      </c>
      <c r="AL164" s="150">
        <v>100</v>
      </c>
      <c r="AM164" s="150">
        <v>100.79</v>
      </c>
    </row>
    <row r="165" spans="1:39">
      <c r="A165" s="149" t="s">
        <v>243</v>
      </c>
      <c r="AD165" s="151">
        <v>85.7</v>
      </c>
      <c r="AE165" s="151">
        <v>88.7</v>
      </c>
      <c r="AF165" s="151">
        <v>90.7</v>
      </c>
      <c r="AG165" s="151">
        <v>92.8</v>
      </c>
      <c r="AH165" s="151">
        <v>94</v>
      </c>
      <c r="AI165" s="151">
        <v>94.3</v>
      </c>
      <c r="AJ165" s="151">
        <v>96.2</v>
      </c>
      <c r="AK165" s="151">
        <v>98</v>
      </c>
      <c r="AL165" s="151">
        <v>100</v>
      </c>
      <c r="AM165" s="151">
        <v>103.9</v>
      </c>
    </row>
    <row r="166" spans="1:39">
      <c r="A166" s="149" t="s">
        <v>419</v>
      </c>
      <c r="AD166" s="150">
        <v>99.16</v>
      </c>
      <c r="AE166" s="150">
        <v>101.5</v>
      </c>
      <c r="AF166" s="150">
        <v>100.77</v>
      </c>
      <c r="AG166" s="150">
        <v>101.4</v>
      </c>
      <c r="AH166" s="150">
        <v>101.48</v>
      </c>
      <c r="AI166" s="150">
        <v>100.76</v>
      </c>
      <c r="AJ166" s="150">
        <v>100.83</v>
      </c>
      <c r="AK166" s="150">
        <v>100.85</v>
      </c>
      <c r="AL166" s="150">
        <v>100</v>
      </c>
      <c r="AM166" s="150">
        <v>99.47</v>
      </c>
    </row>
    <row r="167" spans="1:39">
      <c r="A167" s="149" t="s">
        <v>551</v>
      </c>
      <c r="AD167" s="151">
        <v>58.3</v>
      </c>
      <c r="AE167" s="151">
        <v>65.2</v>
      </c>
      <c r="AF167" s="151">
        <v>70.5</v>
      </c>
      <c r="AG167" s="151">
        <v>74.900000000000006</v>
      </c>
      <c r="AH167" s="151">
        <v>83.3</v>
      </c>
      <c r="AI167" s="151">
        <v>89.4</v>
      </c>
      <c r="AJ167" s="151">
        <v>96.3</v>
      </c>
      <c r="AK167" s="151">
        <v>98.5</v>
      </c>
      <c r="AL167" s="151">
        <v>100</v>
      </c>
      <c r="AM167" s="151">
        <v>101.3</v>
      </c>
    </row>
    <row r="168" spans="1:39">
      <c r="A168" s="149" t="s">
        <v>421</v>
      </c>
      <c r="AD168" s="150">
        <v>53.66</v>
      </c>
      <c r="AE168" s="150">
        <v>59.27</v>
      </c>
      <c r="AF168" s="150">
        <v>62.97</v>
      </c>
      <c r="AG168" s="150">
        <v>68.37</v>
      </c>
      <c r="AH168" s="150">
        <v>72.790000000000006</v>
      </c>
      <c r="AI168" s="150">
        <v>79.31</v>
      </c>
      <c r="AJ168" s="150">
        <v>85.22</v>
      </c>
      <c r="AK168" s="150">
        <v>92.81</v>
      </c>
      <c r="AL168" s="150">
        <v>100</v>
      </c>
      <c r="AM168" s="150">
        <v>107.66</v>
      </c>
    </row>
    <row r="169" spans="1:39">
      <c r="A169" s="149" t="s">
        <v>422</v>
      </c>
      <c r="AD169" s="150">
        <v>87.11</v>
      </c>
      <c r="AE169" s="150">
        <v>90.97</v>
      </c>
      <c r="AF169" s="150">
        <v>90.25</v>
      </c>
      <c r="AG169" s="150">
        <v>92.56</v>
      </c>
      <c r="AH169" s="150">
        <v>96.16</v>
      </c>
      <c r="AI169" s="150">
        <v>98.23</v>
      </c>
      <c r="AJ169" s="150">
        <v>99.48</v>
      </c>
      <c r="AK169" s="150">
        <v>100.81</v>
      </c>
      <c r="AL169" s="150">
        <v>100</v>
      </c>
      <c r="AM169" s="150">
        <v>100.55</v>
      </c>
    </row>
    <row r="170" spans="1:39">
      <c r="A170" s="147"/>
      <c r="AD170" s="147"/>
      <c r="AE170" s="147"/>
      <c r="AF170" s="147"/>
      <c r="AG170" s="147"/>
      <c r="AH170" s="147"/>
      <c r="AI170" s="147"/>
      <c r="AJ170" s="147"/>
      <c r="AK170" s="147"/>
      <c r="AL170" s="147"/>
      <c r="AM170" s="147"/>
    </row>
    <row r="171" spans="1:39">
      <c r="A171" s="146" t="s">
        <v>567</v>
      </c>
      <c r="AD171" s="147"/>
      <c r="AE171" s="147"/>
      <c r="AF171" s="147"/>
      <c r="AG171" s="147"/>
      <c r="AH171" s="147"/>
      <c r="AI171" s="147"/>
      <c r="AJ171" s="147"/>
      <c r="AK171" s="147"/>
      <c r="AL171" s="147"/>
      <c r="AM171" s="147"/>
    </row>
    <row r="172" spans="1:39">
      <c r="A172" s="146" t="s">
        <v>402</v>
      </c>
      <c r="AD172" s="146" t="s">
        <v>568</v>
      </c>
      <c r="AE172" s="147"/>
      <c r="AF172" s="147"/>
      <c r="AG172" s="147"/>
      <c r="AH172" s="147"/>
      <c r="AI172" s="147"/>
      <c r="AJ172" s="147"/>
      <c r="AK172" s="147"/>
      <c r="AL172" s="147"/>
      <c r="AM172" s="147"/>
    </row>
    <row r="173" spans="1:39">
      <c r="A173" s="90"/>
      <c r="B173" s="90"/>
      <c r="C173" s="90"/>
      <c r="D173" s="90"/>
      <c r="E173" s="90"/>
      <c r="F173" s="90"/>
      <c r="G173" s="90"/>
      <c r="H173" s="90"/>
      <c r="I173" s="90"/>
      <c r="J173" s="90"/>
      <c r="K173" s="90"/>
    </row>
    <row r="174" spans="1:39">
      <c r="A174" s="146" t="s">
        <v>588</v>
      </c>
    </row>
    <row r="175" spans="1:39">
      <c r="A175" s="149" t="s">
        <v>562</v>
      </c>
    </row>
    <row r="176" spans="1:39">
      <c r="A176" s="149" t="s">
        <v>563</v>
      </c>
      <c r="AD176" s="5">
        <f>AD131*$AL104/100</f>
        <v>104.72519</v>
      </c>
      <c r="AE176" s="5">
        <f t="shared" ref="AE176:AM176" si="2">AE131*$AL104/100</f>
        <v>108.55645199999999</v>
      </c>
      <c r="AF176" s="5">
        <f t="shared" si="2"/>
        <v>109.62002000000001</v>
      </c>
      <c r="AG176" s="5">
        <f t="shared" si="2"/>
        <v>111.904274</v>
      </c>
      <c r="AH176" s="5">
        <f t="shared" si="2"/>
        <v>115.37295599999999</v>
      </c>
      <c r="AI176" s="5">
        <f t="shared" si="2"/>
        <v>118.43071399999999</v>
      </c>
      <c r="AJ176" s="5">
        <f t="shared" si="2"/>
        <v>120.207356</v>
      </c>
      <c r="AK176" s="5">
        <f t="shared" si="2"/>
        <v>120.872086</v>
      </c>
      <c r="AL176" s="5">
        <f t="shared" si="2"/>
        <v>120.86</v>
      </c>
      <c r="AM176" s="5">
        <f t="shared" si="2"/>
        <v>121.16215</v>
      </c>
    </row>
    <row r="177" spans="1:39">
      <c r="A177" s="149" t="s">
        <v>564</v>
      </c>
      <c r="AD177" s="5">
        <f t="shared" ref="AD177:AM177" si="3">AD134*$AL107/100</f>
        <v>104.314725</v>
      </c>
      <c r="AE177" s="5">
        <f t="shared" si="3"/>
        <v>107.76479999999999</v>
      </c>
      <c r="AF177" s="5">
        <f t="shared" si="3"/>
        <v>108.09449999999998</v>
      </c>
      <c r="AG177" s="5">
        <f t="shared" si="3"/>
        <v>109.84897500000001</v>
      </c>
      <c r="AH177" s="5">
        <f t="shared" si="3"/>
        <v>112.82804999999999</v>
      </c>
      <c r="AI177" s="5">
        <f t="shared" si="3"/>
        <v>115.64227499999998</v>
      </c>
      <c r="AJ177" s="5">
        <f t="shared" si="3"/>
        <v>117.20835000000001</v>
      </c>
      <c r="AK177" s="5">
        <f t="shared" si="3"/>
        <v>117.714675</v>
      </c>
      <c r="AL177" s="5">
        <f t="shared" si="3"/>
        <v>117.75</v>
      </c>
      <c r="AM177" s="5">
        <f t="shared" si="3"/>
        <v>118.0326</v>
      </c>
    </row>
    <row r="178" spans="1:39">
      <c r="A178" s="149" t="s">
        <v>545</v>
      </c>
      <c r="AD178" s="5"/>
      <c r="AE178" s="5"/>
      <c r="AF178" s="5"/>
      <c r="AG178" s="5"/>
      <c r="AH178" s="5"/>
      <c r="AI178" s="5"/>
      <c r="AJ178" s="5"/>
      <c r="AK178" s="5"/>
      <c r="AL178" s="5"/>
      <c r="AM178" s="5"/>
    </row>
    <row r="179" spans="1:39">
      <c r="A179" s="149" t="s">
        <v>546</v>
      </c>
    </row>
    <row r="180" spans="1:39">
      <c r="A180" s="149" t="s">
        <v>275</v>
      </c>
      <c r="AD180" s="5"/>
      <c r="AE180" s="5"/>
      <c r="AF180" s="5"/>
      <c r="AG180" s="5"/>
      <c r="AH180" s="5"/>
      <c r="AI180" s="5"/>
      <c r="AJ180" s="5"/>
      <c r="AK180" s="5"/>
      <c r="AL180" s="5"/>
      <c r="AM180" s="5"/>
    </row>
    <row r="181" spans="1:39">
      <c r="A181" s="149" t="s">
        <v>408</v>
      </c>
      <c r="AD181" s="5"/>
      <c r="AE181" s="5"/>
      <c r="AF181" s="5"/>
      <c r="AG181" s="5"/>
      <c r="AH181" s="5"/>
      <c r="AI181" s="5"/>
      <c r="AJ181" s="5"/>
      <c r="AK181" s="5"/>
      <c r="AL181" s="5"/>
      <c r="AM181" s="5"/>
    </row>
    <row r="182" spans="1:39">
      <c r="A182" s="149" t="s">
        <v>409</v>
      </c>
      <c r="AD182" s="5"/>
      <c r="AE182" s="5"/>
      <c r="AF182" s="5"/>
      <c r="AG182" s="5"/>
      <c r="AH182" s="5"/>
      <c r="AI182" s="5"/>
      <c r="AJ182" s="5"/>
      <c r="AK182" s="5"/>
      <c r="AL182" s="5"/>
      <c r="AM182" s="5"/>
    </row>
    <row r="183" spans="1:39">
      <c r="A183" s="149" t="s">
        <v>246</v>
      </c>
      <c r="AD183" s="5">
        <f>AD138*$AL108/100</f>
        <v>103.57600000000001</v>
      </c>
      <c r="AE183" s="5">
        <f t="shared" ref="AE183:AM184" si="4">AE138*$AL108/100</f>
        <v>107.3424</v>
      </c>
      <c r="AF183" s="5">
        <f t="shared" si="4"/>
        <v>108.40170000000001</v>
      </c>
      <c r="AG183" s="5">
        <f t="shared" si="4"/>
        <v>110.75569999999999</v>
      </c>
      <c r="AH183" s="5">
        <f t="shared" si="4"/>
        <v>113.6982</v>
      </c>
      <c r="AI183" s="5">
        <f t="shared" si="4"/>
        <v>116.40530000000001</v>
      </c>
      <c r="AJ183" s="5">
        <f t="shared" si="4"/>
        <v>116.99380000000001</v>
      </c>
      <c r="AK183" s="5">
        <f t="shared" si="4"/>
        <v>117.46459999999999</v>
      </c>
      <c r="AL183" s="5">
        <f t="shared" si="4"/>
        <v>117.7</v>
      </c>
      <c r="AM183" s="5">
        <f t="shared" si="4"/>
        <v>117.7</v>
      </c>
    </row>
    <row r="184" spans="1:39">
      <c r="A184" s="149" t="s">
        <v>565</v>
      </c>
      <c r="AD184" s="5">
        <f>AD139*$AL109/100</f>
        <v>104.08850000000001</v>
      </c>
      <c r="AE184" s="5">
        <f t="shared" si="4"/>
        <v>106.87970000000001</v>
      </c>
      <c r="AF184" s="5">
        <f t="shared" si="4"/>
        <v>107.11229999999999</v>
      </c>
      <c r="AG184" s="5">
        <f t="shared" si="4"/>
        <v>108.3916</v>
      </c>
      <c r="AH184" s="5">
        <f t="shared" si="4"/>
        <v>111.06649999999999</v>
      </c>
      <c r="AI184" s="5">
        <f t="shared" si="4"/>
        <v>113.3925</v>
      </c>
      <c r="AJ184" s="5">
        <f t="shared" si="4"/>
        <v>115.2533</v>
      </c>
      <c r="AK184" s="5">
        <f t="shared" si="4"/>
        <v>116.1837</v>
      </c>
      <c r="AL184" s="5">
        <f t="shared" si="4"/>
        <v>116.3</v>
      </c>
      <c r="AM184" s="5">
        <f t="shared" si="4"/>
        <v>116.76520000000001</v>
      </c>
    </row>
    <row r="185" spans="1:39">
      <c r="A185" s="149" t="s">
        <v>239</v>
      </c>
      <c r="AD185" s="5"/>
      <c r="AE185" s="5"/>
      <c r="AF185" s="5"/>
      <c r="AG185" s="5"/>
      <c r="AH185" s="5"/>
      <c r="AI185" s="5"/>
      <c r="AJ185" s="5"/>
      <c r="AK185" s="5"/>
      <c r="AL185" s="5"/>
      <c r="AM185" s="5"/>
    </row>
    <row r="186" spans="1:39">
      <c r="A186" s="149" t="s">
        <v>278</v>
      </c>
      <c r="AD186" s="5"/>
      <c r="AE186" s="5"/>
      <c r="AF186" s="5"/>
      <c r="AG186" s="5"/>
      <c r="AH186" s="5"/>
      <c r="AI186" s="5"/>
      <c r="AJ186" s="5"/>
      <c r="AK186" s="5"/>
      <c r="AL186" s="5"/>
      <c r="AM186" s="5"/>
    </row>
    <row r="187" spans="1:39">
      <c r="A187" s="149" t="s">
        <v>276</v>
      </c>
      <c r="AD187" s="5"/>
      <c r="AE187" s="5"/>
      <c r="AF187" s="5"/>
      <c r="AG187" s="5"/>
      <c r="AH187" s="5"/>
      <c r="AI187" s="5"/>
      <c r="AJ187" s="5"/>
      <c r="AK187" s="5"/>
      <c r="AL187" s="5"/>
      <c r="AM187" s="5"/>
    </row>
    <row r="188" spans="1:39">
      <c r="A188" s="149" t="s">
        <v>282</v>
      </c>
      <c r="AD188" s="5"/>
      <c r="AE188" s="5"/>
      <c r="AF188" s="5"/>
      <c r="AG188" s="5"/>
      <c r="AH188" s="5"/>
      <c r="AI188" s="5"/>
      <c r="AJ188" s="5"/>
      <c r="AK188" s="5"/>
      <c r="AL188" s="5"/>
      <c r="AM188" s="5"/>
    </row>
    <row r="189" spans="1:39">
      <c r="A189" s="149" t="s">
        <v>279</v>
      </c>
      <c r="AD189" s="5"/>
      <c r="AE189" s="5"/>
      <c r="AF189" s="5"/>
      <c r="AG189" s="5"/>
      <c r="AH189" s="5"/>
      <c r="AI189" s="5"/>
      <c r="AJ189" s="5"/>
      <c r="AK189" s="5"/>
      <c r="AL189" s="5"/>
      <c r="AM189" s="5"/>
    </row>
    <row r="190" spans="1:39">
      <c r="A190" s="149" t="s">
        <v>420</v>
      </c>
      <c r="AD190" s="5"/>
      <c r="AE190" s="5"/>
      <c r="AF190" s="5"/>
      <c r="AG190" s="5"/>
      <c r="AH190" s="5"/>
      <c r="AI190" s="5"/>
      <c r="AJ190" s="5"/>
      <c r="AK190" s="5"/>
      <c r="AL190" s="5"/>
      <c r="AM190" s="5"/>
    </row>
    <row r="191" spans="1:39">
      <c r="A191" s="149" t="s">
        <v>280</v>
      </c>
      <c r="AD191" s="5"/>
      <c r="AE191" s="5"/>
      <c r="AF191" s="5"/>
      <c r="AG191" s="5"/>
      <c r="AH191" s="5"/>
      <c r="AI191" s="5"/>
      <c r="AJ191" s="5"/>
      <c r="AK191" s="5"/>
      <c r="AL191" s="5"/>
      <c r="AM191" s="5"/>
    </row>
    <row r="192" spans="1:39">
      <c r="A192" s="149" t="s">
        <v>411</v>
      </c>
      <c r="AD192" s="5"/>
      <c r="AE192" s="5"/>
      <c r="AF192" s="5"/>
      <c r="AG192" s="5"/>
      <c r="AH192" s="5"/>
      <c r="AI192" s="5"/>
      <c r="AJ192" s="5"/>
      <c r="AK192" s="5"/>
      <c r="AL192" s="5"/>
      <c r="AM192" s="5"/>
    </row>
    <row r="193" spans="1:39">
      <c r="A193" s="149" t="s">
        <v>241</v>
      </c>
      <c r="AD193" s="5"/>
      <c r="AE193" s="5"/>
      <c r="AF193" s="5"/>
      <c r="AG193" s="5"/>
      <c r="AH193" s="5"/>
      <c r="AI193" s="5"/>
      <c r="AJ193" s="5"/>
      <c r="AK193" s="5"/>
      <c r="AL193" s="5"/>
      <c r="AM193" s="5"/>
    </row>
    <row r="194" spans="1:39">
      <c r="A194" s="149" t="s">
        <v>242</v>
      </c>
      <c r="AD194" s="5"/>
      <c r="AE194" s="5"/>
      <c r="AF194" s="5"/>
      <c r="AG194" s="5"/>
      <c r="AH194" s="5"/>
      <c r="AI194" s="5"/>
      <c r="AJ194" s="5"/>
      <c r="AK194" s="5"/>
      <c r="AL194" s="5"/>
      <c r="AM194" s="5"/>
    </row>
    <row r="195" spans="1:39">
      <c r="A195" s="149" t="s">
        <v>277</v>
      </c>
      <c r="AD195" s="5"/>
      <c r="AE195" s="5"/>
      <c r="AF195" s="5"/>
      <c r="AG195" s="5"/>
      <c r="AH195" s="5"/>
      <c r="AI195" s="5"/>
      <c r="AJ195" s="5"/>
      <c r="AK195" s="5"/>
      <c r="AL195" s="5"/>
      <c r="AM195" s="5"/>
    </row>
    <row r="196" spans="1:39">
      <c r="A196" s="149" t="s">
        <v>413</v>
      </c>
      <c r="AD196" s="5"/>
      <c r="AE196" s="5"/>
      <c r="AF196" s="5"/>
      <c r="AG196" s="5"/>
      <c r="AH196" s="5"/>
      <c r="AI196" s="5"/>
      <c r="AJ196" s="5"/>
      <c r="AK196" s="5"/>
      <c r="AL196" s="5"/>
      <c r="AM196" s="5"/>
    </row>
    <row r="197" spans="1:39">
      <c r="A197" s="149" t="s">
        <v>304</v>
      </c>
      <c r="AD197" s="5"/>
      <c r="AE197" s="5"/>
      <c r="AF197" s="5"/>
      <c r="AG197" s="5"/>
      <c r="AH197" s="5"/>
      <c r="AI197" s="5"/>
      <c r="AJ197" s="5"/>
      <c r="AK197" s="5"/>
      <c r="AL197" s="5"/>
      <c r="AM197" s="5"/>
    </row>
    <row r="198" spans="1:39">
      <c r="A198" s="149" t="s">
        <v>281</v>
      </c>
      <c r="AD198" s="5"/>
      <c r="AE198" s="5"/>
      <c r="AF198" s="5"/>
      <c r="AG198" s="5"/>
      <c r="AH198" s="5"/>
      <c r="AI198" s="5"/>
      <c r="AJ198" s="5"/>
      <c r="AK198" s="5"/>
      <c r="AL198" s="5"/>
      <c r="AM198" s="5"/>
    </row>
    <row r="199" spans="1:39">
      <c r="A199" s="149" t="s">
        <v>283</v>
      </c>
      <c r="AD199" s="5"/>
      <c r="AE199" s="5"/>
      <c r="AF199" s="5"/>
      <c r="AG199" s="5"/>
      <c r="AH199" s="5"/>
      <c r="AI199" s="5"/>
      <c r="AJ199" s="5"/>
      <c r="AK199" s="5"/>
      <c r="AL199" s="5"/>
      <c r="AM199" s="5"/>
    </row>
    <row r="200" spans="1:39">
      <c r="A200" s="149" t="s">
        <v>244</v>
      </c>
      <c r="AD200" s="5"/>
      <c r="AE200" s="5"/>
      <c r="AF200" s="5"/>
      <c r="AG200" s="5"/>
      <c r="AH200" s="5"/>
      <c r="AI200" s="5"/>
      <c r="AJ200" s="5"/>
      <c r="AK200" s="5"/>
      <c r="AL200" s="5"/>
      <c r="AM200" s="5"/>
    </row>
    <row r="201" spans="1:39">
      <c r="A201" s="149" t="s">
        <v>133</v>
      </c>
      <c r="AD201" s="5"/>
      <c r="AE201" s="5"/>
      <c r="AF201" s="5"/>
      <c r="AG201" s="5"/>
      <c r="AH201" s="5"/>
      <c r="AI201" s="5"/>
      <c r="AJ201" s="5"/>
      <c r="AK201" s="5"/>
      <c r="AL201" s="5"/>
      <c r="AM201" s="5"/>
    </row>
    <row r="202" spans="1:39">
      <c r="A202" s="149" t="s">
        <v>414</v>
      </c>
      <c r="AD202" s="5"/>
      <c r="AE202" s="5"/>
      <c r="AF202" s="5"/>
      <c r="AG202" s="5"/>
      <c r="AH202" s="5"/>
      <c r="AI202" s="5"/>
      <c r="AJ202" s="5"/>
      <c r="AK202" s="5"/>
      <c r="AL202" s="5"/>
      <c r="AM202" s="5"/>
    </row>
    <row r="203" spans="1:39">
      <c r="A203" s="149" t="s">
        <v>415</v>
      </c>
      <c r="AD203" s="5"/>
      <c r="AE203" s="5"/>
      <c r="AF203" s="5"/>
      <c r="AG203" s="5"/>
      <c r="AH203" s="5"/>
      <c r="AI203" s="5"/>
      <c r="AJ203" s="5"/>
      <c r="AK203" s="5"/>
      <c r="AL203" s="5"/>
      <c r="AM203" s="5"/>
    </row>
    <row r="204" spans="1:39">
      <c r="A204" s="149" t="s">
        <v>416</v>
      </c>
      <c r="AD204" s="5"/>
      <c r="AE204" s="5"/>
      <c r="AF204" s="5"/>
      <c r="AG204" s="5"/>
      <c r="AH204" s="5"/>
      <c r="AI204" s="5"/>
      <c r="AJ204" s="5"/>
      <c r="AK204" s="5"/>
      <c r="AL204" s="5"/>
      <c r="AM204" s="5"/>
    </row>
    <row r="205" spans="1:39">
      <c r="A205" s="149" t="s">
        <v>123</v>
      </c>
      <c r="AD205" s="5"/>
      <c r="AE205" s="5"/>
      <c r="AF205" s="5"/>
      <c r="AG205" s="5"/>
      <c r="AH205" s="5"/>
      <c r="AI205" s="5"/>
      <c r="AJ205" s="5"/>
      <c r="AK205" s="5"/>
      <c r="AL205" s="5"/>
      <c r="AM205" s="5"/>
    </row>
    <row r="206" spans="1:39">
      <c r="A206" s="149" t="s">
        <v>245</v>
      </c>
      <c r="AD206" s="5">
        <f>AD161*$AL110/100</f>
        <v>103.20317999999999</v>
      </c>
      <c r="AE206" s="5">
        <f t="shared" ref="AE206:AM206" si="5">AE161*$AL110/100</f>
        <v>106.66167</v>
      </c>
      <c r="AF206" s="5">
        <f t="shared" si="5"/>
        <v>108.72986999999999</v>
      </c>
      <c r="AG206" s="5">
        <f t="shared" si="5"/>
        <v>110.79807000000001</v>
      </c>
      <c r="AH206" s="5">
        <f t="shared" si="5"/>
        <v>112.31475</v>
      </c>
      <c r="AI206" s="5">
        <f t="shared" si="5"/>
        <v>113.36033999999999</v>
      </c>
      <c r="AJ206" s="5">
        <f t="shared" si="5"/>
        <v>113.8659</v>
      </c>
      <c r="AK206" s="5">
        <f t="shared" si="5"/>
        <v>114.09569999999999</v>
      </c>
      <c r="AL206" s="5">
        <f t="shared" si="5"/>
        <v>114.9</v>
      </c>
      <c r="AM206" s="5">
        <f t="shared" si="5"/>
        <v>116.20986000000001</v>
      </c>
    </row>
    <row r="207" spans="1:39">
      <c r="A207" s="149" t="s">
        <v>284</v>
      </c>
      <c r="AD207" s="154">
        <f>AD162*$AL111/100</f>
        <v>104.70399999999999</v>
      </c>
      <c r="AE207" s="154">
        <f t="shared" ref="AE207:AM207" si="6">AE162*$AL111/100</f>
        <v>108.416</v>
      </c>
      <c r="AF207" s="154">
        <f t="shared" si="6"/>
        <v>110.848</v>
      </c>
      <c r="AG207" s="154">
        <f t="shared" si="6"/>
        <v>114.432</v>
      </c>
      <c r="AH207" s="154">
        <f t="shared" si="6"/>
        <v>119.55200000000001</v>
      </c>
      <c r="AI207" s="154">
        <f t="shared" si="6"/>
        <v>123.008</v>
      </c>
      <c r="AJ207" s="154">
        <f t="shared" si="6"/>
        <v>126.08</v>
      </c>
      <c r="AK207" s="154">
        <f t="shared" si="6"/>
        <v>128</v>
      </c>
      <c r="AL207" s="154">
        <f t="shared" si="6"/>
        <v>128</v>
      </c>
      <c r="AM207" s="154">
        <f t="shared" si="6"/>
        <v>128.89600000000002</v>
      </c>
    </row>
    <row r="208" spans="1:39">
      <c r="A208" s="149" t="s">
        <v>566</v>
      </c>
      <c r="AD208" s="5"/>
      <c r="AE208" s="5"/>
      <c r="AF208" s="5"/>
      <c r="AG208" s="5"/>
      <c r="AH208" s="5"/>
      <c r="AI208" s="5"/>
      <c r="AJ208" s="5"/>
      <c r="AK208" s="5"/>
      <c r="AL208" s="5"/>
      <c r="AM208" s="5"/>
    </row>
    <row r="209" spans="1:39">
      <c r="A209" s="149" t="s">
        <v>418</v>
      </c>
      <c r="AD209" s="5"/>
      <c r="AE209" s="5"/>
      <c r="AF209" s="5"/>
      <c r="AG209" s="5"/>
      <c r="AH209" s="5"/>
      <c r="AI209" s="5"/>
      <c r="AJ209" s="5"/>
      <c r="AK209" s="5"/>
      <c r="AL209" s="5"/>
      <c r="AM209" s="5"/>
    </row>
    <row r="210" spans="1:39">
      <c r="A210" s="149" t="s">
        <v>243</v>
      </c>
      <c r="AD210" s="5"/>
      <c r="AE210" s="5"/>
      <c r="AF210" s="5"/>
      <c r="AG210" s="5"/>
      <c r="AH210" s="5"/>
      <c r="AI210" s="5"/>
      <c r="AJ210" s="5"/>
      <c r="AK210" s="5"/>
      <c r="AL210" s="5"/>
      <c r="AM210" s="5"/>
    </row>
    <row r="211" spans="1:39">
      <c r="A211" s="149" t="s">
        <v>419</v>
      </c>
      <c r="AD211" s="5"/>
      <c r="AE211" s="5"/>
      <c r="AF211" s="5"/>
      <c r="AG211" s="5"/>
      <c r="AH211" s="5"/>
      <c r="AI211" s="5"/>
      <c r="AJ211" s="5"/>
      <c r="AK211" s="5"/>
      <c r="AL211" s="5"/>
      <c r="AM211" s="5"/>
    </row>
    <row r="212" spans="1:39">
      <c r="A212" s="149" t="s">
        <v>551</v>
      </c>
      <c r="AD212" s="5"/>
      <c r="AE212" s="5"/>
      <c r="AF212" s="5"/>
      <c r="AG212" s="5"/>
      <c r="AH212" s="5"/>
      <c r="AI212" s="5"/>
      <c r="AJ212" s="5"/>
      <c r="AK212" s="5"/>
      <c r="AL212" s="5"/>
      <c r="AM212" s="5"/>
    </row>
    <row r="213" spans="1:39">
      <c r="A213" s="149" t="s">
        <v>421</v>
      </c>
      <c r="AD213" s="5"/>
      <c r="AE213" s="5"/>
      <c r="AF213" s="5"/>
      <c r="AG213" s="5"/>
      <c r="AH213" s="5"/>
      <c r="AI213" s="5"/>
      <c r="AJ213" s="5"/>
      <c r="AK213" s="5"/>
      <c r="AL213" s="5"/>
      <c r="AM213" s="5"/>
    </row>
    <row r="214" spans="1:39">
      <c r="A214" s="149" t="s">
        <v>422</v>
      </c>
      <c r="AD214" s="5">
        <f>AD169*$AL113/100</f>
        <v>106.35452345234523</v>
      </c>
      <c r="AE214" s="5">
        <f t="shared" ref="AE214:AM214" si="7">AE169*$AL113/100</f>
        <v>111.06728272827284</v>
      </c>
      <c r="AF214" s="5">
        <f t="shared" si="7"/>
        <v>110.1882188218822</v>
      </c>
      <c r="AG214" s="5">
        <f t="shared" si="7"/>
        <v>113.0085488548855</v>
      </c>
      <c r="AH214" s="5">
        <f t="shared" si="7"/>
        <v>117.4038683868387</v>
      </c>
      <c r="AI214" s="5">
        <f t="shared" si="7"/>
        <v>119.93117711771178</v>
      </c>
      <c r="AJ214" s="5">
        <f t="shared" si="7"/>
        <v>121.45732973297331</v>
      </c>
      <c r="AK214" s="5">
        <f t="shared" si="7"/>
        <v>123.08115611561158</v>
      </c>
      <c r="AL214" s="5">
        <f t="shared" si="7"/>
        <v>122.0922092209221</v>
      </c>
      <c r="AM214" s="5">
        <f t="shared" si="7"/>
        <v>122.76371637163716</v>
      </c>
    </row>
  </sheetData>
  <phoneticPr fontId="0" type="noConversion"/>
  <printOptions gridLinesSet="0"/>
  <pageMargins left="0.5" right="0.5" top="0.5" bottom="0.5" header="0.5" footer="0.5"/>
  <pageSetup paperSize="9" orientation="portrait" horizontalDpi="4294967292"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0"/>
  <sheetViews>
    <sheetView topLeftCell="A48" zoomScaleNormal="100" workbookViewId="0">
      <selection activeCell="A48" sqref="A48"/>
    </sheetView>
  </sheetViews>
  <sheetFormatPr defaultRowHeight="12.75"/>
  <cols>
    <col min="1" max="1" width="40.88671875" style="90" customWidth="1"/>
    <col min="2" max="5" width="8.88671875" style="90"/>
    <col min="6" max="25" width="8.88671875" style="90" customWidth="1"/>
    <col min="26" max="16384" width="8.88671875" style="90"/>
  </cols>
  <sheetData>
    <row r="1" spans="1:29" ht="15">
      <c r="A1" t="s">
        <v>528</v>
      </c>
      <c r="B1"/>
      <c r="C1"/>
      <c r="D1"/>
      <c r="E1"/>
      <c r="F1"/>
      <c r="G1"/>
      <c r="H1"/>
      <c r="I1"/>
      <c r="J1"/>
      <c r="K1"/>
      <c r="L1"/>
      <c r="M1"/>
      <c r="N1"/>
      <c r="O1"/>
      <c r="P1"/>
      <c r="Q1"/>
      <c r="R1"/>
      <c r="S1"/>
      <c r="T1"/>
      <c r="U1"/>
      <c r="V1"/>
      <c r="W1"/>
      <c r="X1"/>
      <c r="Y1"/>
      <c r="Z1" t="s">
        <v>528</v>
      </c>
      <c r="AA1"/>
      <c r="AB1"/>
      <c r="AC1"/>
    </row>
    <row r="2" spans="1:29" ht="15">
      <c r="A2" t="s">
        <v>529</v>
      </c>
      <c r="B2"/>
      <c r="C2"/>
      <c r="D2"/>
      <c r="E2"/>
      <c r="F2"/>
      <c r="G2"/>
      <c r="H2"/>
      <c r="I2"/>
      <c r="J2"/>
      <c r="K2"/>
      <c r="L2"/>
      <c r="M2"/>
      <c r="N2"/>
      <c r="O2"/>
      <c r="P2"/>
      <c r="Q2"/>
      <c r="R2"/>
      <c r="S2"/>
      <c r="T2"/>
      <c r="U2"/>
      <c r="V2"/>
      <c r="W2"/>
      <c r="X2"/>
      <c r="Y2"/>
      <c r="Z2" t="s">
        <v>529</v>
      </c>
      <c r="AA2"/>
      <c r="AB2"/>
      <c r="AC2"/>
    </row>
    <row r="3" spans="1:29" ht="15">
      <c r="A3" t="s">
        <v>530</v>
      </c>
      <c r="B3" t="s">
        <v>390</v>
      </c>
      <c r="C3" t="s">
        <v>426</v>
      </c>
      <c r="D3" t="s">
        <v>391</v>
      </c>
      <c r="E3" t="s">
        <v>426</v>
      </c>
      <c r="F3" t="s">
        <v>392</v>
      </c>
      <c r="G3" t="s">
        <v>426</v>
      </c>
      <c r="H3" t="s">
        <v>393</v>
      </c>
      <c r="I3" t="s">
        <v>426</v>
      </c>
      <c r="J3" t="s">
        <v>394</v>
      </c>
      <c r="K3" t="s">
        <v>426</v>
      </c>
      <c r="L3" t="s">
        <v>395</v>
      </c>
      <c r="M3" t="s">
        <v>426</v>
      </c>
      <c r="N3" t="s">
        <v>396</v>
      </c>
      <c r="O3" t="s">
        <v>426</v>
      </c>
      <c r="P3" t="s">
        <v>397</v>
      </c>
      <c r="Q3" t="s">
        <v>426</v>
      </c>
      <c r="R3" t="s">
        <v>427</v>
      </c>
      <c r="S3" t="s">
        <v>426</v>
      </c>
      <c r="T3" t="s">
        <v>428</v>
      </c>
      <c r="U3" t="s">
        <v>426</v>
      </c>
      <c r="V3" t="s">
        <v>484</v>
      </c>
      <c r="W3" t="s">
        <v>426</v>
      </c>
      <c r="X3" t="s">
        <v>485</v>
      </c>
      <c r="Y3" t="s">
        <v>426</v>
      </c>
      <c r="Z3" t="s">
        <v>500</v>
      </c>
      <c r="AA3" t="s">
        <v>426</v>
      </c>
      <c r="AB3" t="s">
        <v>501</v>
      </c>
      <c r="AC3" t="s">
        <v>426</v>
      </c>
    </row>
    <row r="4" spans="1:29" ht="15">
      <c r="A4" t="s">
        <v>531</v>
      </c>
      <c r="B4">
        <v>94.11</v>
      </c>
      <c r="C4" t="s">
        <v>426</v>
      </c>
      <c r="D4">
        <v>95.95</v>
      </c>
      <c r="E4" t="s">
        <v>426</v>
      </c>
      <c r="F4">
        <v>97.88</v>
      </c>
      <c r="G4" t="s">
        <v>426</v>
      </c>
      <c r="H4">
        <v>100</v>
      </c>
      <c r="I4" t="s">
        <v>426</v>
      </c>
      <c r="J4">
        <v>102.2</v>
      </c>
      <c r="K4" t="s">
        <v>426</v>
      </c>
      <c r="L4">
        <v>104.59</v>
      </c>
      <c r="M4" t="s">
        <v>426</v>
      </c>
      <c r="N4">
        <v>108.42</v>
      </c>
      <c r="O4" t="s">
        <v>426</v>
      </c>
      <c r="P4">
        <v>109.49</v>
      </c>
      <c r="Q4" t="s">
        <v>426</v>
      </c>
      <c r="R4">
        <v>111.77</v>
      </c>
      <c r="S4" t="s">
        <v>426</v>
      </c>
      <c r="T4">
        <v>115.23</v>
      </c>
      <c r="U4" t="s">
        <v>426</v>
      </c>
      <c r="V4">
        <v>118.28</v>
      </c>
      <c r="W4" t="s">
        <v>426</v>
      </c>
      <c r="X4">
        <v>120.06</v>
      </c>
      <c r="Y4" t="s">
        <v>426</v>
      </c>
      <c r="Z4">
        <v>120.72</v>
      </c>
      <c r="AA4" t="s">
        <v>426</v>
      </c>
      <c r="AB4">
        <v>120.7</v>
      </c>
      <c r="AC4" t="s">
        <v>543</v>
      </c>
    </row>
    <row r="5" spans="1:29" ht="15">
      <c r="A5" t="s">
        <v>532</v>
      </c>
      <c r="B5">
        <v>93.58</v>
      </c>
      <c r="C5" t="s">
        <v>426</v>
      </c>
      <c r="D5">
        <v>95.59</v>
      </c>
      <c r="E5" t="s">
        <v>426</v>
      </c>
      <c r="F5">
        <v>97.77</v>
      </c>
      <c r="G5" t="s">
        <v>426</v>
      </c>
      <c r="H5">
        <v>100</v>
      </c>
      <c r="I5" t="s">
        <v>426</v>
      </c>
      <c r="J5">
        <v>102.31</v>
      </c>
      <c r="K5" t="s">
        <v>426</v>
      </c>
      <c r="L5">
        <v>104.73</v>
      </c>
      <c r="M5" t="s">
        <v>426</v>
      </c>
      <c r="N5">
        <v>108.56</v>
      </c>
      <c r="O5" t="s">
        <v>426</v>
      </c>
      <c r="P5">
        <v>109.63</v>
      </c>
      <c r="Q5" t="s">
        <v>426</v>
      </c>
      <c r="R5">
        <v>111.91</v>
      </c>
      <c r="S5" t="s">
        <v>426</v>
      </c>
      <c r="T5">
        <v>115.38</v>
      </c>
      <c r="U5" t="s">
        <v>426</v>
      </c>
      <c r="V5">
        <v>118.43</v>
      </c>
      <c r="W5" t="s">
        <v>426</v>
      </c>
      <c r="X5">
        <v>120.21</v>
      </c>
      <c r="Y5" t="s">
        <v>426</v>
      </c>
      <c r="Z5">
        <v>120.88</v>
      </c>
      <c r="AA5" t="s">
        <v>426</v>
      </c>
      <c r="AB5">
        <v>120.86</v>
      </c>
      <c r="AC5" t="s">
        <v>543</v>
      </c>
    </row>
    <row r="6" spans="1:29" ht="15">
      <c r="A6" t="s">
        <v>533</v>
      </c>
      <c r="B6">
        <v>93.58</v>
      </c>
      <c r="C6" t="s">
        <v>426</v>
      </c>
      <c r="D6">
        <v>95.59</v>
      </c>
      <c r="E6" t="s">
        <v>426</v>
      </c>
      <c r="F6">
        <v>97.77</v>
      </c>
      <c r="G6" t="s">
        <v>426</v>
      </c>
      <c r="H6">
        <v>100</v>
      </c>
      <c r="I6" t="s">
        <v>426</v>
      </c>
      <c r="J6">
        <v>102.31</v>
      </c>
      <c r="K6" t="s">
        <v>426</v>
      </c>
      <c r="L6">
        <v>104.73</v>
      </c>
      <c r="M6" t="s">
        <v>426</v>
      </c>
      <c r="N6">
        <v>108.56</v>
      </c>
      <c r="O6" t="s">
        <v>426</v>
      </c>
      <c r="P6">
        <v>109.63</v>
      </c>
      <c r="Q6" t="s">
        <v>426</v>
      </c>
      <c r="R6">
        <v>111.91</v>
      </c>
      <c r="S6" t="s">
        <v>426</v>
      </c>
      <c r="T6">
        <v>115.38</v>
      </c>
      <c r="U6" t="s">
        <v>426</v>
      </c>
      <c r="V6">
        <v>118.43</v>
      </c>
      <c r="W6" t="s">
        <v>426</v>
      </c>
      <c r="X6">
        <v>120.21</v>
      </c>
      <c r="Y6" t="s">
        <v>426</v>
      </c>
      <c r="Z6">
        <v>120.88</v>
      </c>
      <c r="AA6" t="s">
        <v>426</v>
      </c>
      <c r="AB6">
        <v>120.86</v>
      </c>
      <c r="AC6" t="s">
        <v>543</v>
      </c>
    </row>
    <row r="7" spans="1:29" ht="15">
      <c r="A7" t="s">
        <v>534</v>
      </c>
      <c r="B7">
        <v>93.86</v>
      </c>
      <c r="C7" t="s">
        <v>426</v>
      </c>
      <c r="D7">
        <v>95.81</v>
      </c>
      <c r="E7" t="s">
        <v>426</v>
      </c>
      <c r="F7">
        <v>97.86</v>
      </c>
      <c r="G7" t="s">
        <v>426</v>
      </c>
      <c r="H7">
        <v>100</v>
      </c>
      <c r="I7" t="s">
        <v>426</v>
      </c>
      <c r="J7">
        <v>102.18</v>
      </c>
      <c r="K7" t="s">
        <v>426</v>
      </c>
      <c r="L7">
        <v>104.36</v>
      </c>
      <c r="M7" t="s">
        <v>426</v>
      </c>
      <c r="N7">
        <v>107.78</v>
      </c>
      <c r="O7" t="s">
        <v>426</v>
      </c>
      <c r="P7">
        <v>108.09</v>
      </c>
      <c r="Q7" t="s">
        <v>426</v>
      </c>
      <c r="R7">
        <v>109.84</v>
      </c>
      <c r="S7" t="s">
        <v>426</v>
      </c>
      <c r="T7">
        <v>112.83</v>
      </c>
      <c r="U7" t="s">
        <v>426</v>
      </c>
      <c r="V7">
        <v>115.64</v>
      </c>
      <c r="W7" t="s">
        <v>426</v>
      </c>
      <c r="X7">
        <v>117.21</v>
      </c>
      <c r="Y7" t="s">
        <v>544</v>
      </c>
      <c r="Z7">
        <v>117.71</v>
      </c>
      <c r="AA7" t="s">
        <v>426</v>
      </c>
      <c r="AB7">
        <v>117.75</v>
      </c>
      <c r="AC7" t="s">
        <v>426</v>
      </c>
    </row>
    <row r="8" spans="1:29" ht="15">
      <c r="A8" t="s">
        <v>545</v>
      </c>
      <c r="F8">
        <v>97.85</v>
      </c>
      <c r="G8" t="s">
        <v>426</v>
      </c>
      <c r="H8">
        <v>100</v>
      </c>
      <c r="I8" t="s">
        <v>426</v>
      </c>
      <c r="J8">
        <v>102.22</v>
      </c>
      <c r="K8" t="s">
        <v>426</v>
      </c>
      <c r="L8">
        <v>104.43</v>
      </c>
      <c r="M8" t="s">
        <v>426</v>
      </c>
      <c r="N8">
        <v>107.92</v>
      </c>
      <c r="O8" t="s">
        <v>426</v>
      </c>
      <c r="P8">
        <v>108.27</v>
      </c>
      <c r="Q8" t="s">
        <v>426</v>
      </c>
      <c r="R8">
        <v>110.01</v>
      </c>
      <c r="S8" t="s">
        <v>426</v>
      </c>
      <c r="T8">
        <v>113.01</v>
      </c>
      <c r="U8" t="s">
        <v>426</v>
      </c>
      <c r="V8">
        <v>115.83</v>
      </c>
      <c r="W8" t="s">
        <v>426</v>
      </c>
      <c r="X8">
        <v>117.39</v>
      </c>
      <c r="Y8" t="s">
        <v>426</v>
      </c>
      <c r="Z8">
        <v>117.9</v>
      </c>
      <c r="AA8" t="s">
        <v>426</v>
      </c>
      <c r="AB8">
        <v>117.94</v>
      </c>
      <c r="AC8" t="s">
        <v>426</v>
      </c>
    </row>
    <row r="9" spans="1:29" ht="15">
      <c r="A9" t="s">
        <v>546</v>
      </c>
      <c r="F9">
        <v>97.85</v>
      </c>
      <c r="G9" t="s">
        <v>426</v>
      </c>
      <c r="H9">
        <v>100</v>
      </c>
      <c r="I9" t="s">
        <v>426</v>
      </c>
      <c r="J9">
        <v>102.21</v>
      </c>
      <c r="K9" t="s">
        <v>426</v>
      </c>
      <c r="L9">
        <v>104.41</v>
      </c>
      <c r="M9" t="s">
        <v>426</v>
      </c>
      <c r="N9">
        <v>107.87</v>
      </c>
      <c r="O9" t="s">
        <v>426</v>
      </c>
      <c r="P9">
        <v>108.2</v>
      </c>
      <c r="Q9" t="s">
        <v>426</v>
      </c>
      <c r="R9">
        <v>109.95</v>
      </c>
      <c r="S9" t="s">
        <v>426</v>
      </c>
      <c r="T9">
        <v>112.94</v>
      </c>
      <c r="U9" t="s">
        <v>426</v>
      </c>
      <c r="V9">
        <v>115.75</v>
      </c>
      <c r="W9" t="s">
        <v>426</v>
      </c>
      <c r="X9">
        <v>117.32</v>
      </c>
      <c r="Y9" t="s">
        <v>544</v>
      </c>
      <c r="Z9">
        <v>117.82</v>
      </c>
      <c r="AA9" t="s">
        <v>426</v>
      </c>
      <c r="AB9">
        <v>117.86</v>
      </c>
      <c r="AC9" t="s">
        <v>426</v>
      </c>
    </row>
    <row r="10" spans="1:29" ht="15">
      <c r="A10" t="s">
        <v>535</v>
      </c>
      <c r="B10">
        <v>93.78</v>
      </c>
      <c r="C10" t="s">
        <v>426</v>
      </c>
      <c r="D10">
        <v>95.78</v>
      </c>
      <c r="E10" t="s">
        <v>426</v>
      </c>
      <c r="F10">
        <v>97.87</v>
      </c>
      <c r="G10" t="s">
        <v>426</v>
      </c>
      <c r="H10">
        <v>100</v>
      </c>
      <c r="I10" t="s">
        <v>426</v>
      </c>
      <c r="J10">
        <v>102.2</v>
      </c>
      <c r="K10" t="s">
        <v>426</v>
      </c>
      <c r="L10">
        <v>104.39</v>
      </c>
      <c r="M10" t="s">
        <v>426</v>
      </c>
      <c r="N10">
        <v>107.83</v>
      </c>
      <c r="O10" t="s">
        <v>426</v>
      </c>
      <c r="P10">
        <v>108.15</v>
      </c>
      <c r="Q10" t="s">
        <v>426</v>
      </c>
      <c r="R10">
        <v>109.9</v>
      </c>
      <c r="S10" t="s">
        <v>426</v>
      </c>
      <c r="T10">
        <v>112.89</v>
      </c>
      <c r="U10" t="s">
        <v>426</v>
      </c>
      <c r="V10">
        <v>115.7</v>
      </c>
      <c r="W10" t="s">
        <v>426</v>
      </c>
      <c r="X10">
        <v>117.27</v>
      </c>
      <c r="Y10" t="s">
        <v>426</v>
      </c>
      <c r="Z10">
        <v>117.77</v>
      </c>
      <c r="AA10" t="s">
        <v>426</v>
      </c>
      <c r="AB10">
        <v>117.81</v>
      </c>
      <c r="AC10" t="s">
        <v>426</v>
      </c>
    </row>
    <row r="11" spans="1:29" ht="15">
      <c r="A11" t="s">
        <v>275</v>
      </c>
      <c r="B11">
        <v>94.32</v>
      </c>
      <c r="C11" t="s">
        <v>426</v>
      </c>
      <c r="D11">
        <v>95.75</v>
      </c>
      <c r="E11" t="s">
        <v>426</v>
      </c>
      <c r="F11">
        <v>97.53</v>
      </c>
      <c r="G11" t="s">
        <v>426</v>
      </c>
      <c r="H11">
        <v>100</v>
      </c>
      <c r="I11" t="s">
        <v>426</v>
      </c>
      <c r="J11">
        <v>102.33</v>
      </c>
      <c r="K11" t="s">
        <v>426</v>
      </c>
      <c r="L11">
        <v>104.19</v>
      </c>
      <c r="M11" t="s">
        <v>426</v>
      </c>
      <c r="N11">
        <v>108.87</v>
      </c>
      <c r="O11" t="s">
        <v>426</v>
      </c>
      <c r="P11">
        <v>108.86</v>
      </c>
      <c r="Q11" t="s">
        <v>426</v>
      </c>
      <c r="R11">
        <v>111.39</v>
      </c>
      <c r="S11" t="s">
        <v>544</v>
      </c>
      <c r="T11">
        <v>115.13</v>
      </c>
      <c r="U11" t="s">
        <v>544</v>
      </c>
      <c r="V11">
        <v>118.16</v>
      </c>
      <c r="W11" t="s">
        <v>426</v>
      </c>
      <c r="X11">
        <v>119.63</v>
      </c>
      <c r="Y11" t="s">
        <v>544</v>
      </c>
      <c r="Z11">
        <v>120.22</v>
      </c>
      <c r="AA11" t="s">
        <v>426</v>
      </c>
      <c r="AB11">
        <v>120.96</v>
      </c>
      <c r="AC11" t="s">
        <v>426</v>
      </c>
    </row>
    <row r="12" spans="1:29" ht="15">
      <c r="A12" t="s">
        <v>408</v>
      </c>
      <c r="B12">
        <v>86.8</v>
      </c>
      <c r="C12" t="s">
        <v>426</v>
      </c>
      <c r="D12">
        <v>88.84</v>
      </c>
      <c r="E12" t="s">
        <v>426</v>
      </c>
      <c r="F12">
        <v>94.3</v>
      </c>
      <c r="G12" t="s">
        <v>426</v>
      </c>
      <c r="H12">
        <v>100</v>
      </c>
      <c r="I12" t="s">
        <v>426</v>
      </c>
      <c r="J12">
        <v>107.42</v>
      </c>
      <c r="K12" t="s">
        <v>426</v>
      </c>
      <c r="L12">
        <v>115.55</v>
      </c>
      <c r="M12" t="s">
        <v>426</v>
      </c>
      <c r="N12">
        <v>129.36000000000001</v>
      </c>
      <c r="O12" t="s">
        <v>426</v>
      </c>
      <c r="P12">
        <v>132.56</v>
      </c>
      <c r="Q12" t="s">
        <v>426</v>
      </c>
      <c r="R12">
        <v>136.58000000000001</v>
      </c>
      <c r="S12" t="s">
        <v>426</v>
      </c>
      <c r="T12">
        <v>141.21</v>
      </c>
      <c r="U12" t="s">
        <v>426</v>
      </c>
      <c r="V12">
        <v>144.58000000000001</v>
      </c>
      <c r="W12" t="s">
        <v>426</v>
      </c>
      <c r="X12">
        <v>145.13999999999999</v>
      </c>
      <c r="Y12" t="s">
        <v>426</v>
      </c>
      <c r="Z12">
        <v>142.81</v>
      </c>
      <c r="AA12" t="s">
        <v>426</v>
      </c>
      <c r="AB12">
        <v>141.30000000000001</v>
      </c>
      <c r="AC12" t="s">
        <v>426</v>
      </c>
    </row>
    <row r="13" spans="1:29" ht="15">
      <c r="A13" t="s">
        <v>409</v>
      </c>
      <c r="B13">
        <v>96.1</v>
      </c>
      <c r="C13" t="s">
        <v>426</v>
      </c>
      <c r="D13">
        <v>96</v>
      </c>
      <c r="E13" t="s">
        <v>426</v>
      </c>
      <c r="F13">
        <v>98.4</v>
      </c>
      <c r="G13" t="s">
        <v>426</v>
      </c>
      <c r="H13">
        <v>100</v>
      </c>
      <c r="I13" t="s">
        <v>426</v>
      </c>
      <c r="J13">
        <v>102.1</v>
      </c>
      <c r="K13" t="s">
        <v>426</v>
      </c>
      <c r="L13">
        <v>105.1</v>
      </c>
      <c r="M13" t="s">
        <v>426</v>
      </c>
      <c r="N13">
        <v>111.7</v>
      </c>
      <c r="O13" t="s">
        <v>426</v>
      </c>
      <c r="P13">
        <v>112.4</v>
      </c>
      <c r="Q13" t="s">
        <v>426</v>
      </c>
      <c r="R13">
        <v>113.7</v>
      </c>
      <c r="S13" t="s">
        <v>426</v>
      </c>
      <c r="T13">
        <v>116.2</v>
      </c>
      <c r="U13" t="s">
        <v>426</v>
      </c>
      <c r="V13">
        <v>120.3</v>
      </c>
      <c r="W13" t="s">
        <v>426</v>
      </c>
      <c r="X13">
        <v>121.9</v>
      </c>
      <c r="Y13" t="s">
        <v>426</v>
      </c>
      <c r="Z13">
        <v>122.4</v>
      </c>
      <c r="AA13" t="s">
        <v>426</v>
      </c>
      <c r="AB13">
        <v>122.8</v>
      </c>
      <c r="AC13" t="s">
        <v>426</v>
      </c>
    </row>
    <row r="14" spans="1:29" ht="15">
      <c r="A14" t="s">
        <v>246</v>
      </c>
      <c r="B14">
        <v>95.6</v>
      </c>
      <c r="C14" t="s">
        <v>426</v>
      </c>
      <c r="D14">
        <v>97.5</v>
      </c>
      <c r="E14" t="s">
        <v>426</v>
      </c>
      <c r="F14">
        <v>98.3</v>
      </c>
      <c r="G14" t="s">
        <v>426</v>
      </c>
      <c r="H14">
        <v>100</v>
      </c>
      <c r="I14" t="s">
        <v>426</v>
      </c>
      <c r="J14">
        <v>101.8</v>
      </c>
      <c r="K14" t="s">
        <v>426</v>
      </c>
      <c r="L14">
        <v>103.5</v>
      </c>
      <c r="M14" t="s">
        <v>426</v>
      </c>
      <c r="N14">
        <v>107.3</v>
      </c>
      <c r="O14" t="s">
        <v>426</v>
      </c>
      <c r="P14">
        <v>108.4</v>
      </c>
      <c r="Q14" t="s">
        <v>426</v>
      </c>
      <c r="R14">
        <v>110.8</v>
      </c>
      <c r="S14" t="s">
        <v>426</v>
      </c>
      <c r="T14">
        <v>113.8</v>
      </c>
      <c r="U14" t="s">
        <v>426</v>
      </c>
      <c r="V14">
        <v>116.5</v>
      </c>
      <c r="W14" t="s">
        <v>426</v>
      </c>
      <c r="X14">
        <v>117</v>
      </c>
      <c r="Y14" t="s">
        <v>426</v>
      </c>
      <c r="Z14">
        <v>117.4</v>
      </c>
      <c r="AA14" t="s">
        <v>426</v>
      </c>
      <c r="AB14">
        <v>117.7</v>
      </c>
      <c r="AC14" t="s">
        <v>426</v>
      </c>
    </row>
    <row r="15" spans="1:29" ht="15">
      <c r="A15" t="s">
        <v>240</v>
      </c>
      <c r="B15">
        <v>95.4</v>
      </c>
      <c r="C15" t="s">
        <v>426</v>
      </c>
      <c r="D15">
        <v>96.4</v>
      </c>
      <c r="E15" t="s">
        <v>426</v>
      </c>
      <c r="F15">
        <v>98.1</v>
      </c>
      <c r="G15" t="s">
        <v>426</v>
      </c>
      <c r="H15">
        <v>100</v>
      </c>
      <c r="I15" t="s">
        <v>426</v>
      </c>
      <c r="J15">
        <v>101.8</v>
      </c>
      <c r="K15" t="s">
        <v>426</v>
      </c>
      <c r="L15">
        <v>104.1</v>
      </c>
      <c r="M15" t="s">
        <v>426</v>
      </c>
      <c r="N15">
        <v>107</v>
      </c>
      <c r="O15" t="s">
        <v>426</v>
      </c>
      <c r="P15">
        <v>107.2</v>
      </c>
      <c r="Q15" t="s">
        <v>426</v>
      </c>
      <c r="R15">
        <v>108.4</v>
      </c>
      <c r="S15" t="s">
        <v>426</v>
      </c>
      <c r="T15">
        <v>111.1</v>
      </c>
      <c r="U15" t="s">
        <v>426</v>
      </c>
      <c r="V15">
        <v>113.5</v>
      </c>
      <c r="W15" t="s">
        <v>426</v>
      </c>
      <c r="X15">
        <v>115.3</v>
      </c>
      <c r="Y15" t="s">
        <v>426</v>
      </c>
      <c r="Z15">
        <v>116.2</v>
      </c>
      <c r="AA15" t="s">
        <v>426</v>
      </c>
      <c r="AB15">
        <v>116.3</v>
      </c>
      <c r="AC15" t="s">
        <v>426</v>
      </c>
    </row>
    <row r="16" spans="1:29" ht="15">
      <c r="A16" t="s">
        <v>239</v>
      </c>
      <c r="B16">
        <v>91.95</v>
      </c>
      <c r="C16" t="s">
        <v>426</v>
      </c>
      <c r="D16">
        <v>93.22</v>
      </c>
      <c r="E16" t="s">
        <v>426</v>
      </c>
      <c r="F16">
        <v>96.05</v>
      </c>
      <c r="G16" t="s">
        <v>426</v>
      </c>
      <c r="H16">
        <v>100</v>
      </c>
      <c r="I16" t="s">
        <v>426</v>
      </c>
      <c r="J16">
        <v>104.45</v>
      </c>
      <c r="K16" t="s">
        <v>426</v>
      </c>
      <c r="L16">
        <v>111.49</v>
      </c>
      <c r="M16" t="s">
        <v>426</v>
      </c>
      <c r="N16">
        <v>123.31</v>
      </c>
      <c r="O16" t="s">
        <v>426</v>
      </c>
      <c r="P16">
        <v>123.56</v>
      </c>
      <c r="Q16" t="s">
        <v>426</v>
      </c>
      <c r="R16">
        <v>126.95</v>
      </c>
      <c r="S16" t="s">
        <v>426</v>
      </c>
      <c r="T16">
        <v>133.4</v>
      </c>
      <c r="U16" t="s">
        <v>426</v>
      </c>
      <c r="V16">
        <v>139.02000000000001</v>
      </c>
      <c r="W16" t="s">
        <v>426</v>
      </c>
      <c r="X16">
        <v>143.53</v>
      </c>
      <c r="Y16" t="s">
        <v>426</v>
      </c>
      <c r="Z16">
        <v>144.22</v>
      </c>
      <c r="AA16" t="s">
        <v>426</v>
      </c>
      <c r="AB16">
        <v>144.32</v>
      </c>
      <c r="AC16" t="s">
        <v>426</v>
      </c>
    </row>
    <row r="17" spans="1:29" ht="15">
      <c r="A17" t="s">
        <v>278</v>
      </c>
      <c r="B17">
        <v>92</v>
      </c>
      <c r="C17" t="s">
        <v>426</v>
      </c>
      <c r="D17">
        <v>95.7</v>
      </c>
      <c r="E17" t="s">
        <v>426</v>
      </c>
      <c r="F17">
        <v>97.9</v>
      </c>
      <c r="G17" t="s">
        <v>426</v>
      </c>
      <c r="H17">
        <v>100</v>
      </c>
      <c r="I17" t="s">
        <v>426</v>
      </c>
      <c r="J17">
        <v>102.7</v>
      </c>
      <c r="K17" t="s">
        <v>426</v>
      </c>
      <c r="L17">
        <v>105.6</v>
      </c>
      <c r="M17" t="s">
        <v>426</v>
      </c>
      <c r="N17">
        <v>108.9</v>
      </c>
      <c r="O17" t="s">
        <v>426</v>
      </c>
      <c r="P17">
        <v>107.1</v>
      </c>
      <c r="Q17" t="s">
        <v>426</v>
      </c>
      <c r="R17">
        <v>105.4</v>
      </c>
      <c r="S17" t="s">
        <v>426</v>
      </c>
      <c r="T17">
        <v>106.6</v>
      </c>
      <c r="U17" t="s">
        <v>426</v>
      </c>
      <c r="V17">
        <v>108.7</v>
      </c>
      <c r="W17" t="s">
        <v>426</v>
      </c>
      <c r="X17">
        <v>109.2</v>
      </c>
      <c r="Y17" t="s">
        <v>426</v>
      </c>
      <c r="Z17">
        <v>109.6</v>
      </c>
      <c r="AA17" t="s">
        <v>426</v>
      </c>
      <c r="AB17">
        <v>109.5</v>
      </c>
      <c r="AC17" t="s">
        <v>426</v>
      </c>
    </row>
    <row r="18" spans="1:29" ht="15">
      <c r="A18" t="s">
        <v>276</v>
      </c>
      <c r="B18">
        <v>90.67</v>
      </c>
      <c r="C18" t="s">
        <v>426</v>
      </c>
      <c r="D18">
        <v>93.79</v>
      </c>
      <c r="E18" t="s">
        <v>426</v>
      </c>
      <c r="F18">
        <v>96.63</v>
      </c>
      <c r="G18" t="s">
        <v>426</v>
      </c>
      <c r="H18">
        <v>100</v>
      </c>
      <c r="I18" t="s">
        <v>426</v>
      </c>
      <c r="J18">
        <v>103.31</v>
      </c>
      <c r="K18" t="s">
        <v>426</v>
      </c>
      <c r="L18">
        <v>106.4</v>
      </c>
      <c r="M18" t="s">
        <v>426</v>
      </c>
      <c r="N18">
        <v>110.9</v>
      </c>
      <c r="O18" t="s">
        <v>426</v>
      </c>
      <c r="P18">
        <v>112.4</v>
      </c>
      <c r="Q18" t="s">
        <v>426</v>
      </c>
      <c r="R18">
        <v>117.68</v>
      </c>
      <c r="S18" t="s">
        <v>426</v>
      </c>
      <c r="T18">
        <v>121.35</v>
      </c>
      <c r="U18" t="s">
        <v>426</v>
      </c>
      <c r="V18">
        <v>122.61</v>
      </c>
      <c r="W18" t="s">
        <v>426</v>
      </c>
      <c r="X18">
        <v>121.56</v>
      </c>
      <c r="Y18" t="s">
        <v>426</v>
      </c>
      <c r="Z18">
        <v>119.87</v>
      </c>
      <c r="AA18" t="s">
        <v>426</v>
      </c>
      <c r="AB18">
        <v>118.56</v>
      </c>
      <c r="AC18" t="s">
        <v>426</v>
      </c>
    </row>
    <row r="19" spans="1:29" ht="15">
      <c r="A19" t="s">
        <v>282</v>
      </c>
      <c r="B19">
        <v>91.04</v>
      </c>
      <c r="C19" t="s">
        <v>426</v>
      </c>
      <c r="D19">
        <v>93.86</v>
      </c>
      <c r="E19" t="s">
        <v>426</v>
      </c>
      <c r="F19">
        <v>96.73</v>
      </c>
      <c r="G19" t="s">
        <v>426</v>
      </c>
      <c r="H19">
        <v>100</v>
      </c>
      <c r="I19" t="s">
        <v>426</v>
      </c>
      <c r="J19">
        <v>103.56</v>
      </c>
      <c r="K19" t="s">
        <v>426</v>
      </c>
      <c r="L19">
        <v>106.51</v>
      </c>
      <c r="M19" t="s">
        <v>426</v>
      </c>
      <c r="N19">
        <v>110.91</v>
      </c>
      <c r="O19" t="s">
        <v>426</v>
      </c>
      <c r="P19">
        <v>110.64</v>
      </c>
      <c r="Q19" t="s">
        <v>426</v>
      </c>
      <c r="R19">
        <v>112.9</v>
      </c>
      <c r="S19" t="s">
        <v>426</v>
      </c>
      <c r="T19">
        <v>116.35</v>
      </c>
      <c r="U19" t="s">
        <v>426</v>
      </c>
      <c r="V19">
        <v>119.18</v>
      </c>
      <c r="W19" t="s">
        <v>426</v>
      </c>
      <c r="X19">
        <v>121</v>
      </c>
      <c r="Y19" t="s">
        <v>426</v>
      </c>
      <c r="Z19">
        <v>120.77</v>
      </c>
      <c r="AA19" t="s">
        <v>426</v>
      </c>
      <c r="AB19">
        <v>120.02</v>
      </c>
      <c r="AC19" t="s">
        <v>426</v>
      </c>
    </row>
    <row r="20" spans="1:29" ht="15">
      <c r="A20" t="s">
        <v>279</v>
      </c>
      <c r="B20">
        <v>93.86</v>
      </c>
      <c r="C20" t="s">
        <v>426</v>
      </c>
      <c r="D20">
        <v>95.89</v>
      </c>
      <c r="E20" t="s">
        <v>426</v>
      </c>
      <c r="F20">
        <v>98.14</v>
      </c>
      <c r="G20" t="s">
        <v>426</v>
      </c>
      <c r="H20">
        <v>100</v>
      </c>
      <c r="I20" t="s">
        <v>426</v>
      </c>
      <c r="J20">
        <v>101.91</v>
      </c>
      <c r="K20" t="s">
        <v>426</v>
      </c>
      <c r="L20">
        <v>103.55</v>
      </c>
      <c r="M20" t="s">
        <v>426</v>
      </c>
      <c r="N20">
        <v>106.82</v>
      </c>
      <c r="O20" t="s">
        <v>426</v>
      </c>
      <c r="P20">
        <v>106.93</v>
      </c>
      <c r="Q20" t="s">
        <v>426</v>
      </c>
      <c r="R20">
        <v>108.79</v>
      </c>
      <c r="S20" t="s">
        <v>426</v>
      </c>
      <c r="T20">
        <v>111.28</v>
      </c>
      <c r="U20" t="s">
        <v>426</v>
      </c>
      <c r="V20">
        <v>113.75</v>
      </c>
      <c r="W20" t="s">
        <v>426</v>
      </c>
      <c r="X20">
        <v>114.88</v>
      </c>
      <c r="Y20" t="s">
        <v>426</v>
      </c>
      <c r="Z20">
        <v>115.58</v>
      </c>
      <c r="AA20" t="s">
        <v>426</v>
      </c>
      <c r="AB20">
        <v>115.68</v>
      </c>
      <c r="AC20" t="s">
        <v>426</v>
      </c>
    </row>
    <row r="21" spans="1:29" ht="15">
      <c r="A21" t="s">
        <v>420</v>
      </c>
      <c r="B21">
        <v>92.83</v>
      </c>
      <c r="C21" t="s">
        <v>516</v>
      </c>
      <c r="D21">
        <v>95.06</v>
      </c>
      <c r="E21" t="s">
        <v>516</v>
      </c>
      <c r="F21">
        <v>97.09</v>
      </c>
      <c r="G21" t="s">
        <v>426</v>
      </c>
      <c r="H21">
        <v>100</v>
      </c>
      <c r="I21" t="s">
        <v>426</v>
      </c>
      <c r="J21">
        <v>103.29</v>
      </c>
      <c r="K21" t="s">
        <v>426</v>
      </c>
      <c r="L21">
        <v>106.04</v>
      </c>
      <c r="M21" t="s">
        <v>426</v>
      </c>
      <c r="N21">
        <v>112.19</v>
      </c>
      <c r="O21" t="s">
        <v>426</v>
      </c>
      <c r="P21">
        <v>114.68</v>
      </c>
      <c r="Q21" t="s">
        <v>426</v>
      </c>
      <c r="R21">
        <v>115.93</v>
      </c>
      <c r="S21" t="s">
        <v>426</v>
      </c>
      <c r="T21">
        <v>118.49</v>
      </c>
      <c r="U21" t="s">
        <v>426</v>
      </c>
      <c r="V21">
        <v>122.46</v>
      </c>
      <c r="W21" t="s">
        <v>426</v>
      </c>
      <c r="X21">
        <v>125.31</v>
      </c>
      <c r="Y21" t="s">
        <v>426</v>
      </c>
      <c r="Z21">
        <v>125.59</v>
      </c>
      <c r="AA21" t="s">
        <v>426</v>
      </c>
      <c r="AB21">
        <v>125.26</v>
      </c>
      <c r="AC21" t="s">
        <v>426</v>
      </c>
    </row>
    <row r="22" spans="1:29" ht="15">
      <c r="A22" t="s">
        <v>280</v>
      </c>
      <c r="B22">
        <v>93.1</v>
      </c>
      <c r="C22" t="s">
        <v>426</v>
      </c>
      <c r="D22">
        <v>95.7</v>
      </c>
      <c r="E22" t="s">
        <v>426</v>
      </c>
      <c r="F22">
        <v>97.8</v>
      </c>
      <c r="G22" t="s">
        <v>426</v>
      </c>
      <c r="H22">
        <v>100</v>
      </c>
      <c r="I22" t="s">
        <v>426</v>
      </c>
      <c r="J22">
        <v>102.2</v>
      </c>
      <c r="K22" t="s">
        <v>426</v>
      </c>
      <c r="L22">
        <v>104.3</v>
      </c>
      <c r="M22" t="s">
        <v>426</v>
      </c>
      <c r="N22">
        <v>108</v>
      </c>
      <c r="O22" t="s">
        <v>426</v>
      </c>
      <c r="P22">
        <v>108.8</v>
      </c>
      <c r="Q22" t="s">
        <v>426</v>
      </c>
      <c r="R22">
        <v>110.6</v>
      </c>
      <c r="S22" t="s">
        <v>426</v>
      </c>
      <c r="T22">
        <v>113.8</v>
      </c>
      <c r="U22" t="s">
        <v>426</v>
      </c>
      <c r="V22">
        <v>117.5</v>
      </c>
      <c r="W22" t="s">
        <v>426</v>
      </c>
      <c r="X22">
        <v>119</v>
      </c>
      <c r="Y22" t="s">
        <v>426</v>
      </c>
      <c r="Z22">
        <v>119.3</v>
      </c>
      <c r="AA22" t="s">
        <v>426</v>
      </c>
      <c r="AB22">
        <v>119.4</v>
      </c>
      <c r="AC22" t="s">
        <v>426</v>
      </c>
    </row>
    <row r="23" spans="1:29" ht="15">
      <c r="A23" t="s">
        <v>411</v>
      </c>
      <c r="B23">
        <v>92.51</v>
      </c>
      <c r="C23" t="s">
        <v>426</v>
      </c>
      <c r="D23">
        <v>96.18</v>
      </c>
      <c r="E23" t="s">
        <v>426</v>
      </c>
      <c r="F23">
        <v>98</v>
      </c>
      <c r="G23" t="s">
        <v>426</v>
      </c>
      <c r="H23">
        <v>100</v>
      </c>
      <c r="I23" t="s">
        <v>426</v>
      </c>
      <c r="J23">
        <v>102.25</v>
      </c>
      <c r="K23" t="s">
        <v>426</v>
      </c>
      <c r="L23">
        <v>104.46</v>
      </c>
      <c r="M23" t="s">
        <v>426</v>
      </c>
      <c r="N23">
        <v>109.03</v>
      </c>
      <c r="O23" t="s">
        <v>426</v>
      </c>
      <c r="P23">
        <v>109.22</v>
      </c>
      <c r="Q23" t="s">
        <v>426</v>
      </c>
      <c r="R23">
        <v>112.02</v>
      </c>
      <c r="S23" t="s">
        <v>426</v>
      </c>
      <c r="T23">
        <v>115.93</v>
      </c>
      <c r="U23" t="s">
        <v>426</v>
      </c>
      <c r="V23">
        <v>119.52</v>
      </c>
      <c r="W23" t="s">
        <v>426</v>
      </c>
      <c r="X23">
        <v>119.98</v>
      </c>
      <c r="Y23" t="s">
        <v>426</v>
      </c>
      <c r="Z23">
        <v>119.66</v>
      </c>
      <c r="AA23" t="s">
        <v>426</v>
      </c>
      <c r="AB23">
        <v>117.81</v>
      </c>
      <c r="AC23" t="s">
        <v>426</v>
      </c>
    </row>
    <row r="24" spans="1:29" ht="15">
      <c r="A24" t="s">
        <v>241</v>
      </c>
      <c r="B24">
        <v>85.58</v>
      </c>
      <c r="C24" t="s">
        <v>426</v>
      </c>
      <c r="D24">
        <v>88.1</v>
      </c>
      <c r="E24" t="s">
        <v>426</v>
      </c>
      <c r="F24">
        <v>93.55</v>
      </c>
      <c r="G24" t="s">
        <v>426</v>
      </c>
      <c r="H24">
        <v>100</v>
      </c>
      <c r="I24" t="s">
        <v>426</v>
      </c>
      <c r="J24">
        <v>106.57</v>
      </c>
      <c r="K24" t="s">
        <v>426</v>
      </c>
      <c r="L24">
        <v>117.32</v>
      </c>
      <c r="M24" t="s">
        <v>426</v>
      </c>
      <c r="N24">
        <v>135.21</v>
      </c>
      <c r="O24" t="s">
        <v>426</v>
      </c>
      <c r="P24">
        <v>139.62</v>
      </c>
      <c r="Q24" t="s">
        <v>426</v>
      </c>
      <c r="R24">
        <v>137.91</v>
      </c>
      <c r="S24" t="s">
        <v>426</v>
      </c>
      <c r="T24">
        <v>143.72999999999999</v>
      </c>
      <c r="U24" t="s">
        <v>426</v>
      </c>
      <c r="V24">
        <v>147.02000000000001</v>
      </c>
      <c r="W24" t="s">
        <v>426</v>
      </c>
      <c r="X24">
        <v>147.03</v>
      </c>
      <c r="Y24" t="s">
        <v>426</v>
      </c>
      <c r="Z24">
        <v>148.05000000000001</v>
      </c>
      <c r="AA24" t="s">
        <v>426</v>
      </c>
      <c r="AB24">
        <v>148.36000000000001</v>
      </c>
      <c r="AC24" t="s">
        <v>426</v>
      </c>
    </row>
    <row r="25" spans="1:29" ht="15">
      <c r="A25" t="s">
        <v>242</v>
      </c>
      <c r="B25">
        <v>97.34</v>
      </c>
      <c r="C25" t="s">
        <v>426</v>
      </c>
      <c r="D25">
        <v>96.29</v>
      </c>
      <c r="E25" t="s">
        <v>426</v>
      </c>
      <c r="F25">
        <v>97.41</v>
      </c>
      <c r="G25" t="s">
        <v>426</v>
      </c>
      <c r="H25">
        <v>100</v>
      </c>
      <c r="I25" t="s">
        <v>426</v>
      </c>
      <c r="J25">
        <v>103.79</v>
      </c>
      <c r="K25" t="s">
        <v>426</v>
      </c>
      <c r="L25">
        <v>109.83</v>
      </c>
      <c r="M25" t="s">
        <v>426</v>
      </c>
      <c r="N25">
        <v>122.01</v>
      </c>
      <c r="O25" t="s">
        <v>426</v>
      </c>
      <c r="P25">
        <v>127.09</v>
      </c>
      <c r="Q25" t="s">
        <v>426</v>
      </c>
      <c r="R25">
        <v>128.6</v>
      </c>
      <c r="S25" t="s">
        <v>426</v>
      </c>
      <c r="T25">
        <v>133.9</v>
      </c>
      <c r="U25" t="s">
        <v>426</v>
      </c>
      <c r="V25">
        <v>138.13999999999999</v>
      </c>
      <c r="W25" t="s">
        <v>426</v>
      </c>
      <c r="X25">
        <v>139.75</v>
      </c>
      <c r="Y25" t="s">
        <v>426</v>
      </c>
      <c r="Z25">
        <v>140.08000000000001</v>
      </c>
      <c r="AA25" t="s">
        <v>426</v>
      </c>
      <c r="AB25">
        <v>139.13999999999999</v>
      </c>
      <c r="AC25" t="s">
        <v>426</v>
      </c>
    </row>
    <row r="26" spans="1:29" ht="15">
      <c r="A26" t="s">
        <v>277</v>
      </c>
      <c r="B26">
        <v>91.04</v>
      </c>
      <c r="C26" t="s">
        <v>426</v>
      </c>
      <c r="D26">
        <v>93.36</v>
      </c>
      <c r="E26" t="s">
        <v>426</v>
      </c>
      <c r="F26">
        <v>96.37</v>
      </c>
      <c r="G26" t="s">
        <v>426</v>
      </c>
      <c r="H26">
        <v>100</v>
      </c>
      <c r="I26" t="s">
        <v>426</v>
      </c>
      <c r="J26">
        <v>102.96</v>
      </c>
      <c r="K26" t="s">
        <v>426</v>
      </c>
      <c r="L26">
        <v>105.69</v>
      </c>
      <c r="M26" t="s">
        <v>426</v>
      </c>
      <c r="N26">
        <v>110.01</v>
      </c>
      <c r="O26" t="s">
        <v>426</v>
      </c>
      <c r="P26">
        <v>110.02</v>
      </c>
      <c r="Q26" t="s">
        <v>426</v>
      </c>
      <c r="R26">
        <v>113.1</v>
      </c>
      <c r="S26" t="s">
        <v>426</v>
      </c>
      <c r="T26">
        <v>117.32</v>
      </c>
      <c r="U26" t="s">
        <v>426</v>
      </c>
      <c r="V26">
        <v>120.72</v>
      </c>
      <c r="W26" t="s">
        <v>426</v>
      </c>
      <c r="X26">
        <v>122.77</v>
      </c>
      <c r="Y26" t="s">
        <v>426</v>
      </c>
      <c r="Z26">
        <v>123.62</v>
      </c>
      <c r="AA26" t="s">
        <v>426</v>
      </c>
      <c r="AB26">
        <v>123.69</v>
      </c>
      <c r="AC26" t="s">
        <v>426</v>
      </c>
    </row>
    <row r="27" spans="1:29" ht="15">
      <c r="A27" t="s">
        <v>413</v>
      </c>
      <c r="B27">
        <v>86.46</v>
      </c>
      <c r="C27" t="s">
        <v>426</v>
      </c>
      <c r="D27">
        <v>90.5</v>
      </c>
      <c r="E27" t="s">
        <v>426</v>
      </c>
      <c r="F27">
        <v>96.63</v>
      </c>
      <c r="G27" t="s">
        <v>426</v>
      </c>
      <c r="H27">
        <v>100</v>
      </c>
      <c r="I27" t="s">
        <v>426</v>
      </c>
      <c r="J27">
        <v>104.03</v>
      </c>
      <c r="K27" t="s">
        <v>426</v>
      </c>
      <c r="L27">
        <v>112.28</v>
      </c>
      <c r="M27" t="s">
        <v>426</v>
      </c>
      <c r="N27">
        <v>119.05</v>
      </c>
      <c r="O27" t="s">
        <v>426</v>
      </c>
      <c r="P27">
        <v>123.85</v>
      </c>
      <c r="Q27" t="s">
        <v>426</v>
      </c>
      <c r="R27">
        <v>129.69999999999999</v>
      </c>
      <c r="S27" t="s">
        <v>426</v>
      </c>
      <c r="T27">
        <v>134.79</v>
      </c>
      <c r="U27" t="s">
        <v>426</v>
      </c>
      <c r="V27">
        <v>142.41999999999999</v>
      </c>
      <c r="W27" t="s">
        <v>426</v>
      </c>
      <c r="X27">
        <v>144.85</v>
      </c>
      <c r="Y27" t="s">
        <v>426</v>
      </c>
      <c r="Z27">
        <v>144.88</v>
      </c>
      <c r="AA27" t="s">
        <v>426</v>
      </c>
      <c r="AB27">
        <v>144.97</v>
      </c>
      <c r="AC27" t="s">
        <v>426</v>
      </c>
    </row>
    <row r="28" spans="1:29" ht="15">
      <c r="A28" t="s">
        <v>304</v>
      </c>
      <c r="B28">
        <v>93.14</v>
      </c>
      <c r="C28" t="s">
        <v>426</v>
      </c>
      <c r="D28">
        <v>94.95</v>
      </c>
      <c r="E28" t="s">
        <v>426</v>
      </c>
      <c r="F28">
        <v>97.53</v>
      </c>
      <c r="G28" t="s">
        <v>426</v>
      </c>
      <c r="H28">
        <v>100</v>
      </c>
      <c r="I28" t="s">
        <v>426</v>
      </c>
      <c r="J28">
        <v>102.58</v>
      </c>
      <c r="K28" t="s">
        <v>426</v>
      </c>
      <c r="L28">
        <v>103.29</v>
      </c>
      <c r="M28" t="s">
        <v>426</v>
      </c>
      <c r="N28">
        <v>108.13</v>
      </c>
      <c r="O28" t="s">
        <v>426</v>
      </c>
      <c r="P28">
        <v>110.12</v>
      </c>
      <c r="Q28" t="s">
        <v>426</v>
      </c>
      <c r="R28">
        <v>112.37</v>
      </c>
      <c r="S28" t="s">
        <v>426</v>
      </c>
      <c r="T28">
        <v>115.19</v>
      </c>
      <c r="U28" t="s">
        <v>426</v>
      </c>
      <c r="V28">
        <v>118.91</v>
      </c>
      <c r="W28" t="s">
        <v>426</v>
      </c>
      <c r="X28">
        <v>120.07</v>
      </c>
      <c r="Y28" t="s">
        <v>426</v>
      </c>
      <c r="Z28">
        <v>121</v>
      </c>
      <c r="AA28" t="s">
        <v>426</v>
      </c>
      <c r="AB28">
        <v>122.42</v>
      </c>
      <c r="AC28" t="s">
        <v>426</v>
      </c>
    </row>
    <row r="29" spans="1:29" ht="15">
      <c r="A29" t="s">
        <v>281</v>
      </c>
      <c r="B29">
        <v>95.05</v>
      </c>
      <c r="C29" t="s">
        <v>426</v>
      </c>
      <c r="D29">
        <v>97.18</v>
      </c>
      <c r="E29" t="s">
        <v>426</v>
      </c>
      <c r="F29">
        <v>98.52</v>
      </c>
      <c r="G29" t="s">
        <v>426</v>
      </c>
      <c r="H29">
        <v>100</v>
      </c>
      <c r="I29" t="s">
        <v>426</v>
      </c>
      <c r="J29">
        <v>101.65</v>
      </c>
      <c r="K29" t="s">
        <v>426</v>
      </c>
      <c r="L29">
        <v>103.26</v>
      </c>
      <c r="M29" t="s">
        <v>426</v>
      </c>
      <c r="N29">
        <v>105.54</v>
      </c>
      <c r="O29" t="s">
        <v>426</v>
      </c>
      <c r="P29">
        <v>106.57</v>
      </c>
      <c r="Q29" t="s">
        <v>426</v>
      </c>
      <c r="R29">
        <v>107.56</v>
      </c>
      <c r="S29" t="s">
        <v>426</v>
      </c>
      <c r="T29">
        <v>110.23</v>
      </c>
      <c r="U29" t="s">
        <v>426</v>
      </c>
      <c r="V29">
        <v>113.34</v>
      </c>
      <c r="W29" t="s">
        <v>426</v>
      </c>
      <c r="X29">
        <v>116.24</v>
      </c>
      <c r="Y29" t="s">
        <v>426</v>
      </c>
      <c r="Z29">
        <v>116.61</v>
      </c>
      <c r="AA29" t="s">
        <v>426</v>
      </c>
      <c r="AB29">
        <v>116.86</v>
      </c>
      <c r="AC29" t="s">
        <v>426</v>
      </c>
    </row>
    <row r="30" spans="1:29" ht="15">
      <c r="A30" t="s">
        <v>283</v>
      </c>
      <c r="B30">
        <v>94.83</v>
      </c>
      <c r="C30" t="s">
        <v>426</v>
      </c>
      <c r="D30">
        <v>96.06</v>
      </c>
      <c r="E30" t="s">
        <v>426</v>
      </c>
      <c r="F30">
        <v>97.94</v>
      </c>
      <c r="G30" t="s">
        <v>426</v>
      </c>
      <c r="H30">
        <v>100</v>
      </c>
      <c r="I30" t="s">
        <v>426</v>
      </c>
      <c r="J30">
        <v>101.69</v>
      </c>
      <c r="K30" t="s">
        <v>426</v>
      </c>
      <c r="L30">
        <v>103.93</v>
      </c>
      <c r="M30" t="s">
        <v>426</v>
      </c>
      <c r="N30">
        <v>107.28</v>
      </c>
      <c r="O30" t="s">
        <v>426</v>
      </c>
      <c r="P30">
        <v>107.71</v>
      </c>
      <c r="Q30" t="s">
        <v>426</v>
      </c>
      <c r="R30">
        <v>109.53</v>
      </c>
      <c r="S30" t="s">
        <v>426</v>
      </c>
      <c r="T30">
        <v>113.42</v>
      </c>
      <c r="U30" t="s">
        <v>426</v>
      </c>
      <c r="V30">
        <v>116.34</v>
      </c>
      <c r="W30" t="s">
        <v>426</v>
      </c>
      <c r="X30">
        <v>118.8</v>
      </c>
      <c r="Y30" t="s">
        <v>426</v>
      </c>
      <c r="Z30">
        <v>120.54</v>
      </c>
      <c r="AA30" t="s">
        <v>426</v>
      </c>
      <c r="AB30">
        <v>121.51</v>
      </c>
      <c r="AC30" t="s">
        <v>426</v>
      </c>
    </row>
    <row r="31" spans="1:29" ht="15">
      <c r="A31" t="s">
        <v>244</v>
      </c>
      <c r="B31">
        <v>93.8</v>
      </c>
      <c r="C31" t="s">
        <v>426</v>
      </c>
      <c r="D31">
        <v>94.5</v>
      </c>
      <c r="E31" t="s">
        <v>426</v>
      </c>
      <c r="F31">
        <v>97.9</v>
      </c>
      <c r="G31" t="s">
        <v>426</v>
      </c>
      <c r="H31">
        <v>100</v>
      </c>
      <c r="I31" t="s">
        <v>426</v>
      </c>
      <c r="J31">
        <v>101.3</v>
      </c>
      <c r="K31" t="s">
        <v>426</v>
      </c>
      <c r="L31">
        <v>103.9</v>
      </c>
      <c r="M31" t="s">
        <v>426</v>
      </c>
      <c r="N31">
        <v>108.3</v>
      </c>
      <c r="O31" t="s">
        <v>426</v>
      </c>
      <c r="P31">
        <v>112.6</v>
      </c>
      <c r="Q31" t="s">
        <v>426</v>
      </c>
      <c r="R31">
        <v>115.6</v>
      </c>
      <c r="S31" t="s">
        <v>426</v>
      </c>
      <c r="T31">
        <v>120.1</v>
      </c>
      <c r="U31" t="s">
        <v>426</v>
      </c>
      <c r="V31">
        <v>124.5</v>
      </c>
      <c r="W31" t="s">
        <v>426</v>
      </c>
      <c r="X31">
        <v>125.5</v>
      </c>
      <c r="Y31" t="s">
        <v>426</v>
      </c>
      <c r="Z31">
        <v>125.6</v>
      </c>
      <c r="AA31" t="s">
        <v>426</v>
      </c>
      <c r="AB31">
        <v>124.7</v>
      </c>
      <c r="AC31" t="s">
        <v>426</v>
      </c>
    </row>
    <row r="32" spans="1:29" ht="15">
      <c r="A32" t="s">
        <v>133</v>
      </c>
      <c r="B32">
        <v>92.51</v>
      </c>
      <c r="C32" t="s">
        <v>426</v>
      </c>
      <c r="D32">
        <v>95.52</v>
      </c>
      <c r="E32" t="s">
        <v>426</v>
      </c>
      <c r="F32">
        <v>97.92</v>
      </c>
      <c r="G32" t="s">
        <v>426</v>
      </c>
      <c r="H32">
        <v>100</v>
      </c>
      <c r="I32" t="s">
        <v>426</v>
      </c>
      <c r="J32">
        <v>103.04</v>
      </c>
      <c r="K32" t="s">
        <v>426</v>
      </c>
      <c r="L32">
        <v>105.54</v>
      </c>
      <c r="M32" t="s">
        <v>426</v>
      </c>
      <c r="N32">
        <v>108.34</v>
      </c>
      <c r="O32" t="s">
        <v>426</v>
      </c>
      <c r="P32">
        <v>107.36</v>
      </c>
      <c r="Q32" t="s">
        <v>426</v>
      </c>
      <c r="R32">
        <v>108.85</v>
      </c>
      <c r="S32" t="s">
        <v>426</v>
      </c>
      <c r="T32">
        <v>112.72</v>
      </c>
      <c r="U32" t="s">
        <v>426</v>
      </c>
      <c r="V32">
        <v>115.85</v>
      </c>
      <c r="W32" t="s">
        <v>426</v>
      </c>
      <c r="X32">
        <v>116.36</v>
      </c>
      <c r="Y32" t="s">
        <v>426</v>
      </c>
      <c r="Z32">
        <v>116.18</v>
      </c>
      <c r="AA32" t="s">
        <v>426</v>
      </c>
      <c r="AB32">
        <v>116.77</v>
      </c>
      <c r="AC32" t="s">
        <v>426</v>
      </c>
    </row>
    <row r="33" spans="1:29" ht="15">
      <c r="A33" t="s">
        <v>414</v>
      </c>
      <c r="B33">
        <v>71.09</v>
      </c>
      <c r="C33" t="s">
        <v>516</v>
      </c>
      <c r="D33">
        <v>81.94</v>
      </c>
      <c r="E33" t="s">
        <v>516</v>
      </c>
      <c r="F33">
        <v>91.68</v>
      </c>
      <c r="G33" t="s">
        <v>516</v>
      </c>
      <c r="H33">
        <v>100</v>
      </c>
      <c r="I33" t="s">
        <v>426</v>
      </c>
      <c r="J33">
        <v>106.6</v>
      </c>
      <c r="K33" t="s">
        <v>426</v>
      </c>
      <c r="L33">
        <v>111.84</v>
      </c>
      <c r="M33" t="s">
        <v>426</v>
      </c>
      <c r="N33">
        <v>120.69</v>
      </c>
      <c r="O33" t="s">
        <v>426</v>
      </c>
      <c r="P33">
        <v>127.43</v>
      </c>
      <c r="Q33" t="s">
        <v>426</v>
      </c>
      <c r="R33">
        <v>135.16999999999999</v>
      </c>
      <c r="S33" t="s">
        <v>426</v>
      </c>
      <c r="T33">
        <v>143.04</v>
      </c>
      <c r="U33" t="s">
        <v>426</v>
      </c>
      <c r="V33">
        <v>147.88</v>
      </c>
      <c r="W33" t="s">
        <v>426</v>
      </c>
      <c r="X33">
        <v>152.61000000000001</v>
      </c>
      <c r="Y33" t="s">
        <v>426</v>
      </c>
      <c r="Z33">
        <v>154.71</v>
      </c>
      <c r="AA33" t="s">
        <v>426</v>
      </c>
      <c r="AB33">
        <v>154.07</v>
      </c>
      <c r="AC33" t="s">
        <v>426</v>
      </c>
    </row>
    <row r="34" spans="1:29" ht="15">
      <c r="A34" t="s">
        <v>415</v>
      </c>
      <c r="B34">
        <v>89.09</v>
      </c>
      <c r="C34" t="s">
        <v>426</v>
      </c>
      <c r="D34">
        <v>94.16</v>
      </c>
      <c r="E34" t="s">
        <v>426</v>
      </c>
      <c r="F34">
        <v>97.6</v>
      </c>
      <c r="G34" t="s">
        <v>426</v>
      </c>
      <c r="H34">
        <v>100</v>
      </c>
      <c r="I34" t="s">
        <v>426</v>
      </c>
      <c r="J34">
        <v>102.54</v>
      </c>
      <c r="K34" t="s">
        <v>426</v>
      </c>
      <c r="L34">
        <v>106.39</v>
      </c>
      <c r="M34" t="s">
        <v>426</v>
      </c>
      <c r="N34">
        <v>112.28</v>
      </c>
      <c r="O34" t="s">
        <v>426</v>
      </c>
      <c r="P34">
        <v>113.25</v>
      </c>
      <c r="Q34" t="s">
        <v>426</v>
      </c>
      <c r="R34">
        <v>115.62</v>
      </c>
      <c r="S34" t="s">
        <v>426</v>
      </c>
      <c r="T34">
        <v>118.03</v>
      </c>
      <c r="U34" t="s">
        <v>426</v>
      </c>
      <c r="V34">
        <v>121.35</v>
      </c>
      <c r="W34" t="s">
        <v>426</v>
      </c>
      <c r="X34">
        <v>123.68</v>
      </c>
      <c r="Y34" t="s">
        <v>426</v>
      </c>
      <c r="Z34">
        <v>124.14</v>
      </c>
      <c r="AA34" t="s">
        <v>426</v>
      </c>
      <c r="AB34">
        <v>123.2</v>
      </c>
      <c r="AC34" t="s">
        <v>426</v>
      </c>
    </row>
    <row r="35" spans="1:29" ht="15">
      <c r="A35" t="s">
        <v>416</v>
      </c>
      <c r="B35">
        <v>83.48</v>
      </c>
      <c r="C35" t="s">
        <v>426</v>
      </c>
      <c r="D35">
        <v>90.52</v>
      </c>
      <c r="E35" t="s">
        <v>426</v>
      </c>
      <c r="F35">
        <v>97.28</v>
      </c>
      <c r="G35" t="s">
        <v>426</v>
      </c>
      <c r="H35">
        <v>100</v>
      </c>
      <c r="I35" t="s">
        <v>426</v>
      </c>
      <c r="J35">
        <v>104.26</v>
      </c>
      <c r="K35" t="s">
        <v>426</v>
      </c>
      <c r="L35">
        <v>106.23</v>
      </c>
      <c r="M35" t="s">
        <v>426</v>
      </c>
      <c r="N35">
        <v>110.41</v>
      </c>
      <c r="O35" t="s">
        <v>426</v>
      </c>
      <c r="P35">
        <v>111.43</v>
      </c>
      <c r="Q35" t="s">
        <v>426</v>
      </c>
      <c r="R35">
        <v>112.21</v>
      </c>
      <c r="S35" t="s">
        <v>426</v>
      </c>
      <c r="T35">
        <v>116.79</v>
      </c>
      <c r="U35" t="s">
        <v>426</v>
      </c>
      <c r="V35">
        <v>121.16</v>
      </c>
      <c r="W35" t="s">
        <v>426</v>
      </c>
      <c r="X35">
        <v>122.93</v>
      </c>
      <c r="Y35" t="s">
        <v>426</v>
      </c>
      <c r="Z35">
        <v>122.81</v>
      </c>
      <c r="AA35" t="s">
        <v>426</v>
      </c>
      <c r="AB35">
        <v>122.39</v>
      </c>
      <c r="AC35" t="s">
        <v>426</v>
      </c>
    </row>
    <row r="36" spans="1:29" ht="15">
      <c r="A36" t="s">
        <v>123</v>
      </c>
      <c r="B36">
        <v>97.82</v>
      </c>
      <c r="C36" t="s">
        <v>426</v>
      </c>
      <c r="D36">
        <v>99.1</v>
      </c>
      <c r="E36" t="s">
        <v>426</v>
      </c>
      <c r="F36">
        <v>99.24</v>
      </c>
      <c r="G36" t="s">
        <v>426</v>
      </c>
      <c r="H36">
        <v>100</v>
      </c>
      <c r="I36" t="s">
        <v>426</v>
      </c>
      <c r="J36">
        <v>101.28</v>
      </c>
      <c r="K36" t="s">
        <v>426</v>
      </c>
      <c r="L36">
        <v>102.88</v>
      </c>
      <c r="M36" t="s">
        <v>426</v>
      </c>
      <c r="N36">
        <v>106.91</v>
      </c>
      <c r="O36" t="s">
        <v>426</v>
      </c>
      <c r="P36">
        <v>108.66</v>
      </c>
      <c r="Q36" t="s">
        <v>426</v>
      </c>
      <c r="R36">
        <v>110.49</v>
      </c>
      <c r="S36" t="s">
        <v>426</v>
      </c>
      <c r="T36">
        <v>114.16</v>
      </c>
      <c r="U36" t="s">
        <v>426</v>
      </c>
      <c r="V36">
        <v>117.77</v>
      </c>
      <c r="W36" t="s">
        <v>426</v>
      </c>
      <c r="X36">
        <v>120.38</v>
      </c>
      <c r="Y36" t="s">
        <v>426</v>
      </c>
      <c r="Z36">
        <v>121.84</v>
      </c>
      <c r="AA36" t="s">
        <v>426</v>
      </c>
      <c r="AB36">
        <v>121.65</v>
      </c>
      <c r="AC36" t="s">
        <v>426</v>
      </c>
    </row>
    <row r="37" spans="1:29" ht="15">
      <c r="A37" t="s">
        <v>245</v>
      </c>
      <c r="B37">
        <v>95.94</v>
      </c>
      <c r="C37" t="s">
        <v>426</v>
      </c>
      <c r="D37">
        <v>98.18</v>
      </c>
      <c r="E37" t="s">
        <v>426</v>
      </c>
      <c r="F37">
        <v>99.18</v>
      </c>
      <c r="G37" t="s">
        <v>426</v>
      </c>
      <c r="H37">
        <v>100</v>
      </c>
      <c r="I37" t="s">
        <v>426</v>
      </c>
      <c r="J37">
        <v>101.5</v>
      </c>
      <c r="K37" t="s">
        <v>426</v>
      </c>
      <c r="L37">
        <v>103.2</v>
      </c>
      <c r="M37" t="s">
        <v>426</v>
      </c>
      <c r="N37">
        <v>106.65</v>
      </c>
      <c r="O37" t="s">
        <v>426</v>
      </c>
      <c r="P37">
        <v>108.72</v>
      </c>
      <c r="Q37" t="s">
        <v>426</v>
      </c>
      <c r="R37">
        <v>110.8</v>
      </c>
      <c r="S37" t="s">
        <v>426</v>
      </c>
      <c r="T37">
        <v>112.31</v>
      </c>
      <c r="U37" t="s">
        <v>426</v>
      </c>
      <c r="V37">
        <v>113.36</v>
      </c>
      <c r="W37" t="s">
        <v>426</v>
      </c>
      <c r="X37">
        <v>113.86</v>
      </c>
      <c r="Y37" t="s">
        <v>426</v>
      </c>
      <c r="Z37">
        <v>114.1</v>
      </c>
      <c r="AA37" t="s">
        <v>426</v>
      </c>
      <c r="AB37">
        <v>114.9</v>
      </c>
      <c r="AC37" t="s">
        <v>426</v>
      </c>
    </row>
    <row r="38" spans="1:29" ht="15">
      <c r="A38" t="s">
        <v>284</v>
      </c>
      <c r="B38">
        <v>95.4</v>
      </c>
      <c r="C38" t="s">
        <v>426</v>
      </c>
      <c r="D38">
        <v>96.7</v>
      </c>
      <c r="E38" t="s">
        <v>426</v>
      </c>
      <c r="F38">
        <v>98</v>
      </c>
      <c r="G38" t="s">
        <v>426</v>
      </c>
      <c r="H38">
        <v>100</v>
      </c>
      <c r="I38" t="s">
        <v>426</v>
      </c>
      <c r="J38">
        <v>102.3</v>
      </c>
      <c r="K38" t="s">
        <v>426</v>
      </c>
      <c r="L38">
        <v>104.7</v>
      </c>
      <c r="M38" t="s">
        <v>426</v>
      </c>
      <c r="N38">
        <v>108.5</v>
      </c>
      <c r="O38" t="s">
        <v>426</v>
      </c>
      <c r="P38">
        <v>110.8</v>
      </c>
      <c r="Q38" t="s">
        <v>426</v>
      </c>
      <c r="R38">
        <v>114.5</v>
      </c>
      <c r="S38" t="s">
        <v>426</v>
      </c>
      <c r="T38">
        <v>119.6</v>
      </c>
      <c r="U38" t="s">
        <v>426</v>
      </c>
      <c r="V38">
        <v>123</v>
      </c>
      <c r="W38" t="s">
        <v>426</v>
      </c>
      <c r="X38">
        <v>126.1</v>
      </c>
      <c r="Y38" t="s">
        <v>426</v>
      </c>
      <c r="Z38">
        <v>128</v>
      </c>
      <c r="AA38" t="s">
        <v>426</v>
      </c>
      <c r="AB38" s="7" t="s">
        <v>402</v>
      </c>
      <c r="AC38" t="s">
        <v>426</v>
      </c>
    </row>
    <row r="39" spans="1:29" ht="15">
      <c r="A39" t="s">
        <v>418</v>
      </c>
      <c r="B39">
        <v>95.09</v>
      </c>
      <c r="C39" t="s">
        <v>426</v>
      </c>
      <c r="D39">
        <v>96.41</v>
      </c>
      <c r="E39" t="s">
        <v>426</v>
      </c>
      <c r="F39">
        <v>98.64</v>
      </c>
      <c r="G39" t="s">
        <v>426</v>
      </c>
      <c r="H39">
        <v>100</v>
      </c>
      <c r="I39" t="s">
        <v>426</v>
      </c>
      <c r="J39">
        <v>104.65</v>
      </c>
      <c r="K39" t="s">
        <v>426</v>
      </c>
      <c r="L39">
        <v>108.45</v>
      </c>
      <c r="M39" t="s">
        <v>426</v>
      </c>
      <c r="N39">
        <v>122.29</v>
      </c>
      <c r="O39" t="s">
        <v>426</v>
      </c>
      <c r="P39">
        <v>142.18</v>
      </c>
      <c r="Q39" t="s">
        <v>426</v>
      </c>
      <c r="R39">
        <v>152.79</v>
      </c>
      <c r="S39" t="s">
        <v>426</v>
      </c>
      <c r="T39">
        <v>159.22</v>
      </c>
      <c r="U39" t="s">
        <v>426</v>
      </c>
      <c r="V39">
        <v>168.79</v>
      </c>
      <c r="W39" t="s">
        <v>426</v>
      </c>
      <c r="X39">
        <v>175.77</v>
      </c>
      <c r="Y39" t="s">
        <v>426</v>
      </c>
      <c r="Z39">
        <v>177.51</v>
      </c>
      <c r="AA39" t="s">
        <v>426</v>
      </c>
      <c r="AB39">
        <v>177.97</v>
      </c>
      <c r="AC39" t="s">
        <v>426</v>
      </c>
    </row>
    <row r="40" spans="1:29" ht="15">
      <c r="A40" t="s">
        <v>547</v>
      </c>
      <c r="F40" s="7" t="s">
        <v>402</v>
      </c>
      <c r="G40" t="s">
        <v>426</v>
      </c>
      <c r="H40" s="7" t="s">
        <v>402</v>
      </c>
      <c r="I40" t="s">
        <v>426</v>
      </c>
      <c r="J40" s="7" t="s">
        <v>402</v>
      </c>
      <c r="K40" t="s">
        <v>426</v>
      </c>
      <c r="L40" s="7" t="s">
        <v>402</v>
      </c>
      <c r="M40" t="s">
        <v>426</v>
      </c>
      <c r="N40" s="7" t="s">
        <v>402</v>
      </c>
      <c r="O40" t="s">
        <v>426</v>
      </c>
      <c r="P40" s="7" t="s">
        <v>402</v>
      </c>
      <c r="Q40" t="s">
        <v>426</v>
      </c>
      <c r="R40" s="7" t="s">
        <v>402</v>
      </c>
      <c r="S40" t="s">
        <v>426</v>
      </c>
      <c r="T40" s="7" t="s">
        <v>402</v>
      </c>
      <c r="U40" t="s">
        <v>426</v>
      </c>
      <c r="V40" s="7" t="s">
        <v>402</v>
      </c>
      <c r="W40" t="s">
        <v>426</v>
      </c>
      <c r="X40" s="7" t="s">
        <v>402</v>
      </c>
      <c r="Y40" t="s">
        <v>426</v>
      </c>
      <c r="Z40" s="7" t="s">
        <v>402</v>
      </c>
      <c r="AA40" t="s">
        <v>426</v>
      </c>
      <c r="AB40" s="7" t="s">
        <v>402</v>
      </c>
      <c r="AC40" t="s">
        <v>426</v>
      </c>
    </row>
    <row r="41" spans="1:29" ht="15">
      <c r="A41" t="s">
        <v>243</v>
      </c>
      <c r="B41">
        <v>96.1</v>
      </c>
      <c r="C41" t="s">
        <v>426</v>
      </c>
      <c r="D41">
        <v>97.9</v>
      </c>
      <c r="E41" t="s">
        <v>426</v>
      </c>
      <c r="F41">
        <v>98.5</v>
      </c>
      <c r="G41" t="s">
        <v>426</v>
      </c>
      <c r="H41">
        <v>100</v>
      </c>
      <c r="I41" t="s">
        <v>426</v>
      </c>
      <c r="J41">
        <v>102.5</v>
      </c>
      <c r="K41" t="s">
        <v>426</v>
      </c>
      <c r="L41">
        <v>103.2</v>
      </c>
      <c r="M41" t="s">
        <v>426</v>
      </c>
      <c r="N41">
        <v>106.7</v>
      </c>
      <c r="O41" t="s">
        <v>426</v>
      </c>
      <c r="P41">
        <v>109.2</v>
      </c>
      <c r="Q41" t="s">
        <v>426</v>
      </c>
      <c r="R41">
        <v>111.8</v>
      </c>
      <c r="S41" t="s">
        <v>426</v>
      </c>
      <c r="T41">
        <v>113.1</v>
      </c>
      <c r="U41" t="s">
        <v>426</v>
      </c>
      <c r="V41">
        <v>113.6</v>
      </c>
      <c r="W41" t="s">
        <v>426</v>
      </c>
      <c r="X41">
        <v>115.8</v>
      </c>
      <c r="Y41" t="s">
        <v>426</v>
      </c>
      <c r="Z41">
        <v>118</v>
      </c>
      <c r="AA41" t="s">
        <v>426</v>
      </c>
      <c r="AB41">
        <v>120.4</v>
      </c>
      <c r="AC41" t="s">
        <v>426</v>
      </c>
    </row>
    <row r="42" spans="1:29" ht="15">
      <c r="A42" t="s">
        <v>419</v>
      </c>
      <c r="B42" s="7" t="s">
        <v>402</v>
      </c>
      <c r="C42" t="s">
        <v>426</v>
      </c>
      <c r="D42" s="7" t="s">
        <v>402</v>
      </c>
      <c r="E42" t="s">
        <v>426</v>
      </c>
      <c r="F42" s="7" t="s">
        <v>402</v>
      </c>
      <c r="G42" t="s">
        <v>426</v>
      </c>
      <c r="H42">
        <v>100</v>
      </c>
      <c r="I42" t="s">
        <v>426</v>
      </c>
      <c r="J42">
        <v>101</v>
      </c>
      <c r="K42" t="s">
        <v>426</v>
      </c>
      <c r="L42">
        <v>101.8</v>
      </c>
      <c r="M42" t="s">
        <v>426</v>
      </c>
      <c r="N42">
        <v>104.2</v>
      </c>
      <c r="O42" t="s">
        <v>426</v>
      </c>
      <c r="P42">
        <v>103.4</v>
      </c>
      <c r="Q42" t="s">
        <v>426</v>
      </c>
      <c r="R42">
        <v>104.1</v>
      </c>
      <c r="S42" t="s">
        <v>426</v>
      </c>
      <c r="T42">
        <v>104.2</v>
      </c>
      <c r="U42" t="s">
        <v>426</v>
      </c>
      <c r="V42">
        <v>103.4</v>
      </c>
      <c r="W42" t="s">
        <v>426</v>
      </c>
      <c r="X42">
        <v>103.5</v>
      </c>
      <c r="Y42" t="s">
        <v>426</v>
      </c>
      <c r="Z42">
        <v>103.5</v>
      </c>
      <c r="AA42" t="s">
        <v>426</v>
      </c>
      <c r="AB42">
        <v>102.6</v>
      </c>
      <c r="AC42" t="s">
        <v>426</v>
      </c>
    </row>
    <row r="43" spans="1:29" ht="15">
      <c r="A43" t="s">
        <v>548</v>
      </c>
      <c r="F43" s="7" t="s">
        <v>402</v>
      </c>
      <c r="G43" t="s">
        <v>426</v>
      </c>
      <c r="H43" s="7" t="s">
        <v>402</v>
      </c>
      <c r="I43" t="s">
        <v>426</v>
      </c>
      <c r="J43" s="7" t="s">
        <v>402</v>
      </c>
      <c r="K43" t="s">
        <v>426</v>
      </c>
      <c r="L43" s="7" t="s">
        <v>402</v>
      </c>
      <c r="M43" t="s">
        <v>426</v>
      </c>
      <c r="N43" s="7" t="s">
        <v>402</v>
      </c>
      <c r="O43" t="s">
        <v>426</v>
      </c>
      <c r="P43" s="7" t="s">
        <v>402</v>
      </c>
      <c r="Q43" t="s">
        <v>426</v>
      </c>
      <c r="R43" s="7" t="s">
        <v>402</v>
      </c>
      <c r="S43" t="s">
        <v>426</v>
      </c>
      <c r="T43" s="7" t="s">
        <v>402</v>
      </c>
      <c r="U43" t="s">
        <v>426</v>
      </c>
      <c r="V43" s="7" t="s">
        <v>402</v>
      </c>
      <c r="W43" t="s">
        <v>426</v>
      </c>
      <c r="X43" s="7" t="s">
        <v>402</v>
      </c>
      <c r="Y43" t="s">
        <v>426</v>
      </c>
      <c r="Z43" s="7" t="s">
        <v>402</v>
      </c>
      <c r="AA43" t="s">
        <v>426</v>
      </c>
      <c r="AB43" s="7" t="s">
        <v>402</v>
      </c>
      <c r="AC43" t="s">
        <v>426</v>
      </c>
    </row>
    <row r="44" spans="1:29" ht="15">
      <c r="A44" t="s">
        <v>549</v>
      </c>
      <c r="F44" s="7" t="s">
        <v>402</v>
      </c>
      <c r="G44" t="s">
        <v>426</v>
      </c>
      <c r="H44" s="7" t="s">
        <v>402</v>
      </c>
      <c r="I44" t="s">
        <v>426</v>
      </c>
      <c r="J44" s="7" t="s">
        <v>402</v>
      </c>
      <c r="K44" t="s">
        <v>426</v>
      </c>
      <c r="L44" s="7" t="s">
        <v>402</v>
      </c>
      <c r="M44" t="s">
        <v>426</v>
      </c>
      <c r="N44" s="7" t="s">
        <v>402</v>
      </c>
      <c r="O44" t="s">
        <v>426</v>
      </c>
      <c r="P44" s="7" t="s">
        <v>402</v>
      </c>
      <c r="Q44" t="s">
        <v>426</v>
      </c>
      <c r="R44" s="7" t="s">
        <v>402</v>
      </c>
      <c r="S44" t="s">
        <v>426</v>
      </c>
      <c r="T44" s="7" t="s">
        <v>402</v>
      </c>
      <c r="U44" t="s">
        <v>426</v>
      </c>
      <c r="V44" s="7" t="s">
        <v>402</v>
      </c>
      <c r="W44" t="s">
        <v>426</v>
      </c>
      <c r="X44" s="7" t="s">
        <v>402</v>
      </c>
      <c r="Y44" t="s">
        <v>426</v>
      </c>
      <c r="Z44" s="7" t="s">
        <v>402</v>
      </c>
      <c r="AA44" t="s">
        <v>426</v>
      </c>
      <c r="AB44" s="7" t="s">
        <v>402</v>
      </c>
      <c r="AC44" t="s">
        <v>426</v>
      </c>
    </row>
    <row r="45" spans="1:29" ht="15">
      <c r="A45" t="s">
        <v>550</v>
      </c>
      <c r="F45" s="7" t="s">
        <v>402</v>
      </c>
      <c r="G45" t="s">
        <v>426</v>
      </c>
      <c r="H45" s="7" t="s">
        <v>402</v>
      </c>
      <c r="I45" t="s">
        <v>426</v>
      </c>
      <c r="J45" s="7" t="s">
        <v>402</v>
      </c>
      <c r="K45" t="s">
        <v>426</v>
      </c>
      <c r="L45" s="7" t="s">
        <v>402</v>
      </c>
      <c r="M45" t="s">
        <v>426</v>
      </c>
      <c r="N45" s="7" t="s">
        <v>402</v>
      </c>
      <c r="O45" t="s">
        <v>426</v>
      </c>
      <c r="P45" s="7" t="s">
        <v>402</v>
      </c>
      <c r="Q45" t="s">
        <v>426</v>
      </c>
      <c r="R45" s="7" t="s">
        <v>402</v>
      </c>
      <c r="S45" t="s">
        <v>426</v>
      </c>
      <c r="T45" s="7" t="s">
        <v>402</v>
      </c>
      <c r="U45" t="s">
        <v>426</v>
      </c>
      <c r="V45" s="7" t="s">
        <v>402</v>
      </c>
      <c r="W45" t="s">
        <v>426</v>
      </c>
      <c r="X45" s="7" t="s">
        <v>402</v>
      </c>
      <c r="Y45" t="s">
        <v>426</v>
      </c>
      <c r="Z45" s="7" t="s">
        <v>402</v>
      </c>
      <c r="AA45" t="s">
        <v>426</v>
      </c>
      <c r="AB45" s="7" t="s">
        <v>402</v>
      </c>
      <c r="AC45" t="s">
        <v>426</v>
      </c>
    </row>
    <row r="46" spans="1:29" ht="15">
      <c r="A46" t="s">
        <v>551</v>
      </c>
      <c r="F46" s="7" t="s">
        <v>402</v>
      </c>
      <c r="G46" t="s">
        <v>426</v>
      </c>
      <c r="H46" s="7" t="s">
        <v>402</v>
      </c>
      <c r="I46" t="s">
        <v>426</v>
      </c>
      <c r="J46" s="7" t="s">
        <v>402</v>
      </c>
      <c r="K46" t="s">
        <v>426</v>
      </c>
      <c r="L46" s="7" t="s">
        <v>402</v>
      </c>
      <c r="M46" t="s">
        <v>426</v>
      </c>
      <c r="N46" s="7" t="s">
        <v>402</v>
      </c>
      <c r="O46" t="s">
        <v>426</v>
      </c>
      <c r="P46" s="7" t="s">
        <v>402</v>
      </c>
      <c r="Q46" t="s">
        <v>426</v>
      </c>
      <c r="R46" s="7" t="s">
        <v>402</v>
      </c>
      <c r="S46" t="s">
        <v>426</v>
      </c>
      <c r="T46" s="7" t="s">
        <v>402</v>
      </c>
      <c r="U46" t="s">
        <v>426</v>
      </c>
      <c r="V46" s="7" t="s">
        <v>402</v>
      </c>
      <c r="W46" t="s">
        <v>426</v>
      </c>
      <c r="X46" s="7" t="s">
        <v>402</v>
      </c>
      <c r="Y46" t="s">
        <v>426</v>
      </c>
      <c r="Z46" s="7" t="s">
        <v>402</v>
      </c>
      <c r="AA46" t="s">
        <v>426</v>
      </c>
      <c r="AB46" s="7" t="s">
        <v>402</v>
      </c>
      <c r="AC46" t="s">
        <v>426</v>
      </c>
    </row>
    <row r="47" spans="1:29" ht="15">
      <c r="A47" t="s">
        <v>421</v>
      </c>
      <c r="B47">
        <v>67.069999999999993</v>
      </c>
      <c r="C47" t="s">
        <v>516</v>
      </c>
      <c r="D47">
        <v>84.04</v>
      </c>
      <c r="E47" t="s">
        <v>516</v>
      </c>
      <c r="F47">
        <v>92.48</v>
      </c>
      <c r="G47" t="s">
        <v>516</v>
      </c>
      <c r="H47">
        <v>100</v>
      </c>
      <c r="I47" t="s">
        <v>516</v>
      </c>
      <c r="J47">
        <v>109.28</v>
      </c>
      <c r="K47" t="s">
        <v>516</v>
      </c>
      <c r="L47">
        <v>118.85</v>
      </c>
      <c r="M47" t="s">
        <v>516</v>
      </c>
      <c r="N47">
        <v>131.26</v>
      </c>
      <c r="O47" t="s">
        <v>516</v>
      </c>
      <c r="P47">
        <v>139.47</v>
      </c>
      <c r="Q47" t="s">
        <v>516</v>
      </c>
      <c r="R47">
        <v>151.43</v>
      </c>
      <c r="S47" t="s">
        <v>516</v>
      </c>
      <c r="T47">
        <v>161.22</v>
      </c>
      <c r="U47" t="s">
        <v>516</v>
      </c>
      <c r="V47">
        <v>175.65</v>
      </c>
      <c r="W47" t="s">
        <v>516</v>
      </c>
      <c r="X47">
        <v>188.74</v>
      </c>
      <c r="Y47" t="s">
        <v>516</v>
      </c>
      <c r="Z47">
        <v>205.56</v>
      </c>
      <c r="AA47" t="s">
        <v>516</v>
      </c>
      <c r="AB47">
        <v>221.48</v>
      </c>
      <c r="AC47" t="s">
        <v>516</v>
      </c>
    </row>
    <row r="48" spans="1:29" ht="15">
      <c r="A48" t="s">
        <v>422</v>
      </c>
      <c r="B48">
        <v>91.79</v>
      </c>
      <c r="C48" t="s">
        <v>426</v>
      </c>
      <c r="D48">
        <v>93.88</v>
      </c>
      <c r="E48" t="s">
        <v>426</v>
      </c>
      <c r="F48">
        <v>96.43</v>
      </c>
      <c r="G48" t="s">
        <v>426</v>
      </c>
      <c r="H48">
        <v>100</v>
      </c>
      <c r="I48" t="s">
        <v>426</v>
      </c>
      <c r="J48">
        <v>103.17</v>
      </c>
      <c r="K48" t="s">
        <v>426</v>
      </c>
      <c r="L48">
        <v>105.88</v>
      </c>
      <c r="M48" t="s">
        <v>426</v>
      </c>
      <c r="N48">
        <v>110.51</v>
      </c>
      <c r="O48" t="s">
        <v>426</v>
      </c>
      <c r="P48">
        <v>109.6</v>
      </c>
      <c r="Q48" t="s">
        <v>426</v>
      </c>
      <c r="R48">
        <v>112.26</v>
      </c>
      <c r="S48" t="s">
        <v>426</v>
      </c>
      <c r="T48">
        <v>116.55</v>
      </c>
      <c r="U48" t="s">
        <v>426</v>
      </c>
      <c r="V48">
        <v>119.01</v>
      </c>
      <c r="W48" t="s">
        <v>426</v>
      </c>
      <c r="X48">
        <v>120.5</v>
      </c>
      <c r="Y48" t="s">
        <v>426</v>
      </c>
      <c r="Z48">
        <v>122.08</v>
      </c>
      <c r="AA48" t="s">
        <v>426</v>
      </c>
      <c r="AB48" s="7" t="s">
        <v>402</v>
      </c>
      <c r="AC48" t="s">
        <v>426</v>
      </c>
    </row>
    <row r="49" spans="1:35" ht="15">
      <c r="A49" t="s">
        <v>552</v>
      </c>
      <c r="B49"/>
      <c r="C49"/>
      <c r="D49"/>
      <c r="E49"/>
      <c r="F49" t="s">
        <v>552</v>
      </c>
      <c r="G49"/>
      <c r="H49"/>
      <c r="I49"/>
      <c r="J49"/>
      <c r="K49"/>
      <c r="L49"/>
      <c r="M49"/>
      <c r="N49"/>
      <c r="O49"/>
      <c r="P49"/>
      <c r="Q49"/>
      <c r="R49"/>
      <c r="S49"/>
      <c r="T49"/>
      <c r="U49"/>
      <c r="V49"/>
      <c r="W49"/>
      <c r="X49"/>
      <c r="Y49"/>
      <c r="Z49"/>
      <c r="AA49"/>
      <c r="AB49"/>
      <c r="AC49"/>
    </row>
    <row r="50" spans="1:35" ht="15">
      <c r="A50" t="s">
        <v>402</v>
      </c>
      <c r="B50" t="s">
        <v>426</v>
      </c>
      <c r="C50"/>
      <c r="D50"/>
      <c r="E50"/>
      <c r="F50"/>
      <c r="G50"/>
      <c r="H50"/>
      <c r="I50"/>
      <c r="J50"/>
      <c r="K50"/>
      <c r="L50"/>
      <c r="M50"/>
      <c r="N50"/>
      <c r="O50"/>
      <c r="P50"/>
      <c r="Q50"/>
      <c r="R50"/>
      <c r="S50"/>
      <c r="T50"/>
      <c r="U50"/>
      <c r="V50"/>
      <c r="W50"/>
      <c r="X50"/>
      <c r="Y50"/>
      <c r="Z50"/>
      <c r="AA50"/>
      <c r="AB50"/>
      <c r="AC50"/>
      <c r="AD50"/>
      <c r="AE50"/>
      <c r="AF50"/>
      <c r="AG50"/>
      <c r="AH50"/>
      <c r="AI50"/>
    </row>
    <row r="51" spans="1:35" ht="15">
      <c r="A51" t="s">
        <v>523</v>
      </c>
      <c r="B51" t="s">
        <v>378</v>
      </c>
      <c r="C51"/>
      <c r="D51"/>
      <c r="E51"/>
      <c r="F51" t="s">
        <v>378</v>
      </c>
      <c r="G51"/>
      <c r="H51"/>
      <c r="I51"/>
      <c r="J51"/>
      <c r="K51"/>
      <c r="L51"/>
      <c r="M51"/>
      <c r="N51"/>
      <c r="O51"/>
      <c r="P51"/>
      <c r="Q51"/>
      <c r="R51"/>
      <c r="S51"/>
      <c r="T51"/>
      <c r="U51"/>
      <c r="V51"/>
      <c r="W51"/>
      <c r="X51"/>
      <c r="Y51"/>
      <c r="Z51"/>
      <c r="AA51"/>
      <c r="AB51"/>
      <c r="AC51"/>
      <c r="AD51"/>
      <c r="AE51"/>
      <c r="AF51"/>
      <c r="AG51"/>
      <c r="AH51"/>
      <c r="AI51"/>
    </row>
    <row r="52" spans="1:35" ht="15">
      <c r="A52" t="s">
        <v>453</v>
      </c>
      <c r="B52" t="s">
        <v>536</v>
      </c>
      <c r="C52"/>
      <c r="D52"/>
      <c r="E52"/>
      <c r="F52" t="s">
        <v>542</v>
      </c>
      <c r="G52"/>
      <c r="H52"/>
      <c r="I52"/>
      <c r="J52"/>
      <c r="K52"/>
      <c r="L52"/>
      <c r="M52"/>
      <c r="N52"/>
      <c r="O52"/>
      <c r="P52"/>
      <c r="Q52"/>
      <c r="R52"/>
      <c r="S52"/>
      <c r="T52"/>
      <c r="U52"/>
      <c r="V52"/>
      <c r="W52"/>
      <c r="X52"/>
      <c r="Y52"/>
      <c r="Z52"/>
      <c r="AA52"/>
      <c r="AB52"/>
      <c r="AC52"/>
      <c r="AD52"/>
      <c r="AE52"/>
      <c r="AF52"/>
      <c r="AG52"/>
      <c r="AH52"/>
      <c r="AI52"/>
    </row>
    <row r="53" spans="1:35" ht="15">
      <c r="A53" t="s">
        <v>454</v>
      </c>
      <c r="B53" t="s">
        <v>537</v>
      </c>
      <c r="C53"/>
      <c r="D53"/>
      <c r="E53"/>
      <c r="F53" t="s">
        <v>553</v>
      </c>
      <c r="G53"/>
      <c r="H53"/>
      <c r="I53"/>
      <c r="J53"/>
      <c r="K53"/>
      <c r="L53"/>
      <c r="M53"/>
      <c r="N53"/>
      <c r="O53"/>
      <c r="P53"/>
      <c r="Q53"/>
      <c r="R53"/>
      <c r="S53"/>
      <c r="T53"/>
      <c r="U53"/>
      <c r="V53"/>
      <c r="W53"/>
      <c r="X53"/>
      <c r="Y53"/>
      <c r="Z53"/>
      <c r="AA53"/>
      <c r="AB53"/>
      <c r="AC53"/>
      <c r="AD53"/>
      <c r="AE53"/>
      <c r="AF53"/>
      <c r="AG53"/>
      <c r="AH53"/>
      <c r="AI53"/>
    </row>
    <row r="54" spans="1:35" ht="15">
      <c r="A54" t="s">
        <v>455</v>
      </c>
      <c r="B54" s="54" t="s">
        <v>538</v>
      </c>
      <c r="C54"/>
      <c r="D54"/>
      <c r="E54"/>
      <c r="F54" t="s">
        <v>554</v>
      </c>
      <c r="G54"/>
      <c r="H54"/>
      <c r="I54"/>
      <c r="J54"/>
      <c r="K54"/>
      <c r="L54"/>
      <c r="M54"/>
      <c r="N54"/>
      <c r="O54"/>
      <c r="P54"/>
      <c r="Q54"/>
      <c r="R54"/>
      <c r="S54"/>
      <c r="T54"/>
      <c r="U54"/>
      <c r="V54"/>
      <c r="W54"/>
      <c r="X54"/>
      <c r="Y54"/>
      <c r="Z54"/>
      <c r="AA54"/>
      <c r="AB54"/>
      <c r="AC54"/>
      <c r="AD54"/>
      <c r="AE54"/>
      <c r="AF54"/>
      <c r="AG54"/>
      <c r="AH54"/>
      <c r="AI54"/>
    </row>
    <row r="55" spans="1:35" ht="15">
      <c r="A55" t="s">
        <v>526</v>
      </c>
      <c r="B55" t="s">
        <v>527</v>
      </c>
      <c r="C55"/>
      <c r="D55"/>
      <c r="E55"/>
      <c r="F55" t="s">
        <v>527</v>
      </c>
      <c r="G55"/>
      <c r="H55"/>
      <c r="I55"/>
      <c r="J55"/>
      <c r="K55"/>
      <c r="L55"/>
      <c r="M55"/>
      <c r="N55"/>
      <c r="O55"/>
      <c r="P55"/>
      <c r="Q55"/>
      <c r="R55"/>
      <c r="S55"/>
      <c r="T55"/>
      <c r="U55"/>
      <c r="V55"/>
      <c r="W55"/>
      <c r="X55"/>
      <c r="Y55"/>
      <c r="Z55"/>
      <c r="AA55"/>
      <c r="AB55"/>
      <c r="AC55"/>
      <c r="AD55"/>
      <c r="AE55"/>
      <c r="AF55"/>
      <c r="AG55"/>
      <c r="AH55"/>
      <c r="AI55"/>
    </row>
    <row r="56" spans="1:35" ht="15">
      <c r="A56" t="s">
        <v>459</v>
      </c>
      <c r="B56" t="s">
        <v>539</v>
      </c>
      <c r="C56"/>
      <c r="D56"/>
      <c r="E56"/>
      <c r="F56" t="s">
        <v>539</v>
      </c>
      <c r="G56"/>
      <c r="H56"/>
      <c r="I56"/>
      <c r="J56"/>
      <c r="K56"/>
      <c r="L56"/>
      <c r="M56"/>
      <c r="N56"/>
      <c r="O56"/>
      <c r="P56"/>
      <c r="Q56"/>
      <c r="R56"/>
      <c r="S56"/>
      <c r="T56"/>
      <c r="U56"/>
      <c r="V56"/>
      <c r="W56"/>
      <c r="X56"/>
      <c r="Y56"/>
      <c r="Z56"/>
      <c r="AA56"/>
      <c r="AB56"/>
      <c r="AC56"/>
    </row>
    <row r="57" spans="1:35" ht="15">
      <c r="A57" t="s">
        <v>493</v>
      </c>
      <c r="B57" t="s">
        <v>540</v>
      </c>
      <c r="C57"/>
      <c r="D57"/>
      <c r="E57"/>
      <c r="F57" t="s">
        <v>540</v>
      </c>
      <c r="G57"/>
      <c r="H57"/>
      <c r="I57"/>
      <c r="J57"/>
      <c r="K57"/>
      <c r="L57"/>
      <c r="M57"/>
      <c r="N57"/>
      <c r="O57"/>
      <c r="P57"/>
      <c r="Q57"/>
      <c r="R57"/>
      <c r="S57"/>
      <c r="T57"/>
      <c r="U57"/>
      <c r="V57"/>
      <c r="W57"/>
      <c r="X57"/>
      <c r="Y57"/>
      <c r="Z57"/>
      <c r="AA57"/>
      <c r="AB57"/>
      <c r="AC57"/>
    </row>
    <row r="58" spans="1:35" ht="15">
      <c r="A58"/>
      <c r="B58"/>
      <c r="C58"/>
      <c r="D58"/>
      <c r="E58"/>
      <c r="F58"/>
      <c r="G58"/>
      <c r="H58"/>
      <c r="I58"/>
      <c r="J58"/>
      <c r="K58"/>
      <c r="L58"/>
      <c r="M58"/>
      <c r="N58"/>
      <c r="O58"/>
      <c r="P58"/>
      <c r="Q58"/>
      <c r="R58"/>
      <c r="S58"/>
      <c r="T58"/>
      <c r="U58"/>
      <c r="V58"/>
      <c r="W58"/>
      <c r="X58"/>
      <c r="Y58"/>
      <c r="Z58"/>
      <c r="AA58"/>
      <c r="AB58"/>
      <c r="AC58"/>
    </row>
    <row r="59" spans="1:35" ht="15">
      <c r="A59"/>
      <c r="B59"/>
      <c r="C59"/>
      <c r="D59"/>
      <c r="E59"/>
      <c r="F59"/>
      <c r="G59"/>
      <c r="H59"/>
      <c r="I59"/>
      <c r="J59"/>
      <c r="K59"/>
      <c r="L59"/>
      <c r="M59"/>
      <c r="N59"/>
      <c r="O59"/>
      <c r="P59"/>
      <c r="Q59"/>
      <c r="R59"/>
      <c r="S59"/>
      <c r="T59"/>
      <c r="U59"/>
      <c r="V59"/>
      <c r="W59"/>
      <c r="X59"/>
      <c r="Y59"/>
      <c r="Z59"/>
      <c r="AA59"/>
      <c r="AB59"/>
      <c r="AC59"/>
      <c r="AD59"/>
      <c r="AE59"/>
    </row>
    <row r="60" spans="1:35" ht="15">
      <c r="A60"/>
      <c r="B60"/>
      <c r="C60"/>
      <c r="D60"/>
      <c r="E60"/>
      <c r="F60"/>
      <c r="G60"/>
      <c r="H60"/>
      <c r="I60"/>
      <c r="J60"/>
      <c r="K60"/>
      <c r="L60"/>
      <c r="M60"/>
      <c r="N60"/>
      <c r="O60"/>
      <c r="P60"/>
      <c r="Q60"/>
      <c r="R60"/>
      <c r="S60"/>
      <c r="T60"/>
      <c r="U60"/>
      <c r="V60"/>
      <c r="W60"/>
      <c r="X60"/>
      <c r="Y60"/>
      <c r="Z60"/>
      <c r="AA60"/>
      <c r="AB60"/>
      <c r="AC60"/>
      <c r="AD60"/>
      <c r="AE60"/>
    </row>
    <row r="61" spans="1:35" ht="15">
      <c r="A61"/>
      <c r="B61"/>
      <c r="C61"/>
      <c r="D61"/>
      <c r="E61"/>
      <c r="F61"/>
      <c r="G61"/>
      <c r="H61"/>
      <c r="I61"/>
      <c r="J61"/>
      <c r="K61"/>
      <c r="L61"/>
      <c r="M61"/>
      <c r="N61"/>
      <c r="O61"/>
      <c r="P61"/>
      <c r="Q61"/>
      <c r="R61"/>
      <c r="S61"/>
      <c r="T61"/>
      <c r="U61"/>
      <c r="V61"/>
      <c r="W61"/>
      <c r="X61"/>
      <c r="Y61"/>
      <c r="Z61"/>
      <c r="AA61"/>
      <c r="AB61"/>
      <c r="AC61"/>
      <c r="AD61"/>
      <c r="AE61"/>
    </row>
    <row r="62" spans="1:35" ht="15">
      <c r="A62"/>
      <c r="B62"/>
      <c r="C62"/>
      <c r="D62"/>
      <c r="E62"/>
      <c r="F62"/>
      <c r="G62"/>
      <c r="H62"/>
      <c r="I62"/>
      <c r="J62"/>
      <c r="K62"/>
      <c r="L62"/>
      <c r="M62"/>
      <c r="N62"/>
      <c r="O62"/>
      <c r="P62"/>
      <c r="Q62"/>
      <c r="R62"/>
      <c r="S62"/>
      <c r="T62"/>
      <c r="U62"/>
      <c r="V62"/>
      <c r="W62"/>
      <c r="X62"/>
      <c r="Y62"/>
      <c r="Z62"/>
      <c r="AA62"/>
      <c r="AB62"/>
      <c r="AC62"/>
      <c r="AD62"/>
      <c r="AE62"/>
    </row>
    <row r="63" spans="1:35" ht="15">
      <c r="A63"/>
      <c r="B63"/>
      <c r="C63"/>
      <c r="D63"/>
      <c r="E63"/>
      <c r="F63"/>
      <c r="G63"/>
      <c r="H63"/>
      <c r="I63"/>
      <c r="J63"/>
      <c r="K63"/>
      <c r="L63"/>
      <c r="M63"/>
      <c r="N63"/>
      <c r="O63"/>
      <c r="P63"/>
      <c r="Q63"/>
      <c r="R63"/>
      <c r="S63"/>
      <c r="T63"/>
      <c r="U63"/>
      <c r="V63"/>
      <c r="W63"/>
      <c r="X63"/>
      <c r="Y63"/>
      <c r="Z63"/>
      <c r="AA63"/>
      <c r="AB63"/>
      <c r="AC63"/>
      <c r="AD63"/>
      <c r="AE63"/>
    </row>
    <row r="64" spans="1:35" ht="15">
      <c r="A64"/>
      <c r="B64"/>
      <c r="C64"/>
      <c r="D64"/>
      <c r="E64"/>
      <c r="F64"/>
      <c r="G64"/>
      <c r="H64"/>
      <c r="I64"/>
      <c r="J64"/>
      <c r="K64"/>
      <c r="L64"/>
      <c r="M64"/>
      <c r="N64"/>
      <c r="O64"/>
      <c r="P64"/>
      <c r="Q64"/>
      <c r="R64"/>
      <c r="S64"/>
      <c r="T64"/>
      <c r="U64"/>
      <c r="V64"/>
      <c r="W64"/>
      <c r="X64"/>
      <c r="Y64"/>
      <c r="Z64"/>
      <c r="AA64"/>
      <c r="AB64"/>
      <c r="AC64"/>
      <c r="AD64"/>
      <c r="AE64"/>
    </row>
    <row r="65" spans="1:31" ht="15">
      <c r="A65"/>
      <c r="B65"/>
      <c r="C65"/>
      <c r="D65"/>
      <c r="E65"/>
      <c r="F65"/>
      <c r="G65"/>
      <c r="H65"/>
      <c r="I65"/>
      <c r="J65"/>
      <c r="K65"/>
      <c r="L65"/>
      <c r="M65"/>
      <c r="N65"/>
      <c r="O65"/>
      <c r="P65"/>
      <c r="Q65"/>
      <c r="R65"/>
      <c r="S65"/>
      <c r="T65"/>
      <c r="U65"/>
      <c r="V65"/>
      <c r="W65"/>
      <c r="X65"/>
      <c r="Y65"/>
      <c r="Z65"/>
      <c r="AA65"/>
      <c r="AB65"/>
      <c r="AC65"/>
      <c r="AD65"/>
      <c r="AE65"/>
    </row>
    <row r="66" spans="1:31" ht="15">
      <c r="A66"/>
      <c r="B66"/>
      <c r="C66"/>
      <c r="D66"/>
      <c r="E66"/>
      <c r="F66"/>
      <c r="G66"/>
      <c r="H66"/>
      <c r="I66"/>
      <c r="J66"/>
      <c r="K66"/>
      <c r="L66"/>
      <c r="M66"/>
      <c r="N66"/>
      <c r="O66"/>
      <c r="P66"/>
      <c r="Q66"/>
      <c r="R66"/>
      <c r="S66"/>
      <c r="T66"/>
      <c r="U66"/>
      <c r="V66"/>
      <c r="W66"/>
      <c r="X66"/>
      <c r="Y66"/>
      <c r="Z66"/>
      <c r="AA66"/>
      <c r="AB66"/>
      <c r="AC66"/>
      <c r="AD66"/>
      <c r="AE66"/>
    </row>
    <row r="67" spans="1:31" ht="15">
      <c r="A67"/>
      <c r="B67"/>
      <c r="C67"/>
      <c r="D67"/>
      <c r="E67"/>
      <c r="F67"/>
      <c r="G67"/>
      <c r="H67"/>
      <c r="I67"/>
      <c r="J67"/>
      <c r="K67"/>
      <c r="L67"/>
      <c r="M67"/>
      <c r="N67"/>
      <c r="O67"/>
      <c r="P67"/>
      <c r="Q67"/>
      <c r="R67"/>
      <c r="S67"/>
      <c r="T67"/>
      <c r="U67"/>
      <c r="V67"/>
      <c r="W67"/>
      <c r="X67"/>
      <c r="Y67"/>
      <c r="Z67"/>
      <c r="AA67"/>
      <c r="AB67"/>
      <c r="AC67"/>
      <c r="AD67"/>
      <c r="AE67"/>
    </row>
    <row r="68" spans="1:31" ht="15">
      <c r="A68"/>
      <c r="B68"/>
      <c r="C68"/>
      <c r="D68"/>
      <c r="E68"/>
      <c r="F68"/>
      <c r="G68"/>
      <c r="H68"/>
      <c r="I68"/>
      <c r="J68"/>
      <c r="K68"/>
      <c r="L68"/>
      <c r="M68"/>
      <c r="N68"/>
      <c r="O68"/>
      <c r="P68"/>
      <c r="Q68"/>
      <c r="R68"/>
      <c r="S68"/>
      <c r="T68"/>
      <c r="U68"/>
      <c r="V68"/>
      <c r="W68"/>
      <c r="X68"/>
      <c r="Y68"/>
      <c r="Z68"/>
      <c r="AA68"/>
      <c r="AB68"/>
      <c r="AC68"/>
      <c r="AD68"/>
      <c r="AE68"/>
    </row>
    <row r="69" spans="1:31" ht="15">
      <c r="A69"/>
      <c r="B69"/>
      <c r="C69"/>
      <c r="D69"/>
      <c r="E69"/>
      <c r="F69"/>
      <c r="G69"/>
      <c r="H69"/>
      <c r="I69"/>
      <c r="J69"/>
      <c r="K69"/>
      <c r="L69"/>
      <c r="M69"/>
      <c r="N69"/>
      <c r="O69"/>
      <c r="P69"/>
      <c r="Q69"/>
      <c r="R69"/>
      <c r="S69"/>
      <c r="T69"/>
      <c r="U69"/>
      <c r="V69"/>
      <c r="W69"/>
      <c r="X69"/>
      <c r="Y69"/>
      <c r="Z69"/>
      <c r="AA69"/>
      <c r="AB69"/>
      <c r="AC69"/>
      <c r="AD69"/>
      <c r="AE69"/>
    </row>
    <row r="70" spans="1:31" ht="15">
      <c r="A70"/>
      <c r="B70"/>
      <c r="C70"/>
      <c r="D70"/>
      <c r="E70"/>
      <c r="F70"/>
      <c r="G70"/>
      <c r="H70"/>
      <c r="I70"/>
      <c r="J70"/>
      <c r="K70"/>
      <c r="L70"/>
      <c r="M70"/>
      <c r="N70"/>
      <c r="O70"/>
      <c r="P70"/>
      <c r="Q70"/>
      <c r="R70"/>
      <c r="S70"/>
      <c r="T70"/>
      <c r="U70"/>
      <c r="V70"/>
      <c r="W70"/>
      <c r="X70"/>
      <c r="Y70"/>
      <c r="Z70"/>
      <c r="AA70"/>
      <c r="AB70"/>
      <c r="AC70"/>
      <c r="AD70"/>
      <c r="AE70"/>
    </row>
    <row r="71" spans="1:31" ht="15">
      <c r="A71"/>
      <c r="B71"/>
      <c r="C71"/>
      <c r="D71"/>
      <c r="E71"/>
      <c r="F71"/>
      <c r="G71"/>
      <c r="H71"/>
      <c r="I71"/>
      <c r="J71"/>
      <c r="K71"/>
      <c r="L71"/>
      <c r="M71"/>
      <c r="N71"/>
      <c r="O71"/>
      <c r="P71"/>
      <c r="Q71"/>
      <c r="R71"/>
      <c r="S71"/>
      <c r="T71"/>
      <c r="U71"/>
      <c r="V71"/>
      <c r="W71"/>
      <c r="X71"/>
      <c r="Y71"/>
      <c r="Z71"/>
      <c r="AA71"/>
      <c r="AB71"/>
      <c r="AC71"/>
      <c r="AD71"/>
      <c r="AE71"/>
    </row>
    <row r="72" spans="1:31" ht="15">
      <c r="A72"/>
      <c r="B72"/>
      <c r="C72"/>
      <c r="D72"/>
      <c r="E72"/>
      <c r="F72"/>
      <c r="G72"/>
      <c r="H72"/>
      <c r="I72"/>
      <c r="J72"/>
      <c r="K72"/>
      <c r="L72"/>
      <c r="M72"/>
      <c r="N72"/>
      <c r="O72"/>
      <c r="P72"/>
      <c r="Q72"/>
      <c r="R72"/>
      <c r="S72"/>
      <c r="T72"/>
      <c r="U72"/>
      <c r="V72"/>
      <c r="W72"/>
      <c r="X72"/>
      <c r="Y72"/>
      <c r="Z72"/>
      <c r="AA72"/>
      <c r="AB72"/>
      <c r="AC72"/>
      <c r="AD72"/>
      <c r="AE72"/>
    </row>
    <row r="73" spans="1:31" ht="15">
      <c r="A73"/>
      <c r="B73"/>
      <c r="C73"/>
      <c r="D73"/>
      <c r="E73"/>
      <c r="F73"/>
      <c r="G73"/>
      <c r="H73"/>
      <c r="I73"/>
      <c r="J73"/>
      <c r="K73"/>
      <c r="L73"/>
      <c r="M73"/>
      <c r="N73"/>
      <c r="O73"/>
      <c r="P73"/>
      <c r="Q73"/>
      <c r="R73"/>
      <c r="S73"/>
      <c r="T73"/>
      <c r="U73"/>
      <c r="V73"/>
      <c r="W73"/>
      <c r="X73"/>
      <c r="Y73"/>
      <c r="Z73"/>
      <c r="AA73"/>
      <c r="AB73"/>
      <c r="AC73"/>
      <c r="AD73"/>
      <c r="AE73"/>
    </row>
    <row r="74" spans="1:31" ht="15">
      <c r="A74"/>
      <c r="B74"/>
      <c r="C74"/>
      <c r="D74"/>
      <c r="E74"/>
      <c r="F74"/>
      <c r="G74"/>
      <c r="H74"/>
      <c r="I74"/>
      <c r="J74"/>
      <c r="K74"/>
      <c r="L74"/>
      <c r="M74"/>
      <c r="N74"/>
      <c r="O74"/>
      <c r="P74"/>
      <c r="Q74"/>
      <c r="R74"/>
      <c r="S74"/>
      <c r="T74"/>
      <c r="U74"/>
      <c r="V74"/>
      <c r="W74"/>
      <c r="X74"/>
      <c r="Y74"/>
      <c r="Z74"/>
      <c r="AA74"/>
      <c r="AB74"/>
      <c r="AC74"/>
      <c r="AD74"/>
      <c r="AE74"/>
    </row>
    <row r="75" spans="1:31" ht="15">
      <c r="A75"/>
      <c r="B75"/>
      <c r="C75"/>
      <c r="D75"/>
      <c r="E75"/>
      <c r="F75"/>
      <c r="G75"/>
      <c r="H75"/>
      <c r="I75"/>
      <c r="J75"/>
      <c r="K75"/>
      <c r="L75"/>
      <c r="M75"/>
      <c r="N75"/>
      <c r="O75"/>
      <c r="P75"/>
      <c r="Q75"/>
      <c r="R75"/>
      <c r="S75"/>
      <c r="T75"/>
      <c r="U75"/>
      <c r="V75"/>
      <c r="W75"/>
      <c r="X75"/>
      <c r="Y75"/>
      <c r="Z75"/>
      <c r="AA75"/>
      <c r="AB75"/>
      <c r="AC75"/>
      <c r="AD75"/>
      <c r="AE75"/>
    </row>
    <row r="76" spans="1:31" ht="15">
      <c r="A76"/>
      <c r="B76"/>
      <c r="C76"/>
      <c r="D76"/>
      <c r="E76"/>
      <c r="F76"/>
      <c r="G76"/>
      <c r="H76"/>
      <c r="I76"/>
      <c r="J76"/>
      <c r="K76"/>
      <c r="L76"/>
      <c r="M76"/>
      <c r="N76"/>
      <c r="O76"/>
      <c r="P76"/>
      <c r="Q76"/>
      <c r="R76"/>
      <c r="S76"/>
      <c r="T76"/>
      <c r="U76"/>
      <c r="V76"/>
      <c r="W76"/>
      <c r="X76"/>
      <c r="Y76"/>
      <c r="Z76"/>
      <c r="AA76"/>
      <c r="AB76"/>
      <c r="AC76"/>
      <c r="AD76"/>
      <c r="AE76"/>
    </row>
    <row r="77" spans="1:31" ht="15">
      <c r="A77"/>
      <c r="B77"/>
      <c r="C77"/>
      <c r="D77"/>
      <c r="E77"/>
      <c r="F77"/>
      <c r="G77"/>
      <c r="H77"/>
      <c r="I77"/>
      <c r="J77"/>
      <c r="K77"/>
      <c r="L77"/>
      <c r="M77"/>
      <c r="N77"/>
      <c r="O77"/>
      <c r="P77"/>
      <c r="Q77"/>
      <c r="R77"/>
      <c r="S77"/>
      <c r="T77"/>
      <c r="U77"/>
      <c r="V77"/>
      <c r="W77"/>
      <c r="X77"/>
      <c r="Y77"/>
      <c r="Z77"/>
      <c r="AA77"/>
      <c r="AB77"/>
      <c r="AC77"/>
      <c r="AD77"/>
      <c r="AE77"/>
    </row>
    <row r="78" spans="1:31" ht="15">
      <c r="A78"/>
      <c r="B78"/>
      <c r="C78"/>
      <c r="D78"/>
      <c r="E78"/>
      <c r="F78"/>
      <c r="G78"/>
      <c r="H78"/>
      <c r="I78"/>
      <c r="J78"/>
      <c r="K78"/>
      <c r="L78"/>
      <c r="M78"/>
      <c r="N78"/>
      <c r="O78"/>
      <c r="P78"/>
      <c r="Q78"/>
      <c r="R78"/>
      <c r="S78"/>
      <c r="T78"/>
      <c r="U78"/>
      <c r="V78"/>
      <c r="W78"/>
      <c r="X78"/>
      <c r="Y78"/>
      <c r="Z78"/>
      <c r="AA78"/>
      <c r="AB78"/>
      <c r="AC78"/>
      <c r="AD78"/>
      <c r="AE78"/>
    </row>
    <row r="79" spans="1:31" ht="15">
      <c r="A79"/>
      <c r="B79"/>
      <c r="C79"/>
      <c r="D79"/>
      <c r="E79"/>
      <c r="F79"/>
      <c r="G79"/>
      <c r="H79"/>
      <c r="I79"/>
      <c r="J79"/>
      <c r="K79"/>
      <c r="L79"/>
      <c r="M79"/>
      <c r="N79"/>
      <c r="O79"/>
      <c r="P79"/>
      <c r="Q79"/>
      <c r="R79"/>
      <c r="S79"/>
      <c r="T79"/>
      <c r="U79"/>
      <c r="V79"/>
      <c r="W79"/>
      <c r="X79"/>
      <c r="Y79"/>
      <c r="Z79"/>
      <c r="AA79"/>
      <c r="AB79"/>
      <c r="AC79"/>
      <c r="AD79"/>
      <c r="AE79"/>
    </row>
    <row r="80" spans="1:31" ht="15">
      <c r="A80"/>
      <c r="B80"/>
      <c r="C80"/>
      <c r="D80"/>
      <c r="E80"/>
      <c r="F80"/>
      <c r="G80"/>
      <c r="H80"/>
      <c r="I80"/>
      <c r="J80"/>
      <c r="K80"/>
      <c r="L80"/>
      <c r="M80"/>
      <c r="N80"/>
      <c r="O80"/>
      <c r="P80"/>
      <c r="Q80"/>
      <c r="R80"/>
      <c r="S80"/>
      <c r="T80"/>
      <c r="U80"/>
      <c r="V80"/>
      <c r="W80"/>
      <c r="X80"/>
      <c r="Y80"/>
      <c r="Z80"/>
      <c r="AA80"/>
      <c r="AB80"/>
      <c r="AC80"/>
      <c r="AD80"/>
      <c r="AE80"/>
    </row>
    <row r="81" spans="1:31" ht="15">
      <c r="A81"/>
      <c r="B81"/>
      <c r="C81"/>
      <c r="D81"/>
      <c r="E81"/>
      <c r="F81"/>
      <c r="G81"/>
      <c r="H81"/>
      <c r="I81"/>
      <c r="J81"/>
      <c r="K81"/>
      <c r="L81"/>
      <c r="M81"/>
      <c r="N81"/>
      <c r="O81"/>
      <c r="P81"/>
      <c r="Q81"/>
      <c r="R81"/>
      <c r="S81"/>
      <c r="T81"/>
      <c r="U81"/>
      <c r="V81"/>
      <c r="W81"/>
      <c r="X81"/>
      <c r="Y81"/>
      <c r="Z81"/>
      <c r="AA81"/>
      <c r="AB81"/>
      <c r="AC81"/>
      <c r="AD81"/>
      <c r="AE81"/>
    </row>
    <row r="82" spans="1:31" ht="15">
      <c r="A82"/>
      <c r="B82"/>
      <c r="C82"/>
      <c r="D82"/>
      <c r="E82"/>
      <c r="F82"/>
      <c r="G82"/>
      <c r="H82"/>
      <c r="I82"/>
      <c r="J82"/>
      <c r="K82"/>
      <c r="L82"/>
      <c r="M82"/>
      <c r="N82"/>
      <c r="O82"/>
      <c r="P82"/>
      <c r="Q82"/>
      <c r="R82"/>
      <c r="S82"/>
      <c r="T82"/>
      <c r="U82"/>
      <c r="V82"/>
      <c r="W82"/>
      <c r="X82"/>
      <c r="Y82"/>
      <c r="Z82"/>
      <c r="AA82"/>
      <c r="AB82"/>
      <c r="AC82"/>
      <c r="AD82"/>
      <c r="AE82"/>
    </row>
    <row r="83" spans="1:31" ht="15">
      <c r="A83"/>
      <c r="B83"/>
      <c r="C83"/>
      <c r="D83"/>
      <c r="E83"/>
      <c r="F83"/>
      <c r="G83"/>
      <c r="H83"/>
      <c r="I83"/>
      <c r="J83"/>
      <c r="K83"/>
      <c r="L83"/>
      <c r="M83"/>
      <c r="N83"/>
      <c r="O83"/>
      <c r="P83"/>
      <c r="Q83"/>
      <c r="R83"/>
      <c r="S83"/>
      <c r="T83"/>
      <c r="U83"/>
      <c r="V83"/>
      <c r="W83"/>
      <c r="X83"/>
      <c r="Y83"/>
      <c r="Z83"/>
      <c r="AA83"/>
      <c r="AB83"/>
      <c r="AC83"/>
      <c r="AD83"/>
      <c r="AE83"/>
    </row>
    <row r="84" spans="1:31" ht="15">
      <c r="A84"/>
      <c r="B84"/>
      <c r="C84"/>
      <c r="D84"/>
      <c r="E84"/>
      <c r="F84"/>
      <c r="G84"/>
      <c r="H84"/>
      <c r="I84"/>
      <c r="J84"/>
      <c r="K84"/>
      <c r="L84"/>
      <c r="M84"/>
      <c r="N84"/>
      <c r="O84"/>
      <c r="P84"/>
      <c r="Q84"/>
      <c r="R84"/>
      <c r="S84"/>
      <c r="T84"/>
      <c r="U84"/>
      <c r="V84"/>
      <c r="W84"/>
      <c r="X84"/>
      <c r="Y84"/>
      <c r="Z84"/>
      <c r="AA84"/>
      <c r="AB84"/>
      <c r="AC84"/>
      <c r="AD84"/>
      <c r="AE84"/>
    </row>
    <row r="85" spans="1:31" ht="15">
      <c r="A85"/>
      <c r="B85"/>
      <c r="C85"/>
      <c r="D85"/>
      <c r="E85"/>
      <c r="F85"/>
      <c r="G85"/>
      <c r="H85"/>
      <c r="I85"/>
      <c r="J85"/>
      <c r="K85"/>
      <c r="L85"/>
      <c r="M85"/>
      <c r="N85"/>
      <c r="O85"/>
      <c r="P85"/>
      <c r="Q85"/>
      <c r="R85"/>
      <c r="S85"/>
      <c r="T85"/>
      <c r="U85"/>
      <c r="V85"/>
      <c r="W85"/>
      <c r="X85"/>
      <c r="Y85"/>
      <c r="Z85"/>
      <c r="AA85"/>
      <c r="AB85"/>
      <c r="AC85"/>
      <c r="AD85"/>
      <c r="AE85"/>
    </row>
    <row r="86" spans="1:31" ht="15">
      <c r="A86"/>
      <c r="B86"/>
      <c r="C86"/>
      <c r="D86"/>
      <c r="E86"/>
      <c r="F86"/>
      <c r="G86"/>
      <c r="H86"/>
      <c r="I86"/>
      <c r="J86"/>
      <c r="K86"/>
      <c r="L86"/>
      <c r="M86"/>
      <c r="N86"/>
      <c r="O86"/>
      <c r="P86"/>
      <c r="Q86"/>
      <c r="R86"/>
      <c r="S86"/>
      <c r="T86"/>
      <c r="U86"/>
      <c r="V86"/>
      <c r="W86"/>
      <c r="X86"/>
      <c r="Y86"/>
      <c r="Z86"/>
      <c r="AA86"/>
      <c r="AB86"/>
      <c r="AC86"/>
      <c r="AD86"/>
      <c r="AE86"/>
    </row>
    <row r="87" spans="1:31">
      <c r="A87" s="124" t="str">
        <f>A141</f>
        <v>United States</v>
      </c>
      <c r="B87" s="124" t="b">
        <f>B48=P141</f>
        <v>1</v>
      </c>
      <c r="C87" s="124"/>
      <c r="D87" s="124" t="b">
        <f>D48=O141</f>
        <v>1</v>
      </c>
      <c r="E87" s="124"/>
      <c r="F87" s="136" t="b">
        <f>F48=N141</f>
        <v>1</v>
      </c>
      <c r="G87" s="124"/>
      <c r="H87" s="124" t="b">
        <f>H48=M141</f>
        <v>1</v>
      </c>
      <c r="I87" s="124"/>
      <c r="J87" s="124" t="b">
        <f>J48=L141</f>
        <v>1</v>
      </c>
      <c r="K87" s="124"/>
      <c r="L87" s="124" t="b">
        <f>L48=K141</f>
        <v>1</v>
      </c>
      <c r="M87" s="124"/>
      <c r="N87" s="124" t="b">
        <f>N48=J141</f>
        <v>1</v>
      </c>
      <c r="O87" s="124"/>
      <c r="P87" s="124" t="b">
        <f>P48=I141</f>
        <v>1</v>
      </c>
      <c r="R87" s="124" t="e">
        <f>R48=#REF!</f>
        <v>#REF!</v>
      </c>
    </row>
    <row r="88" spans="1:31">
      <c r="L88" s="117" t="b">
        <f>Q99=Q146</f>
        <v>1</v>
      </c>
      <c r="M88" s="117" t="b">
        <f>R99=R146</f>
        <v>1</v>
      </c>
      <c r="N88" s="117" t="b">
        <f>S99=S146</f>
        <v>1</v>
      </c>
      <c r="O88" s="117" t="b">
        <f>T99=T146</f>
        <v>1</v>
      </c>
      <c r="P88" s="117" t="b">
        <f>U99=U146</f>
        <v>1</v>
      </c>
    </row>
    <row r="90" spans="1:31" ht="18">
      <c r="A90" s="95" t="s">
        <v>373</v>
      </c>
    </row>
    <row r="92" spans="1:31">
      <c r="A92" s="90" t="s">
        <v>374</v>
      </c>
      <c r="B92" s="90" t="s">
        <v>375</v>
      </c>
    </row>
    <row r="93" spans="1:31">
      <c r="A93" s="90" t="s">
        <v>376</v>
      </c>
      <c r="B93" s="90" t="s">
        <v>463</v>
      </c>
    </row>
    <row r="94" spans="1:31">
      <c r="A94" s="90" t="s">
        <v>377</v>
      </c>
      <c r="B94" s="90" t="s">
        <v>378</v>
      </c>
    </row>
    <row r="96" spans="1:31">
      <c r="A96" s="90" t="s">
        <v>379</v>
      </c>
      <c r="H96" s="90" t="s">
        <v>380</v>
      </c>
      <c r="I96" s="90" t="s">
        <v>381</v>
      </c>
      <c r="J96" s="90" t="s">
        <v>382</v>
      </c>
      <c r="K96" s="90" t="s">
        <v>383</v>
      </c>
      <c r="L96" s="90" t="s">
        <v>384</v>
      </c>
    </row>
    <row r="98" spans="1:22">
      <c r="A98" s="93" t="s">
        <v>385</v>
      </c>
      <c r="I98" s="132" t="s">
        <v>397</v>
      </c>
      <c r="J98" s="132" t="s">
        <v>396</v>
      </c>
      <c r="K98" s="132" t="s">
        <v>395</v>
      </c>
      <c r="L98" s="132" t="s">
        <v>394</v>
      </c>
      <c r="M98" s="132" t="s">
        <v>393</v>
      </c>
      <c r="N98" s="132" t="s">
        <v>392</v>
      </c>
      <c r="O98" s="132" t="s">
        <v>391</v>
      </c>
      <c r="P98" s="132" t="s">
        <v>390</v>
      </c>
      <c r="Q98" s="93" t="s">
        <v>389</v>
      </c>
      <c r="R98" s="93" t="s">
        <v>388</v>
      </c>
      <c r="S98" s="93" t="s">
        <v>387</v>
      </c>
      <c r="T98" s="93" t="s">
        <v>386</v>
      </c>
      <c r="U98" s="93" t="s">
        <v>462</v>
      </c>
      <c r="V98" s="93" t="s">
        <v>461</v>
      </c>
    </row>
    <row r="99" spans="1:22">
      <c r="A99" s="93" t="s">
        <v>398</v>
      </c>
      <c r="I99" s="133"/>
      <c r="J99" s="133"/>
      <c r="K99" s="133"/>
      <c r="L99" s="133"/>
      <c r="M99" s="133"/>
      <c r="N99" s="133"/>
      <c r="O99" s="133"/>
      <c r="P99" s="133"/>
      <c r="Q99" s="129">
        <v>92.19</v>
      </c>
      <c r="R99" s="92">
        <v>90.21</v>
      </c>
      <c r="S99" s="92">
        <v>88.53</v>
      </c>
      <c r="T99" s="92">
        <v>87.49</v>
      </c>
      <c r="U99" s="92">
        <v>86.38</v>
      </c>
      <c r="V99" s="92">
        <v>84.91</v>
      </c>
    </row>
    <row r="100" spans="1:22">
      <c r="A100" s="93" t="s">
        <v>399</v>
      </c>
      <c r="I100" s="133"/>
      <c r="J100" s="133"/>
      <c r="K100" s="133"/>
      <c r="L100" s="133"/>
      <c r="M100" s="133"/>
      <c r="N100" s="133"/>
      <c r="O100" s="133"/>
      <c r="P100" s="133"/>
      <c r="Q100" s="129">
        <v>91.28</v>
      </c>
      <c r="R100" s="92">
        <v>88.45</v>
      </c>
      <c r="S100" s="92">
        <v>85.49</v>
      </c>
      <c r="T100" s="92">
        <v>83.03</v>
      </c>
      <c r="U100" s="92">
        <v>79.349999999999994</v>
      </c>
      <c r="V100" s="92">
        <v>73.930000000000007</v>
      </c>
    </row>
    <row r="101" spans="1:22">
      <c r="A101" s="93" t="s">
        <v>400</v>
      </c>
      <c r="I101" s="133"/>
      <c r="J101" s="133"/>
      <c r="K101" s="133"/>
      <c r="L101" s="133"/>
      <c r="M101" s="133"/>
      <c r="N101" s="133"/>
      <c r="O101" s="133"/>
      <c r="P101" s="133"/>
      <c r="Q101" s="129">
        <v>92.04</v>
      </c>
      <c r="R101" s="92">
        <v>89.8</v>
      </c>
      <c r="S101" s="92">
        <v>87.66</v>
      </c>
      <c r="T101" s="92">
        <v>86.27</v>
      </c>
      <c r="U101" s="92">
        <v>84.5</v>
      </c>
      <c r="V101" s="92">
        <v>82.38</v>
      </c>
    </row>
    <row r="102" spans="1:22">
      <c r="A102" s="93" t="s">
        <v>401</v>
      </c>
      <c r="I102" s="134"/>
      <c r="J102" s="134"/>
      <c r="K102" s="134"/>
      <c r="L102" s="133"/>
      <c r="M102" s="133"/>
      <c r="N102" s="133"/>
      <c r="O102" s="133"/>
      <c r="P102" s="133"/>
      <c r="Q102" s="129">
        <v>92.27</v>
      </c>
      <c r="R102" s="92">
        <v>90.29</v>
      </c>
      <c r="S102" s="92">
        <v>88.6</v>
      </c>
      <c r="T102" s="92">
        <v>87.57</v>
      </c>
      <c r="U102" s="92">
        <v>86.45</v>
      </c>
      <c r="V102" s="92">
        <v>84.99</v>
      </c>
    </row>
    <row r="103" spans="1:22">
      <c r="A103" s="93" t="s">
        <v>403</v>
      </c>
      <c r="I103" s="133"/>
      <c r="J103" s="133"/>
      <c r="K103" s="133"/>
      <c r="L103" s="133"/>
      <c r="M103" s="133"/>
      <c r="N103" s="133"/>
      <c r="O103" s="133"/>
      <c r="P103" s="133"/>
      <c r="Q103" s="129">
        <v>91.8</v>
      </c>
      <c r="R103" s="92">
        <v>89.69</v>
      </c>
      <c r="S103" s="92">
        <v>87.85</v>
      </c>
      <c r="T103" s="92">
        <v>86.87</v>
      </c>
      <c r="U103" s="92">
        <v>85.94</v>
      </c>
      <c r="V103" s="92">
        <v>84.6</v>
      </c>
    </row>
    <row r="104" spans="1:22">
      <c r="A104" s="93" t="s">
        <v>404</v>
      </c>
      <c r="I104" s="133"/>
      <c r="J104" s="133"/>
      <c r="K104" s="133"/>
      <c r="L104" s="133"/>
      <c r="M104" s="133"/>
      <c r="N104" s="133"/>
      <c r="O104" s="133"/>
      <c r="P104" s="133"/>
      <c r="Q104" s="129">
        <v>91.72</v>
      </c>
      <c r="R104" s="92">
        <v>89.55</v>
      </c>
      <c r="S104" s="92">
        <v>87.63</v>
      </c>
      <c r="T104" s="92">
        <v>86.62</v>
      </c>
      <c r="U104" s="92">
        <v>85.58</v>
      </c>
      <c r="V104" s="92">
        <v>84.16</v>
      </c>
    </row>
    <row r="105" spans="1:22">
      <c r="A105" s="93" t="s">
        <v>405</v>
      </c>
      <c r="I105" s="133"/>
      <c r="J105" s="133"/>
      <c r="K105" s="133"/>
      <c r="L105" s="133"/>
      <c r="M105" s="133"/>
      <c r="N105" s="133"/>
      <c r="O105" s="133"/>
      <c r="P105" s="133"/>
      <c r="Q105" s="129">
        <v>91.75</v>
      </c>
      <c r="R105" s="92">
        <v>89.63</v>
      </c>
      <c r="S105" s="92">
        <v>87.72</v>
      </c>
      <c r="T105" s="92">
        <v>86.76</v>
      </c>
      <c r="U105" s="92">
        <v>85.74</v>
      </c>
      <c r="V105" s="92">
        <v>84.32</v>
      </c>
    </row>
    <row r="106" spans="1:22">
      <c r="A106" s="93" t="s">
        <v>406</v>
      </c>
      <c r="I106" s="133"/>
      <c r="J106" s="133"/>
      <c r="K106" s="133"/>
      <c r="L106" s="133"/>
      <c r="M106" s="133"/>
      <c r="N106" s="133"/>
      <c r="O106" s="133"/>
      <c r="P106" s="133"/>
      <c r="Q106" s="129">
        <v>91.76</v>
      </c>
      <c r="R106" s="92">
        <v>89.63</v>
      </c>
      <c r="S106" s="92">
        <v>87.74</v>
      </c>
      <c r="T106" s="92">
        <v>86.77</v>
      </c>
      <c r="U106" s="92">
        <v>85.75</v>
      </c>
      <c r="V106" s="92">
        <v>84.34</v>
      </c>
    </row>
    <row r="107" spans="1:22">
      <c r="A107" s="93" t="s">
        <v>407</v>
      </c>
      <c r="I107" s="133"/>
      <c r="J107" s="133"/>
      <c r="K107" s="133"/>
      <c r="L107" s="133"/>
      <c r="M107" s="133"/>
      <c r="N107" s="133"/>
      <c r="O107" s="133"/>
      <c r="P107" s="133"/>
      <c r="Q107" s="129">
        <v>91.79</v>
      </c>
      <c r="R107" s="92">
        <v>89.67</v>
      </c>
      <c r="S107" s="92">
        <v>87.81</v>
      </c>
      <c r="T107" s="92">
        <v>86.82</v>
      </c>
      <c r="U107" s="92">
        <v>85.82</v>
      </c>
      <c r="V107" s="92">
        <v>84.43</v>
      </c>
    </row>
    <row r="108" spans="1:22">
      <c r="A108" s="93" t="s">
        <v>275</v>
      </c>
      <c r="I108" s="133"/>
      <c r="J108" s="133"/>
      <c r="K108" s="133"/>
      <c r="L108" s="133"/>
      <c r="M108" s="133"/>
      <c r="N108" s="133"/>
      <c r="O108" s="133"/>
      <c r="P108" s="133"/>
      <c r="Q108" s="129">
        <v>92.88</v>
      </c>
      <c r="R108" s="92">
        <v>90.67</v>
      </c>
      <c r="S108" s="92">
        <v>88.31</v>
      </c>
      <c r="T108" s="92">
        <v>87.32</v>
      </c>
      <c r="U108" s="92">
        <v>86.53</v>
      </c>
      <c r="V108" s="92">
        <v>85.25</v>
      </c>
    </row>
    <row r="109" spans="1:22">
      <c r="A109" s="93" t="s">
        <v>408</v>
      </c>
      <c r="I109" s="133"/>
      <c r="J109" s="133"/>
      <c r="K109" s="133"/>
      <c r="L109" s="133"/>
      <c r="M109" s="133"/>
      <c r="N109" s="133"/>
      <c r="O109" s="133"/>
      <c r="P109" s="133"/>
      <c r="Q109" s="129">
        <v>82.04</v>
      </c>
      <c r="R109" s="92">
        <v>76.41</v>
      </c>
      <c r="S109" s="92">
        <v>69.27</v>
      </c>
      <c r="T109" s="92">
        <v>67.53</v>
      </c>
      <c r="U109" s="92">
        <v>56.9</v>
      </c>
      <c r="V109" s="91" t="s">
        <v>402</v>
      </c>
    </row>
    <row r="110" spans="1:22">
      <c r="A110" s="93" t="s">
        <v>409</v>
      </c>
      <c r="I110" s="135"/>
      <c r="J110" s="135"/>
      <c r="K110" s="135"/>
      <c r="L110" s="135"/>
      <c r="M110" s="135"/>
      <c r="N110" s="135"/>
      <c r="O110" s="135"/>
      <c r="P110" s="135"/>
      <c r="Q110" s="130">
        <v>94.7</v>
      </c>
      <c r="R110" s="94">
        <v>90.6</v>
      </c>
      <c r="S110" s="94">
        <v>87.1</v>
      </c>
      <c r="T110" s="94">
        <v>85.6</v>
      </c>
      <c r="U110" s="94">
        <v>78</v>
      </c>
      <c r="V110" s="94">
        <v>72.2</v>
      </c>
    </row>
    <row r="111" spans="1:22">
      <c r="A111" s="93" t="s">
        <v>246</v>
      </c>
      <c r="I111" s="135"/>
      <c r="J111" s="135"/>
      <c r="K111" s="135"/>
      <c r="L111" s="135"/>
      <c r="M111" s="135"/>
      <c r="N111" s="135"/>
      <c r="O111" s="135"/>
      <c r="P111" s="135"/>
      <c r="Q111" s="130">
        <v>93.3</v>
      </c>
      <c r="R111" s="94">
        <v>91.2</v>
      </c>
      <c r="S111" s="94">
        <v>88.8</v>
      </c>
      <c r="T111" s="94">
        <v>87</v>
      </c>
      <c r="U111" s="94">
        <v>85.9</v>
      </c>
      <c r="V111" s="94">
        <v>84.3</v>
      </c>
    </row>
    <row r="112" spans="1:22">
      <c r="A112" s="93" t="s">
        <v>410</v>
      </c>
      <c r="I112" s="135"/>
      <c r="J112" s="135"/>
      <c r="K112" s="135"/>
      <c r="L112" s="135"/>
      <c r="M112" s="135"/>
      <c r="N112" s="135"/>
      <c r="O112" s="135"/>
      <c r="P112" s="135"/>
      <c r="Q112" s="130">
        <v>94.1</v>
      </c>
      <c r="R112" s="94">
        <v>92.4</v>
      </c>
      <c r="S112" s="94">
        <v>91.1</v>
      </c>
      <c r="T112" s="94">
        <v>90.5</v>
      </c>
      <c r="U112" s="94">
        <v>90</v>
      </c>
      <c r="V112" s="94">
        <v>88.6</v>
      </c>
    </row>
    <row r="113" spans="1:22">
      <c r="A113" s="93" t="s">
        <v>239</v>
      </c>
      <c r="I113" s="133"/>
      <c r="J113" s="133"/>
      <c r="K113" s="133"/>
      <c r="L113" s="133"/>
      <c r="M113" s="133"/>
      <c r="N113" s="133"/>
      <c r="O113" s="133"/>
      <c r="P113" s="133"/>
      <c r="Q113" s="129">
        <v>88.76</v>
      </c>
      <c r="R113" s="92">
        <v>84.03</v>
      </c>
      <c r="S113" s="92">
        <v>80.849999999999994</v>
      </c>
      <c r="T113" s="92">
        <v>78.42</v>
      </c>
      <c r="U113" s="92">
        <v>72.09</v>
      </c>
      <c r="V113" s="92">
        <v>65.97</v>
      </c>
    </row>
    <row r="114" spans="1:22">
      <c r="A114" s="93" t="s">
        <v>278</v>
      </c>
      <c r="I114" s="135"/>
      <c r="J114" s="135"/>
      <c r="K114" s="135"/>
      <c r="L114" s="135"/>
      <c r="M114" s="135"/>
      <c r="N114" s="135"/>
      <c r="O114" s="135"/>
      <c r="P114" s="135"/>
      <c r="Q114" s="130">
        <v>87.8</v>
      </c>
      <c r="R114" s="94">
        <v>84.5</v>
      </c>
      <c r="S114" s="94">
        <v>80.3</v>
      </c>
      <c r="T114" s="94">
        <v>78.3</v>
      </c>
      <c r="U114" s="94">
        <v>76.7</v>
      </c>
      <c r="V114" s="94">
        <v>75.7</v>
      </c>
    </row>
    <row r="115" spans="1:22">
      <c r="A115" s="93" t="s">
        <v>276</v>
      </c>
      <c r="I115" s="133"/>
      <c r="J115" s="133"/>
      <c r="K115" s="133"/>
      <c r="L115" s="133"/>
      <c r="M115" s="133"/>
      <c r="N115" s="133"/>
      <c r="O115" s="133"/>
      <c r="P115" s="133"/>
      <c r="Q115" s="129">
        <v>87.26</v>
      </c>
      <c r="R115" s="92">
        <v>84.18</v>
      </c>
      <c r="S115" s="92">
        <v>81.81</v>
      </c>
      <c r="T115" s="92">
        <v>80.099999999999994</v>
      </c>
      <c r="U115" s="92">
        <v>76.63</v>
      </c>
      <c r="V115" s="92">
        <v>72.680000000000007</v>
      </c>
    </row>
    <row r="116" spans="1:22">
      <c r="A116" s="93" t="s">
        <v>282</v>
      </c>
      <c r="I116" s="133"/>
      <c r="J116" s="133"/>
      <c r="K116" s="133"/>
      <c r="L116" s="133"/>
      <c r="M116" s="133"/>
      <c r="N116" s="133"/>
      <c r="O116" s="133"/>
      <c r="P116" s="133"/>
      <c r="Q116" s="129">
        <v>87.88</v>
      </c>
      <c r="R116" s="92">
        <v>85.47</v>
      </c>
      <c r="S116" s="92">
        <v>82.59</v>
      </c>
      <c r="T116" s="92">
        <v>80.790000000000006</v>
      </c>
      <c r="U116" s="92">
        <v>79.39</v>
      </c>
      <c r="V116" s="92">
        <v>77.92</v>
      </c>
    </row>
    <row r="117" spans="1:22">
      <c r="A117" s="93" t="s">
        <v>279</v>
      </c>
      <c r="I117" s="133"/>
      <c r="J117" s="133"/>
      <c r="K117" s="133"/>
      <c r="L117" s="133"/>
      <c r="M117" s="133"/>
      <c r="N117" s="133"/>
      <c r="O117" s="133"/>
      <c r="P117" s="133"/>
      <c r="Q117" s="129">
        <v>92.07</v>
      </c>
      <c r="R117" s="92">
        <v>90.46</v>
      </c>
      <c r="S117" s="92">
        <v>88.84</v>
      </c>
      <c r="T117" s="92">
        <v>88.34</v>
      </c>
      <c r="U117" s="92">
        <v>87.75</v>
      </c>
      <c r="V117" s="92">
        <v>86.64</v>
      </c>
    </row>
    <row r="118" spans="1:22">
      <c r="A118" s="93" t="s">
        <v>280</v>
      </c>
      <c r="I118" s="135"/>
      <c r="J118" s="135"/>
      <c r="K118" s="135"/>
      <c r="L118" s="135"/>
      <c r="M118" s="135"/>
      <c r="N118" s="135"/>
      <c r="O118" s="135"/>
      <c r="P118" s="135"/>
      <c r="Q118" s="130">
        <v>90.7</v>
      </c>
      <c r="R118" s="94">
        <v>88.6</v>
      </c>
      <c r="S118" s="94">
        <v>86.4</v>
      </c>
      <c r="T118" s="94">
        <v>85</v>
      </c>
      <c r="U118" s="94">
        <v>83.3</v>
      </c>
      <c r="V118" s="94">
        <v>81.8</v>
      </c>
    </row>
    <row r="119" spans="1:22">
      <c r="A119" s="93" t="s">
        <v>411</v>
      </c>
      <c r="I119" s="133"/>
      <c r="J119" s="133"/>
      <c r="K119" s="133"/>
      <c r="L119" s="133"/>
      <c r="M119" s="133"/>
      <c r="N119" s="133"/>
      <c r="O119" s="133"/>
      <c r="P119" s="133"/>
      <c r="Q119" s="129">
        <v>90</v>
      </c>
      <c r="R119" s="92">
        <v>88.25</v>
      </c>
      <c r="S119" s="92">
        <v>84.15</v>
      </c>
      <c r="T119" s="92">
        <v>83.21</v>
      </c>
      <c r="U119" s="92">
        <v>81.31</v>
      </c>
      <c r="V119" s="92">
        <v>78.7</v>
      </c>
    </row>
    <row r="120" spans="1:22">
      <c r="A120" s="93" t="s">
        <v>241</v>
      </c>
      <c r="I120" s="133"/>
      <c r="J120" s="133"/>
      <c r="K120" s="133"/>
      <c r="L120" s="133"/>
      <c r="M120" s="133"/>
      <c r="N120" s="133"/>
      <c r="O120" s="133"/>
      <c r="P120" s="133"/>
      <c r="Q120" s="129">
        <v>83.94</v>
      </c>
      <c r="R120" s="92">
        <v>81.87</v>
      </c>
      <c r="S120" s="92">
        <v>79.77</v>
      </c>
      <c r="T120" s="92">
        <v>78.11</v>
      </c>
      <c r="U120" s="92">
        <v>74.89</v>
      </c>
      <c r="V120" s="92">
        <v>69.31</v>
      </c>
    </row>
    <row r="121" spans="1:22">
      <c r="A121" s="93" t="s">
        <v>242</v>
      </c>
      <c r="I121" s="133"/>
      <c r="J121" s="133"/>
      <c r="K121" s="133"/>
      <c r="L121" s="133"/>
      <c r="M121" s="133"/>
      <c r="N121" s="133"/>
      <c r="O121" s="133"/>
      <c r="P121" s="133"/>
      <c r="Q121" s="129">
        <v>97.01</v>
      </c>
      <c r="R121" s="92">
        <v>95.53</v>
      </c>
      <c r="S121" s="92">
        <v>94.51</v>
      </c>
      <c r="T121" s="92">
        <v>93.15</v>
      </c>
      <c r="U121" s="92">
        <v>88.39</v>
      </c>
      <c r="V121" s="92">
        <v>80.150000000000006</v>
      </c>
    </row>
    <row r="122" spans="1:22">
      <c r="A122" s="93" t="s">
        <v>412</v>
      </c>
      <c r="I122" s="133"/>
      <c r="J122" s="133"/>
      <c r="K122" s="133"/>
      <c r="L122" s="133"/>
      <c r="M122" s="133"/>
      <c r="N122" s="133"/>
      <c r="O122" s="133"/>
      <c r="P122" s="133"/>
      <c r="Q122" s="129">
        <v>89.21</v>
      </c>
      <c r="R122" s="92">
        <v>87.12</v>
      </c>
      <c r="S122" s="92">
        <v>83.94</v>
      </c>
      <c r="T122" s="92">
        <v>83.1</v>
      </c>
      <c r="U122" s="92">
        <v>82.3</v>
      </c>
      <c r="V122" s="92">
        <v>81.180000000000007</v>
      </c>
    </row>
    <row r="123" spans="1:22">
      <c r="A123" s="93" t="s">
        <v>413</v>
      </c>
      <c r="I123" s="133"/>
      <c r="J123" s="133"/>
      <c r="K123" s="133"/>
      <c r="L123" s="133"/>
      <c r="M123" s="133"/>
      <c r="N123" s="133"/>
      <c r="O123" s="133"/>
      <c r="P123" s="133"/>
      <c r="Q123" s="129">
        <v>82.15</v>
      </c>
      <c r="R123" s="92">
        <v>75.31</v>
      </c>
      <c r="S123" s="92">
        <v>68.489999999999995</v>
      </c>
      <c r="T123" s="92">
        <v>62.28</v>
      </c>
      <c r="U123" s="92">
        <v>54.53</v>
      </c>
      <c r="V123" s="92">
        <v>46.04</v>
      </c>
    </row>
    <row r="124" spans="1:22">
      <c r="A124" s="93" t="s">
        <v>304</v>
      </c>
      <c r="I124" s="133"/>
      <c r="J124" s="133"/>
      <c r="K124" s="133"/>
      <c r="L124" s="133"/>
      <c r="M124" s="133"/>
      <c r="N124" s="133"/>
      <c r="O124" s="133"/>
      <c r="P124" s="133"/>
      <c r="Q124" s="129">
        <v>90.77</v>
      </c>
      <c r="R124" s="92">
        <v>88.55</v>
      </c>
      <c r="S124" s="92">
        <v>85.94</v>
      </c>
      <c r="T124" s="92">
        <v>84.02</v>
      </c>
      <c r="U124" s="92">
        <v>81.02</v>
      </c>
      <c r="V124" s="92">
        <v>77.97</v>
      </c>
    </row>
    <row r="125" spans="1:22">
      <c r="A125" s="93" t="s">
        <v>281</v>
      </c>
      <c r="I125" s="133"/>
      <c r="J125" s="133"/>
      <c r="K125" s="133"/>
      <c r="L125" s="133"/>
      <c r="M125" s="133"/>
      <c r="N125" s="133"/>
      <c r="O125" s="133"/>
      <c r="P125" s="133"/>
      <c r="Q125" s="129">
        <v>91.51</v>
      </c>
      <c r="R125" s="92">
        <v>87.06</v>
      </c>
      <c r="S125" s="92">
        <v>85.07</v>
      </c>
      <c r="T125" s="92">
        <v>83.38</v>
      </c>
      <c r="U125" s="92">
        <v>81.92</v>
      </c>
      <c r="V125" s="92">
        <v>80.430000000000007</v>
      </c>
    </row>
    <row r="126" spans="1:22">
      <c r="A126" s="93" t="s">
        <v>283</v>
      </c>
      <c r="I126" s="133"/>
      <c r="J126" s="133"/>
      <c r="K126" s="133"/>
      <c r="L126" s="133"/>
      <c r="M126" s="133"/>
      <c r="N126" s="133"/>
      <c r="O126" s="133"/>
      <c r="P126" s="133"/>
      <c r="Q126" s="129">
        <v>93.25</v>
      </c>
      <c r="R126" s="92">
        <v>91.16</v>
      </c>
      <c r="S126" s="92">
        <v>89.41</v>
      </c>
      <c r="T126" s="92">
        <v>88.95</v>
      </c>
      <c r="U126" s="92">
        <v>88.22</v>
      </c>
      <c r="V126" s="92">
        <v>87.21</v>
      </c>
    </row>
    <row r="127" spans="1:22">
      <c r="A127" s="93" t="s">
        <v>244</v>
      </c>
      <c r="I127" s="135"/>
      <c r="J127" s="135"/>
      <c r="K127" s="135"/>
      <c r="L127" s="135"/>
      <c r="M127" s="135"/>
      <c r="N127" s="135"/>
      <c r="O127" s="135"/>
      <c r="P127" s="135"/>
      <c r="Q127" s="130">
        <v>92</v>
      </c>
      <c r="R127" s="94">
        <v>87.4</v>
      </c>
      <c r="S127" s="94">
        <v>79.400000000000006</v>
      </c>
      <c r="T127" s="94">
        <v>74.099999999999994</v>
      </c>
      <c r="U127" s="94">
        <v>66.3</v>
      </c>
      <c r="V127" s="94">
        <v>57.6</v>
      </c>
    </row>
    <row r="128" spans="1:22">
      <c r="A128" s="93" t="s">
        <v>133</v>
      </c>
      <c r="I128" s="133"/>
      <c r="J128" s="133"/>
      <c r="K128" s="133"/>
      <c r="L128" s="133"/>
      <c r="M128" s="133"/>
      <c r="N128" s="133"/>
      <c r="O128" s="133"/>
      <c r="P128" s="133"/>
      <c r="Q128" s="129">
        <v>89.23</v>
      </c>
      <c r="R128" s="92">
        <v>85.46</v>
      </c>
      <c r="S128" s="92">
        <v>83.13</v>
      </c>
      <c r="T128" s="92">
        <v>81.36</v>
      </c>
      <c r="U128" s="92">
        <v>79.599999999999994</v>
      </c>
      <c r="V128" s="92">
        <v>78.12</v>
      </c>
    </row>
    <row r="129" spans="1:22">
      <c r="A129" s="93" t="s">
        <v>414</v>
      </c>
      <c r="I129" s="133"/>
      <c r="J129" s="133"/>
      <c r="K129" s="133"/>
      <c r="L129" s="133"/>
      <c r="M129" s="133"/>
      <c r="N129" s="133"/>
      <c r="O129" s="133"/>
      <c r="P129" s="133"/>
      <c r="Q129" s="129">
        <v>58.02</v>
      </c>
      <c r="R129" s="92">
        <v>43.15</v>
      </c>
      <c r="S129" s="92">
        <v>29.62</v>
      </c>
      <c r="T129" s="92">
        <v>20.309999999999999</v>
      </c>
      <c r="U129" s="92">
        <v>12.77</v>
      </c>
      <c r="V129" s="92">
        <v>5.01</v>
      </c>
    </row>
    <row r="130" spans="1:22">
      <c r="A130" s="93" t="s">
        <v>415</v>
      </c>
      <c r="I130" s="133"/>
      <c r="J130" s="133"/>
      <c r="K130" s="133"/>
      <c r="L130" s="133"/>
      <c r="M130" s="133"/>
      <c r="N130" s="133"/>
      <c r="O130" s="133"/>
      <c r="P130" s="133"/>
      <c r="Q130" s="129">
        <v>82.9</v>
      </c>
      <c r="R130" s="92">
        <v>76.36</v>
      </c>
      <c r="S130" s="92">
        <v>70.09</v>
      </c>
      <c r="T130" s="92">
        <v>66.05</v>
      </c>
      <c r="U130" s="92">
        <v>61.21</v>
      </c>
      <c r="V130" s="92">
        <v>56.5</v>
      </c>
    </row>
    <row r="131" spans="1:22">
      <c r="A131" s="93" t="s">
        <v>416</v>
      </c>
      <c r="I131" s="133"/>
      <c r="J131" s="133"/>
      <c r="K131" s="133"/>
      <c r="L131" s="133"/>
      <c r="M131" s="133"/>
      <c r="N131" s="133"/>
      <c r="O131" s="133"/>
      <c r="P131" s="133"/>
      <c r="Q131" s="129">
        <v>80.66</v>
      </c>
      <c r="R131" s="92">
        <v>75.27</v>
      </c>
      <c r="S131" s="92">
        <v>67.09</v>
      </c>
      <c r="T131" s="92">
        <v>60.74</v>
      </c>
      <c r="U131" s="92">
        <v>56.93</v>
      </c>
      <c r="V131" s="92">
        <v>53.71</v>
      </c>
    </row>
    <row r="132" spans="1:22">
      <c r="A132" s="93" t="s">
        <v>123</v>
      </c>
      <c r="I132" s="133"/>
      <c r="J132" s="133"/>
      <c r="K132" s="133"/>
      <c r="L132" s="133"/>
      <c r="M132" s="133"/>
      <c r="N132" s="133"/>
      <c r="O132" s="133"/>
      <c r="P132" s="133"/>
      <c r="Q132" s="129">
        <v>95.9</v>
      </c>
      <c r="R132" s="92">
        <v>93.41</v>
      </c>
      <c r="S132" s="92">
        <v>90.73</v>
      </c>
      <c r="T132" s="92">
        <v>89.56</v>
      </c>
      <c r="U132" s="92">
        <v>88.37</v>
      </c>
      <c r="V132" s="92">
        <v>87.3</v>
      </c>
    </row>
    <row r="133" spans="1:22">
      <c r="A133" s="93" t="s">
        <v>245</v>
      </c>
      <c r="I133" s="133"/>
      <c r="J133" s="133"/>
      <c r="K133" s="133"/>
      <c r="L133" s="133"/>
      <c r="M133" s="133"/>
      <c r="N133" s="133"/>
      <c r="O133" s="133"/>
      <c r="P133" s="133"/>
      <c r="Q133" s="129">
        <v>94.12</v>
      </c>
      <c r="R133" s="92">
        <v>91.67</v>
      </c>
      <c r="S133" s="92">
        <v>90.51</v>
      </c>
      <c r="T133" s="92">
        <v>90.01</v>
      </c>
      <c r="U133" s="92">
        <v>89.09</v>
      </c>
      <c r="V133" s="92">
        <v>87.51</v>
      </c>
    </row>
    <row r="134" spans="1:22">
      <c r="A134" s="93" t="s">
        <v>284</v>
      </c>
      <c r="I134" s="135"/>
      <c r="J134" s="135"/>
      <c r="K134" s="135"/>
      <c r="L134" s="135"/>
      <c r="M134" s="135"/>
      <c r="N134" s="135"/>
      <c r="O134" s="135"/>
      <c r="P134" s="135"/>
      <c r="Q134" s="130">
        <v>94.2</v>
      </c>
      <c r="R134" s="94">
        <v>93.1</v>
      </c>
      <c r="S134" s="94">
        <v>92.3</v>
      </c>
      <c r="T134" s="94">
        <v>91.1</v>
      </c>
      <c r="U134" s="94">
        <v>89.7</v>
      </c>
      <c r="V134" s="94">
        <v>88.1</v>
      </c>
    </row>
    <row r="135" spans="1:22">
      <c r="A135" s="93" t="s">
        <v>417</v>
      </c>
      <c r="I135" s="133"/>
      <c r="J135" s="133"/>
      <c r="K135" s="133"/>
      <c r="L135" s="133"/>
      <c r="M135" s="133"/>
      <c r="N135" s="133"/>
      <c r="O135" s="133"/>
      <c r="P135" s="133"/>
      <c r="Q135" s="129">
        <v>92.22</v>
      </c>
      <c r="R135" s="92">
        <v>90.23</v>
      </c>
      <c r="S135" s="92">
        <v>88.54</v>
      </c>
      <c r="T135" s="92">
        <v>87.49</v>
      </c>
      <c r="U135" s="92">
        <v>86.37</v>
      </c>
      <c r="V135" s="92">
        <v>84.9</v>
      </c>
    </row>
    <row r="136" spans="1:22">
      <c r="A136" s="93" t="s">
        <v>418</v>
      </c>
      <c r="I136" s="133"/>
      <c r="J136" s="133"/>
      <c r="K136" s="133"/>
      <c r="L136" s="133"/>
      <c r="M136" s="133"/>
      <c r="N136" s="133"/>
      <c r="O136" s="133"/>
      <c r="P136" s="133"/>
      <c r="Q136" s="129">
        <v>90.29</v>
      </c>
      <c r="R136" s="92">
        <v>84.7</v>
      </c>
      <c r="S136" s="92">
        <v>81.13</v>
      </c>
      <c r="T136" s="92">
        <v>79.430000000000007</v>
      </c>
      <c r="U136" s="92">
        <v>78.400000000000006</v>
      </c>
      <c r="V136" s="92">
        <v>76.98</v>
      </c>
    </row>
    <row r="137" spans="1:22">
      <c r="A137" s="93" t="s">
        <v>243</v>
      </c>
      <c r="I137" s="135"/>
      <c r="J137" s="135"/>
      <c r="K137" s="135"/>
      <c r="L137" s="135"/>
      <c r="M137" s="135"/>
      <c r="N137" s="135"/>
      <c r="O137" s="135"/>
      <c r="P137" s="135"/>
      <c r="Q137" s="130">
        <v>95.3</v>
      </c>
      <c r="R137" s="94">
        <v>92.8</v>
      </c>
      <c r="S137" s="94">
        <v>90</v>
      </c>
      <c r="T137" s="94">
        <v>88.2</v>
      </c>
      <c r="U137" s="94">
        <v>86.5</v>
      </c>
      <c r="V137" s="94">
        <v>84.3</v>
      </c>
    </row>
    <row r="138" spans="1:22">
      <c r="A138" s="93" t="s">
        <v>419</v>
      </c>
      <c r="I138" s="135"/>
      <c r="J138" s="135"/>
      <c r="K138" s="135"/>
      <c r="L138" s="135"/>
      <c r="M138" s="135"/>
      <c r="N138" s="134"/>
      <c r="O138" s="134"/>
      <c r="P138" s="134"/>
      <c r="Q138" s="131" t="s">
        <v>402</v>
      </c>
      <c r="R138" s="91" t="s">
        <v>402</v>
      </c>
      <c r="S138" s="91" t="s">
        <v>402</v>
      </c>
      <c r="T138" s="91" t="s">
        <v>402</v>
      </c>
      <c r="U138" s="91" t="s">
        <v>402</v>
      </c>
      <c r="V138" s="91" t="s">
        <v>402</v>
      </c>
    </row>
    <row r="139" spans="1:22">
      <c r="A139" s="93" t="s">
        <v>420</v>
      </c>
      <c r="I139" s="133"/>
      <c r="J139" s="133"/>
      <c r="K139" s="133"/>
      <c r="L139" s="133"/>
      <c r="M139" s="133"/>
      <c r="N139" s="133"/>
      <c r="O139" s="133"/>
      <c r="P139" s="133"/>
      <c r="Q139" s="129">
        <v>90.53</v>
      </c>
      <c r="R139" s="92">
        <v>86.83</v>
      </c>
      <c r="S139" s="92">
        <v>83.13</v>
      </c>
      <c r="T139" s="92">
        <v>80.13</v>
      </c>
      <c r="U139" s="91" t="s">
        <v>402</v>
      </c>
      <c r="V139" s="91" t="s">
        <v>402</v>
      </c>
    </row>
    <row r="140" spans="1:22">
      <c r="A140" s="93" t="s">
        <v>421</v>
      </c>
      <c r="I140" s="133"/>
      <c r="J140" s="133"/>
      <c r="K140" s="133"/>
      <c r="L140" s="133"/>
      <c r="M140" s="133"/>
      <c r="N140" s="133"/>
      <c r="O140" s="133"/>
      <c r="P140" s="133"/>
      <c r="Q140" s="129">
        <v>45.64</v>
      </c>
      <c r="R140" s="92">
        <v>29.1</v>
      </c>
      <c r="S140" s="92">
        <v>19</v>
      </c>
      <c r="T140" s="92">
        <v>11.77</v>
      </c>
      <c r="U140" s="92">
        <v>6.47</v>
      </c>
      <c r="V140" s="92">
        <v>3.49</v>
      </c>
    </row>
    <row r="141" spans="1:22">
      <c r="A141" s="93" t="s">
        <v>422</v>
      </c>
      <c r="I141" s="92">
        <v>109.6</v>
      </c>
      <c r="J141" s="92">
        <v>110.51</v>
      </c>
      <c r="K141" s="92">
        <v>105.88</v>
      </c>
      <c r="L141" s="92">
        <v>103.17</v>
      </c>
      <c r="M141" s="92">
        <v>100</v>
      </c>
      <c r="N141" s="92">
        <v>96.43</v>
      </c>
      <c r="O141" s="92">
        <v>93.88</v>
      </c>
      <c r="P141" s="92">
        <v>91.79</v>
      </c>
      <c r="Q141" s="129">
        <v>90.99</v>
      </c>
      <c r="R141" s="92">
        <v>88.9</v>
      </c>
      <c r="S141" s="92">
        <v>86</v>
      </c>
      <c r="T141" s="92">
        <v>84.3</v>
      </c>
      <c r="U141" s="91" t="s">
        <v>402</v>
      </c>
      <c r="V141" s="91" t="s">
        <v>402</v>
      </c>
    </row>
    <row r="142" spans="1:22">
      <c r="I142" s="133"/>
      <c r="J142" s="133"/>
      <c r="K142" s="133"/>
      <c r="L142" s="133"/>
      <c r="M142" s="133"/>
      <c r="N142" s="133"/>
      <c r="O142" s="133"/>
      <c r="P142" s="133"/>
    </row>
    <row r="143" spans="1:22">
      <c r="A143" s="116" t="s">
        <v>497</v>
      </c>
      <c r="H143" s="117">
        <f>H141-C61</f>
        <v>0</v>
      </c>
      <c r="I143" s="117">
        <f t="shared" ref="I143:P143" si="0">I141-I158</f>
        <v>-0.20000000000000284</v>
      </c>
      <c r="J143" s="117">
        <f t="shared" si="0"/>
        <v>0.31000000000000227</v>
      </c>
      <c r="K143" s="117">
        <f t="shared" si="0"/>
        <v>-0.32000000000000739</v>
      </c>
      <c r="L143" s="117">
        <f t="shared" si="0"/>
        <v>-3.0000000000001137E-2</v>
      </c>
      <c r="M143" s="117">
        <f t="shared" si="0"/>
        <v>0</v>
      </c>
      <c r="N143" s="117">
        <f t="shared" si="0"/>
        <v>-0.26999999999999602</v>
      </c>
      <c r="O143" s="117">
        <f t="shared" si="0"/>
        <v>-0.32000000000000739</v>
      </c>
      <c r="P143" s="117">
        <f t="shared" si="0"/>
        <v>-0.30999999999998806</v>
      </c>
      <c r="Q143" s="117">
        <f>Q141-Q158</f>
        <v>0.28999999999999204</v>
      </c>
      <c r="R143" s="117">
        <f>R141-R158</f>
        <v>0.70000000000000284</v>
      </c>
      <c r="S143" s="117">
        <f>S141-S158</f>
        <v>0.70000000000000284</v>
      </c>
      <c r="T143" s="117">
        <f>T141-T158</f>
        <v>0.79999999999999716</v>
      </c>
    </row>
    <row r="144" spans="1:22">
      <c r="A144" s="117" t="str">
        <f>'tec00027'!A146</f>
        <v>AVX,CP00,EU</v>
      </c>
      <c r="I144" s="133"/>
      <c r="J144" s="133"/>
      <c r="K144" s="133"/>
      <c r="L144" s="133"/>
      <c r="M144" s="133"/>
      <c r="N144" s="133"/>
      <c r="O144" s="133"/>
      <c r="P144" s="133"/>
    </row>
    <row r="145" spans="1:38">
      <c r="A145" s="90" t="s">
        <v>498</v>
      </c>
      <c r="I145" s="133"/>
      <c r="J145" s="133"/>
      <c r="K145" s="133"/>
      <c r="L145" s="133"/>
      <c r="M145" s="133"/>
      <c r="N145" s="133"/>
      <c r="O145" s="133"/>
      <c r="P145" s="133"/>
    </row>
    <row r="146" spans="1:38" s="13" customFormat="1">
      <c r="A146" s="13" t="s">
        <v>495</v>
      </c>
      <c r="I146" s="133"/>
      <c r="J146" s="133"/>
      <c r="K146" s="133"/>
      <c r="L146" s="133"/>
      <c r="M146" s="133"/>
      <c r="N146" s="133"/>
      <c r="O146" s="133"/>
      <c r="P146" s="133"/>
      <c r="Q146" s="13">
        <v>92.19</v>
      </c>
      <c r="R146" s="13">
        <v>90.21</v>
      </c>
      <c r="S146" s="13">
        <v>88.53</v>
      </c>
      <c r="T146" s="13">
        <v>87.49</v>
      </c>
      <c r="U146" s="13">
        <v>86.38</v>
      </c>
      <c r="V146" s="13" t="s">
        <v>496</v>
      </c>
    </row>
    <row r="147" spans="1:38">
      <c r="I147" s="133"/>
      <c r="J147" s="133"/>
      <c r="K147" s="133"/>
      <c r="L147" s="133"/>
      <c r="M147" s="133"/>
      <c r="N147" s="133"/>
      <c r="O147" s="133"/>
      <c r="P147" s="133"/>
    </row>
    <row r="149" spans="1:38" ht="18">
      <c r="A149" s="96" t="s">
        <v>464</v>
      </c>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row>
    <row r="150" spans="1:38" ht="15">
      <c r="A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row>
    <row r="151" spans="1:38" ht="15">
      <c r="A151" s="97" t="s">
        <v>374</v>
      </c>
      <c r="I151" s="97" t="s">
        <v>465</v>
      </c>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row>
    <row r="152" spans="1:38" ht="15">
      <c r="A152" s="97" t="s">
        <v>376</v>
      </c>
      <c r="I152" s="97" t="s">
        <v>466</v>
      </c>
      <c r="J152" s="97"/>
      <c r="K152" s="90" t="s">
        <v>555</v>
      </c>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row>
    <row r="153" spans="1:38" ht="15">
      <c r="A153" s="97" t="s">
        <v>377</v>
      </c>
      <c r="I153" s="97" t="s">
        <v>378</v>
      </c>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row>
    <row r="154" spans="1:38" ht="15">
      <c r="A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row>
    <row r="155" spans="1:38" ht="15">
      <c r="A155" s="97" t="s">
        <v>379</v>
      </c>
      <c r="I155" s="97" t="s">
        <v>380</v>
      </c>
      <c r="J155" s="97" t="s">
        <v>381</v>
      </c>
      <c r="K155" s="97" t="s">
        <v>382</v>
      </c>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row>
    <row r="156" spans="1:38" ht="15">
      <c r="A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row>
    <row r="157" spans="1:38" ht="15">
      <c r="A157" s="98" t="s">
        <v>385</v>
      </c>
      <c r="C157" s="98">
        <v>2015</v>
      </c>
      <c r="D157" s="98">
        <v>2014</v>
      </c>
      <c r="E157" s="98">
        <v>2013</v>
      </c>
      <c r="F157" s="98">
        <v>2012</v>
      </c>
      <c r="G157" s="98">
        <v>2011</v>
      </c>
      <c r="H157" s="98">
        <v>2010</v>
      </c>
      <c r="I157" s="98" t="s">
        <v>397</v>
      </c>
      <c r="J157" s="98" t="s">
        <v>396</v>
      </c>
      <c r="K157" s="98" t="s">
        <v>395</v>
      </c>
      <c r="L157" s="98" t="s">
        <v>394</v>
      </c>
      <c r="M157" s="98" t="s">
        <v>393</v>
      </c>
      <c r="N157" s="98" t="s">
        <v>392</v>
      </c>
      <c r="O157" s="98" t="s">
        <v>391</v>
      </c>
      <c r="P157" s="98" t="s">
        <v>390</v>
      </c>
      <c r="Q157" s="98" t="s">
        <v>389</v>
      </c>
      <c r="R157" s="98" t="s">
        <v>388</v>
      </c>
      <c r="S157" s="98" t="s">
        <v>387</v>
      </c>
      <c r="T157" s="98" t="s">
        <v>386</v>
      </c>
      <c r="U157" s="98" t="s">
        <v>462</v>
      </c>
      <c r="V157" s="98" t="s">
        <v>461</v>
      </c>
      <c r="W157" s="98" t="s">
        <v>467</v>
      </c>
      <c r="X157" s="98" t="s">
        <v>468</v>
      </c>
      <c r="Y157" s="98" t="s">
        <v>469</v>
      </c>
      <c r="Z157" s="98" t="s">
        <v>470</v>
      </c>
      <c r="AA157" s="98" t="s">
        <v>471</v>
      </c>
      <c r="AB157" s="98" t="s">
        <v>472</v>
      </c>
      <c r="AC157" s="98" t="s">
        <v>473</v>
      </c>
      <c r="AD157" s="98" t="s">
        <v>474</v>
      </c>
      <c r="AE157" s="98" t="s">
        <v>475</v>
      </c>
      <c r="AF157" s="98" t="s">
        <v>476</v>
      </c>
      <c r="AG157" s="98" t="s">
        <v>477</v>
      </c>
      <c r="AH157" s="98" t="s">
        <v>478</v>
      </c>
      <c r="AI157" s="98" t="s">
        <v>479</v>
      </c>
      <c r="AJ157" s="98" t="s">
        <v>480</v>
      </c>
      <c r="AK157" s="98" t="s">
        <v>481</v>
      </c>
      <c r="AL157" s="98" t="s">
        <v>482</v>
      </c>
    </row>
    <row r="158" spans="1:38" ht="15">
      <c r="A158" s="98" t="s">
        <v>422</v>
      </c>
      <c r="C158" s="99"/>
      <c r="D158" s="99">
        <v>121.2</v>
      </c>
      <c r="E158" s="99">
        <v>119.3</v>
      </c>
      <c r="F158" s="99">
        <v>117.6</v>
      </c>
      <c r="G158" s="99">
        <v>115.2</v>
      </c>
      <c r="H158" s="99">
        <v>111.7</v>
      </c>
      <c r="I158" s="99">
        <v>109.8</v>
      </c>
      <c r="J158" s="99">
        <v>110.2</v>
      </c>
      <c r="K158" s="99">
        <v>106.2</v>
      </c>
      <c r="L158" s="99">
        <v>103.2</v>
      </c>
      <c r="M158" s="99">
        <v>100</v>
      </c>
      <c r="N158" s="99">
        <v>96.7</v>
      </c>
      <c r="O158" s="99">
        <v>94.2</v>
      </c>
      <c r="P158" s="99">
        <v>92.1</v>
      </c>
      <c r="Q158" s="99">
        <v>90.7</v>
      </c>
      <c r="R158" s="99">
        <v>88.2</v>
      </c>
      <c r="S158" s="99">
        <v>85.3</v>
      </c>
      <c r="T158" s="99">
        <v>83.5</v>
      </c>
      <c r="U158" s="99">
        <v>82.2</v>
      </c>
      <c r="V158" s="99">
        <v>80.3</v>
      </c>
      <c r="W158" s="99">
        <v>78</v>
      </c>
      <c r="X158" s="99">
        <v>75.900000000000006</v>
      </c>
      <c r="Y158" s="99">
        <v>74</v>
      </c>
      <c r="Z158" s="99">
        <v>71.8</v>
      </c>
      <c r="AA158" s="99">
        <v>69.7</v>
      </c>
      <c r="AB158" s="99">
        <v>66.900000000000006</v>
      </c>
      <c r="AC158" s="99">
        <v>63.5</v>
      </c>
      <c r="AD158" s="99">
        <v>60.6</v>
      </c>
      <c r="AE158" s="99">
        <v>58.2</v>
      </c>
      <c r="AF158" s="99">
        <v>56.1</v>
      </c>
      <c r="AG158" s="99">
        <v>55.1</v>
      </c>
      <c r="AH158" s="99">
        <v>53.2</v>
      </c>
      <c r="AI158" s="99">
        <v>51</v>
      </c>
      <c r="AJ158" s="99">
        <v>49.4</v>
      </c>
      <c r="AK158" s="99">
        <v>46.5</v>
      </c>
      <c r="AL158" s="99">
        <v>42.2</v>
      </c>
    </row>
    <row r="159" spans="1:38" ht="15">
      <c r="A159" s="98" t="s">
        <v>139</v>
      </c>
      <c r="C159" s="99"/>
      <c r="D159" s="99">
        <v>102.8</v>
      </c>
      <c r="E159" s="99">
        <v>100</v>
      </c>
      <c r="F159" s="99">
        <v>99.7</v>
      </c>
      <c r="G159" s="99">
        <v>99.7</v>
      </c>
      <c r="H159" s="99">
        <v>99.6</v>
      </c>
      <c r="I159" s="99">
        <v>100.3</v>
      </c>
      <c r="J159" s="99">
        <v>101.7</v>
      </c>
      <c r="K159" s="99">
        <v>100.3</v>
      </c>
      <c r="L159" s="99">
        <v>100.3</v>
      </c>
      <c r="M159" s="99">
        <v>100</v>
      </c>
      <c r="N159" s="99">
        <v>100.3</v>
      </c>
      <c r="O159" s="99">
        <v>100.3</v>
      </c>
      <c r="P159" s="99">
        <v>100.6</v>
      </c>
      <c r="Q159" s="99">
        <v>101.5</v>
      </c>
      <c r="R159" s="99">
        <v>102.2</v>
      </c>
      <c r="S159" s="99">
        <v>103</v>
      </c>
      <c r="T159" s="99">
        <v>103.3</v>
      </c>
      <c r="U159" s="99">
        <v>102.7</v>
      </c>
      <c r="V159" s="99">
        <v>100.8</v>
      </c>
      <c r="W159" s="99">
        <v>100.7</v>
      </c>
      <c r="X159" s="99">
        <v>100.8</v>
      </c>
      <c r="Y159" s="99">
        <v>100.2</v>
      </c>
      <c r="Z159" s="99">
        <v>98.9</v>
      </c>
      <c r="AA159" s="99">
        <v>97.3</v>
      </c>
      <c r="AB159" s="99">
        <v>94.1</v>
      </c>
      <c r="AC159" s="99">
        <v>91.3</v>
      </c>
      <c r="AD159" s="99">
        <v>89.3</v>
      </c>
      <c r="AE159" s="99">
        <v>88.7</v>
      </c>
      <c r="AF159" s="99">
        <v>88.6</v>
      </c>
      <c r="AG159" s="99">
        <v>88.1</v>
      </c>
      <c r="AH159" s="99">
        <v>86.3</v>
      </c>
      <c r="AI159" s="99">
        <v>84.4</v>
      </c>
      <c r="AJ159" s="99">
        <v>82.9</v>
      </c>
      <c r="AK159" s="99">
        <v>80.599999999999994</v>
      </c>
      <c r="AL159" s="99">
        <v>76.900000000000006</v>
      </c>
    </row>
    <row r="160" spans="1:38" ht="15">
      <c r="A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row>
  </sheetData>
  <hyperlinks>
    <hyperlink ref="B54" r:id="rId1"/>
  </hyperlinks>
  <pageMargins left="0.75" right="0.75" top="1" bottom="1" header="0.5" footer="0.5"/>
  <pageSetup paperSize="9" scale="10" firstPageNumber="0" fitToWidth="0" fitToHeight="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Z111"/>
  <sheetViews>
    <sheetView topLeftCell="A52" workbookViewId="0">
      <selection activeCell="H74" sqref="H74"/>
    </sheetView>
  </sheetViews>
  <sheetFormatPr defaultColWidth="7.109375" defaultRowHeight="12.75"/>
  <cols>
    <col min="1" max="1" width="20.6640625" style="59" customWidth="1"/>
    <col min="2" max="2" width="7.109375" style="59"/>
    <col min="3" max="5" width="7.109375" style="59" customWidth="1"/>
    <col min="6" max="6" width="15.6640625" style="59" customWidth="1"/>
    <col min="7" max="27" width="7.109375" style="59" customWidth="1"/>
    <col min="28" max="28" width="8.44140625" style="59" customWidth="1"/>
    <col min="29" max="30" width="7.109375" style="59" customWidth="1"/>
    <col min="31" max="16384" width="7.109375" style="59"/>
  </cols>
  <sheetData>
    <row r="1" spans="1:42">
      <c r="A1" s="59" t="s">
        <v>323</v>
      </c>
      <c r="B1" s="59">
        <v>2011</v>
      </c>
      <c r="C1" s="59">
        <v>2010</v>
      </c>
      <c r="D1" s="59">
        <v>2009</v>
      </c>
      <c r="E1" s="59">
        <v>2008</v>
      </c>
      <c r="F1" s="59">
        <v>2007</v>
      </c>
      <c r="G1" s="59">
        <v>2006</v>
      </c>
      <c r="H1" s="59">
        <v>2005</v>
      </c>
      <c r="I1" s="59">
        <v>2004</v>
      </c>
      <c r="J1" s="59">
        <v>2003</v>
      </c>
      <c r="K1" s="59">
        <v>2002</v>
      </c>
      <c r="L1" s="59">
        <v>2001</v>
      </c>
      <c r="M1" s="59">
        <v>2000</v>
      </c>
      <c r="N1" s="59">
        <v>1999</v>
      </c>
      <c r="O1" s="59">
        <v>1998</v>
      </c>
      <c r="P1" s="59">
        <v>1997</v>
      </c>
      <c r="Q1" s="59">
        <v>1996</v>
      </c>
      <c r="R1" s="59">
        <v>1995</v>
      </c>
      <c r="S1" s="59">
        <v>1994</v>
      </c>
      <c r="T1" s="59">
        <v>1993</v>
      </c>
      <c r="U1" s="59">
        <v>1992</v>
      </c>
      <c r="V1" s="59">
        <v>1991</v>
      </c>
      <c r="W1" s="59">
        <v>1990</v>
      </c>
      <c r="X1" s="59">
        <v>1989</v>
      </c>
      <c r="Y1" s="59">
        <v>1988</v>
      </c>
      <c r="Z1" s="59">
        <v>1987</v>
      </c>
      <c r="AA1" s="59">
        <v>1986</v>
      </c>
      <c r="AB1" s="59">
        <v>1985</v>
      </c>
      <c r="AC1" s="59">
        <v>1984</v>
      </c>
      <c r="AD1" s="59">
        <v>1983</v>
      </c>
      <c r="AE1" s="59">
        <v>1982</v>
      </c>
      <c r="AF1" s="59">
        <v>1981</v>
      </c>
      <c r="AG1" s="59">
        <v>1980</v>
      </c>
      <c r="AH1" s="59">
        <v>1979</v>
      </c>
      <c r="AI1" s="59">
        <v>1978</v>
      </c>
      <c r="AJ1" s="59">
        <v>1977</v>
      </c>
      <c r="AK1" s="59">
        <v>1976</v>
      </c>
      <c r="AL1" s="59">
        <v>1975</v>
      </c>
      <c r="AM1" s="59">
        <v>1974</v>
      </c>
      <c r="AN1" s="59">
        <v>1973</v>
      </c>
      <c r="AO1" s="59">
        <v>1972</v>
      </c>
      <c r="AP1" s="59">
        <v>1971</v>
      </c>
    </row>
    <row r="2" spans="1:42">
      <c r="A2" s="59" t="s">
        <v>324</v>
      </c>
      <c r="F2" s="59">
        <v>40.3399</v>
      </c>
      <c r="G2" s="59">
        <v>40.3399</v>
      </c>
      <c r="H2" s="59">
        <v>40.3399</v>
      </c>
      <c r="I2" s="59">
        <v>40.3399</v>
      </c>
      <c r="J2" s="59">
        <v>40.3399</v>
      </c>
      <c r="K2" s="59">
        <v>40.3399</v>
      </c>
      <c r="L2" s="59">
        <v>40.3399</v>
      </c>
      <c r="M2" s="59">
        <v>40.3399</v>
      </c>
      <c r="N2" s="59">
        <v>40.3399</v>
      </c>
      <c r="O2" s="59">
        <v>40.620699999999999</v>
      </c>
      <c r="P2" s="59">
        <v>40.533200000000001</v>
      </c>
      <c r="Q2" s="59">
        <v>39.2986</v>
      </c>
      <c r="R2" s="59">
        <v>38.551900000000003</v>
      </c>
      <c r="S2" s="59">
        <v>39.656500000000001</v>
      </c>
      <c r="T2" s="59">
        <v>40.471299999999999</v>
      </c>
      <c r="U2" s="59">
        <v>41.593200000000003</v>
      </c>
      <c r="V2" s="59">
        <v>42.223300000000002</v>
      </c>
      <c r="W2" s="59">
        <v>42.425699999999999</v>
      </c>
      <c r="X2" s="59">
        <v>43.380600000000001</v>
      </c>
      <c r="Y2" s="59">
        <v>43.4285</v>
      </c>
      <c r="Z2" s="59">
        <v>43.040999999999997</v>
      </c>
      <c r="AA2" s="59">
        <v>43.797899999999998</v>
      </c>
      <c r="AB2" s="59">
        <v>44.913699999999999</v>
      </c>
      <c r="AC2" s="59">
        <v>45.442100000000003</v>
      </c>
      <c r="AD2" s="59">
        <v>45.438000000000002</v>
      </c>
      <c r="AE2" s="59">
        <v>44.711599999999997</v>
      </c>
      <c r="AF2" s="59">
        <v>41.294699999999999</v>
      </c>
      <c r="AG2" s="59">
        <v>40.597999999999999</v>
      </c>
      <c r="AH2" s="59">
        <v>40.165300000000002</v>
      </c>
      <c r="AI2" s="59">
        <v>40.061100000000003</v>
      </c>
      <c r="AJ2" s="59">
        <v>40.8827</v>
      </c>
      <c r="AK2" s="59">
        <v>43.165500000000002</v>
      </c>
      <c r="AL2" s="59">
        <v>45.569000000000003</v>
      </c>
      <c r="AM2" s="59" t="s">
        <v>322</v>
      </c>
      <c r="AN2" s="59">
        <v>47.801000000000002</v>
      </c>
      <c r="AO2" s="59">
        <v>49.361199999999997</v>
      </c>
      <c r="AP2" s="59">
        <v>50.866399999999999</v>
      </c>
    </row>
    <row r="3" spans="1:42">
      <c r="A3" s="59" t="s">
        <v>325</v>
      </c>
      <c r="F3" s="59">
        <v>1.9558</v>
      </c>
      <c r="G3" s="59">
        <v>1.9558</v>
      </c>
      <c r="H3" s="59">
        <v>1.9558</v>
      </c>
      <c r="I3" s="59">
        <v>1.9533</v>
      </c>
      <c r="J3" s="59">
        <v>1.9490000000000001</v>
      </c>
      <c r="K3" s="59">
        <v>1.9492</v>
      </c>
      <c r="L3" s="59">
        <v>1.9481999999999999</v>
      </c>
      <c r="M3" s="59">
        <v>1.9521999999999999</v>
      </c>
      <c r="N3" s="59">
        <v>1.9558</v>
      </c>
      <c r="O3" s="59">
        <v>1.96913</v>
      </c>
      <c r="P3" s="59">
        <v>1.8909899999999999</v>
      </c>
      <c r="Q3" s="59">
        <v>0.22254499999999999</v>
      </c>
      <c r="R3" s="59">
        <v>8.7866E-2</v>
      </c>
      <c r="S3" s="59">
        <v>6.4389000000000002E-2</v>
      </c>
      <c r="T3" s="59">
        <v>3.2308000000000003E-2</v>
      </c>
      <c r="U3" s="59">
        <v>5.1053500000000002E-2</v>
      </c>
      <c r="V3" s="59">
        <v>3.3849999999999998E-2</v>
      </c>
      <c r="W3" s="59">
        <v>4.5224000000000002E-3</v>
      </c>
      <c r="X3" s="59">
        <v>1.1233899999999999E-3</v>
      </c>
      <c r="Y3" s="59">
        <v>1.3723299999999999E-3</v>
      </c>
      <c r="Z3" s="59">
        <v>1.33858E-3</v>
      </c>
      <c r="AA3" s="59">
        <v>8.9605399999999997E-4</v>
      </c>
      <c r="AB3" s="59">
        <v>4.5767900000000001E-4</v>
      </c>
      <c r="AC3" s="59" t="s">
        <v>322</v>
      </c>
      <c r="AD3" s="59" t="s">
        <v>322</v>
      </c>
      <c r="AE3" s="59" t="s">
        <v>322</v>
      </c>
      <c r="AF3" s="59" t="s">
        <v>322</v>
      </c>
      <c r="AG3" s="59" t="s">
        <v>322</v>
      </c>
      <c r="AH3" s="59" t="s">
        <v>322</v>
      </c>
      <c r="AI3" s="59" t="s">
        <v>322</v>
      </c>
      <c r="AJ3" s="59" t="s">
        <v>322</v>
      </c>
      <c r="AK3" s="59" t="s">
        <v>322</v>
      </c>
      <c r="AL3" s="59" t="s">
        <v>322</v>
      </c>
      <c r="AM3" s="59" t="s">
        <v>322</v>
      </c>
      <c r="AN3" s="59" t="s">
        <v>322</v>
      </c>
      <c r="AO3" s="59" t="s">
        <v>322</v>
      </c>
      <c r="AP3" s="59" t="s">
        <v>322</v>
      </c>
    </row>
    <row r="4" spans="1:42">
      <c r="A4" s="59" t="s">
        <v>326</v>
      </c>
      <c r="F4" s="59">
        <v>27.765999999999998</v>
      </c>
      <c r="G4" s="59">
        <v>28.341999999999999</v>
      </c>
      <c r="H4" s="59">
        <v>29.782</v>
      </c>
      <c r="I4" s="59">
        <v>31.890999999999998</v>
      </c>
      <c r="J4" s="59">
        <v>31.846</v>
      </c>
      <c r="K4" s="59">
        <v>30.803999999999998</v>
      </c>
      <c r="L4" s="59">
        <v>34.067999999999998</v>
      </c>
      <c r="M4" s="59">
        <v>35.598999999999997</v>
      </c>
      <c r="N4" s="59">
        <v>36.884</v>
      </c>
      <c r="O4" s="59">
        <v>36.048699999999997</v>
      </c>
      <c r="P4" s="59">
        <v>35.930399999999999</v>
      </c>
      <c r="Q4" s="59">
        <v>34.4572</v>
      </c>
      <c r="R4" s="59">
        <v>34.695999999999998</v>
      </c>
      <c r="S4" s="59">
        <v>34.1509</v>
      </c>
      <c r="T4" s="59">
        <v>34.168999999999997</v>
      </c>
      <c r="U4" s="59" t="s">
        <v>322</v>
      </c>
      <c r="V4" s="59" t="s">
        <v>322</v>
      </c>
      <c r="W4" s="59" t="s">
        <v>322</v>
      </c>
      <c r="X4" s="59" t="s">
        <v>322</v>
      </c>
      <c r="Y4" s="59" t="s">
        <v>322</v>
      </c>
      <c r="Z4" s="59" t="s">
        <v>322</v>
      </c>
      <c r="AA4" s="59" t="s">
        <v>322</v>
      </c>
      <c r="AB4" s="59" t="s">
        <v>322</v>
      </c>
      <c r="AC4" s="59" t="s">
        <v>322</v>
      </c>
      <c r="AD4" s="59" t="s">
        <v>322</v>
      </c>
      <c r="AE4" s="59" t="s">
        <v>322</v>
      </c>
      <c r="AF4" s="59" t="s">
        <v>322</v>
      </c>
      <c r="AG4" s="59" t="s">
        <v>322</v>
      </c>
      <c r="AH4" s="59" t="s">
        <v>322</v>
      </c>
      <c r="AI4" s="59" t="s">
        <v>322</v>
      </c>
      <c r="AJ4" s="59" t="s">
        <v>322</v>
      </c>
      <c r="AK4" s="59" t="s">
        <v>322</v>
      </c>
      <c r="AL4" s="59" t="s">
        <v>322</v>
      </c>
      <c r="AM4" s="59" t="s">
        <v>322</v>
      </c>
      <c r="AN4" s="59" t="s">
        <v>322</v>
      </c>
      <c r="AO4" s="59" t="s">
        <v>322</v>
      </c>
      <c r="AP4" s="59" t="s">
        <v>322</v>
      </c>
    </row>
    <row r="5" spans="1:42">
      <c r="A5" s="59" t="s">
        <v>327</v>
      </c>
      <c r="B5" s="59">
        <f>U42</f>
        <v>7.4505999999999997</v>
      </c>
      <c r="C5" s="59">
        <f>S42</f>
        <v>7.4473000000000003</v>
      </c>
      <c r="D5" s="59">
        <f>Q42</f>
        <v>7.4462000000000002</v>
      </c>
      <c r="E5" s="59">
        <f>O42</f>
        <v>7.4560000000000004</v>
      </c>
      <c r="F5" s="59">
        <v>7.4505999999999997</v>
      </c>
      <c r="G5" s="59">
        <v>7.4591000000000003</v>
      </c>
      <c r="H5" s="59">
        <v>7.4518000000000004</v>
      </c>
      <c r="I5" s="59">
        <v>7.4398999999999997</v>
      </c>
      <c r="J5" s="59">
        <v>7.4306999999999999</v>
      </c>
      <c r="K5" s="59">
        <v>7.4305000000000003</v>
      </c>
      <c r="L5" s="59">
        <v>7.4520999999999997</v>
      </c>
      <c r="M5" s="59">
        <v>7.4538000000000002</v>
      </c>
      <c r="N5" s="59">
        <v>7.4355000000000002</v>
      </c>
      <c r="O5" s="59">
        <v>7.4992999999999999</v>
      </c>
      <c r="P5" s="59">
        <v>7.4836099999999997</v>
      </c>
      <c r="Q5" s="59">
        <v>7.3593400000000004</v>
      </c>
      <c r="R5" s="59">
        <v>7.3280399999999997</v>
      </c>
      <c r="S5" s="59">
        <v>7.5432800000000002</v>
      </c>
      <c r="T5" s="59">
        <v>7.5935899999999998</v>
      </c>
      <c r="U5" s="59">
        <v>7.8092499999999996</v>
      </c>
      <c r="V5" s="59">
        <v>7.9085900000000002</v>
      </c>
      <c r="W5" s="59">
        <v>7.8565199999999997</v>
      </c>
      <c r="X5" s="59">
        <v>8.0492899999999992</v>
      </c>
      <c r="Y5" s="59">
        <v>7.9515200000000004</v>
      </c>
      <c r="Z5" s="59">
        <v>7.8847199999999997</v>
      </c>
      <c r="AA5" s="59">
        <v>7.9356499999999999</v>
      </c>
      <c r="AB5" s="59">
        <v>8.01877</v>
      </c>
      <c r="AC5" s="59">
        <v>8.1464800000000004</v>
      </c>
      <c r="AD5" s="59">
        <v>8.1318900000000003</v>
      </c>
      <c r="AE5" s="59">
        <v>8.1568699999999996</v>
      </c>
      <c r="AF5" s="59">
        <v>7.9225599999999998</v>
      </c>
      <c r="AG5" s="59">
        <v>7.8273599999999997</v>
      </c>
      <c r="AH5" s="59">
        <v>7.2079300000000002</v>
      </c>
      <c r="AI5" s="59">
        <v>7.0194599999999996</v>
      </c>
      <c r="AJ5" s="59">
        <v>6.8556800000000004</v>
      </c>
      <c r="AK5" s="59">
        <v>6.7617700000000003</v>
      </c>
      <c r="AL5" s="59">
        <v>7.1226700000000003</v>
      </c>
      <c r="AM5" s="59">
        <v>7.2592800000000004</v>
      </c>
      <c r="AN5" s="59">
        <v>7.4159899999999999</v>
      </c>
      <c r="AO5" s="59">
        <v>7.7890899999999998</v>
      </c>
      <c r="AP5" s="59">
        <v>7.75265</v>
      </c>
    </row>
    <row r="6" spans="1:42">
      <c r="A6" s="59" t="s">
        <v>328</v>
      </c>
      <c r="F6" s="59">
        <v>1.95583</v>
      </c>
      <c r="G6" s="59">
        <v>1.95583</v>
      </c>
      <c r="H6" s="59">
        <v>1.95583</v>
      </c>
      <c r="I6" s="59">
        <v>1.95583</v>
      </c>
      <c r="J6" s="59">
        <v>1.95583</v>
      </c>
      <c r="K6" s="59">
        <v>1.95583</v>
      </c>
      <c r="L6" s="59">
        <v>1.95583</v>
      </c>
      <c r="M6" s="59">
        <v>1.95583</v>
      </c>
      <c r="N6" s="59">
        <v>1.95583</v>
      </c>
      <c r="O6" s="59">
        <v>1.96913</v>
      </c>
      <c r="P6" s="59">
        <v>1.96438</v>
      </c>
      <c r="Q6" s="59">
        <v>1.90954</v>
      </c>
      <c r="R6" s="59">
        <v>1.87375</v>
      </c>
      <c r="S6" s="59">
        <v>1.92452</v>
      </c>
      <c r="T6" s="59">
        <v>1.9363900000000001</v>
      </c>
      <c r="U6" s="59">
        <v>2.0203099999999998</v>
      </c>
      <c r="V6" s="59">
        <v>2.0507599999999999</v>
      </c>
      <c r="W6" s="59">
        <v>2.0520900000000002</v>
      </c>
      <c r="X6" s="59">
        <v>2.0701499999999999</v>
      </c>
      <c r="Y6" s="59">
        <v>2.0743999999999998</v>
      </c>
      <c r="Z6" s="59">
        <v>2.0715300000000001</v>
      </c>
      <c r="AA6" s="59">
        <v>2.12819</v>
      </c>
      <c r="AB6" s="59">
        <v>2.2263199999999999</v>
      </c>
      <c r="AC6" s="59">
        <v>2.2381099999999998</v>
      </c>
      <c r="AD6" s="59">
        <v>2.2705299999999999</v>
      </c>
      <c r="AE6" s="59">
        <v>2.3759899999999998</v>
      </c>
      <c r="AF6" s="59">
        <v>2.5139</v>
      </c>
      <c r="AG6" s="59">
        <v>2.5242100000000001</v>
      </c>
      <c r="AH6" s="59">
        <v>2.5109699999999999</v>
      </c>
      <c r="AI6" s="59">
        <v>2.5560800000000001</v>
      </c>
      <c r="AJ6" s="59">
        <v>2.64832</v>
      </c>
      <c r="AK6" s="59">
        <v>2.8154599999999999</v>
      </c>
      <c r="AL6" s="59">
        <v>3.0493999999999999</v>
      </c>
      <c r="AM6" s="59" t="s">
        <v>322</v>
      </c>
      <c r="AN6" s="59">
        <v>3.2764500000000001</v>
      </c>
      <c r="AO6" s="59">
        <v>3.5768200000000001</v>
      </c>
      <c r="AP6" s="59">
        <v>3.64567</v>
      </c>
    </row>
    <row r="7" spans="1:42">
      <c r="A7" s="59" t="s">
        <v>329</v>
      </c>
      <c r="F7" s="59">
        <v>15.646599999999999</v>
      </c>
      <c r="G7" s="59">
        <v>15.646599999999999</v>
      </c>
      <c r="H7" s="59">
        <v>15.646599999999999</v>
      </c>
      <c r="I7" s="59">
        <v>15.646599999999999</v>
      </c>
      <c r="J7" s="59">
        <v>15.646599999999999</v>
      </c>
      <c r="K7" s="59">
        <v>15.646599999999999</v>
      </c>
      <c r="L7" s="59">
        <v>15.646599999999999</v>
      </c>
      <c r="M7" s="59">
        <v>15.646599999999999</v>
      </c>
      <c r="N7" s="59">
        <v>15.646599999999999</v>
      </c>
      <c r="O7" s="59">
        <v>15.748100000000001</v>
      </c>
      <c r="P7" s="59">
        <v>15.712999999999999</v>
      </c>
      <c r="Q7" s="59">
        <v>15.273</v>
      </c>
      <c r="R7" s="59">
        <v>14.984400000000001</v>
      </c>
      <c r="S7" s="59">
        <v>15.393000000000001</v>
      </c>
      <c r="T7" s="59">
        <v>15.484400000000001</v>
      </c>
      <c r="U7" s="59" t="s">
        <v>322</v>
      </c>
      <c r="V7" s="59" t="s">
        <v>322</v>
      </c>
      <c r="W7" s="59" t="s">
        <v>322</v>
      </c>
      <c r="X7" s="59" t="s">
        <v>322</v>
      </c>
      <c r="Y7" s="59" t="s">
        <v>322</v>
      </c>
      <c r="Z7" s="59" t="s">
        <v>322</v>
      </c>
      <c r="AA7" s="59" t="s">
        <v>322</v>
      </c>
      <c r="AB7" s="59" t="s">
        <v>322</v>
      </c>
      <c r="AC7" s="59" t="s">
        <v>322</v>
      </c>
      <c r="AD7" s="59" t="s">
        <v>322</v>
      </c>
      <c r="AE7" s="59" t="s">
        <v>322</v>
      </c>
      <c r="AF7" s="59" t="s">
        <v>322</v>
      </c>
      <c r="AG7" s="59" t="s">
        <v>322</v>
      </c>
      <c r="AH7" s="59" t="s">
        <v>322</v>
      </c>
      <c r="AI7" s="59" t="s">
        <v>322</v>
      </c>
      <c r="AJ7" s="59" t="s">
        <v>322</v>
      </c>
      <c r="AK7" s="59" t="s">
        <v>322</v>
      </c>
      <c r="AL7" s="59" t="s">
        <v>322</v>
      </c>
      <c r="AM7" s="59" t="s">
        <v>322</v>
      </c>
      <c r="AN7" s="59" t="s">
        <v>322</v>
      </c>
      <c r="AO7" s="59" t="s">
        <v>322</v>
      </c>
      <c r="AP7" s="59" t="s">
        <v>322</v>
      </c>
    </row>
    <row r="8" spans="1:42">
      <c r="A8" s="59" t="s">
        <v>330</v>
      </c>
      <c r="F8" s="59">
        <v>0.78756400000000004</v>
      </c>
      <c r="G8" s="59">
        <v>0.78756400000000004</v>
      </c>
      <c r="H8" s="59">
        <v>0.78756400000000004</v>
      </c>
      <c r="I8" s="59">
        <v>0.78756400000000004</v>
      </c>
      <c r="J8" s="59">
        <v>0.78756400000000004</v>
      </c>
      <c r="K8" s="59">
        <v>0.78756400000000004</v>
      </c>
      <c r="L8" s="59">
        <v>0.78756400000000004</v>
      </c>
      <c r="M8" s="59">
        <v>0.78756400000000004</v>
      </c>
      <c r="N8" s="59">
        <v>0.78756400000000004</v>
      </c>
      <c r="O8" s="59">
        <v>0.78624499999999997</v>
      </c>
      <c r="P8" s="59">
        <v>0.74751599999999996</v>
      </c>
      <c r="Q8" s="59">
        <v>0.79344800000000004</v>
      </c>
      <c r="R8" s="59">
        <v>0.81552500000000006</v>
      </c>
      <c r="S8" s="59">
        <v>0.79361800000000005</v>
      </c>
      <c r="T8" s="59">
        <v>0.799952</v>
      </c>
      <c r="U8" s="59">
        <v>0.76071699999999998</v>
      </c>
      <c r="V8" s="59">
        <v>0.76780899999999996</v>
      </c>
      <c r="W8" s="59">
        <v>0.76776800000000001</v>
      </c>
      <c r="X8" s="59">
        <v>0.77681800000000001</v>
      </c>
      <c r="Y8" s="59">
        <v>0.77567200000000003</v>
      </c>
      <c r="Z8" s="59">
        <v>0.77544800000000003</v>
      </c>
      <c r="AA8" s="59">
        <v>0.73352600000000001</v>
      </c>
      <c r="AB8" s="59">
        <v>0.715167</v>
      </c>
      <c r="AC8" s="59">
        <v>0.72594199999999998</v>
      </c>
      <c r="AD8" s="59">
        <v>0.71495600000000004</v>
      </c>
      <c r="AE8" s="59">
        <v>0.68960500000000002</v>
      </c>
      <c r="AF8" s="59">
        <v>0.691021</v>
      </c>
      <c r="AG8" s="59">
        <v>0.67599699999999996</v>
      </c>
      <c r="AH8" s="59">
        <v>0.66944599999999999</v>
      </c>
      <c r="AI8" s="59">
        <v>0.66388800000000003</v>
      </c>
      <c r="AJ8" s="59">
        <v>0.65370099999999998</v>
      </c>
      <c r="AK8" s="59">
        <v>0.62192000000000003</v>
      </c>
      <c r="AL8" s="59">
        <v>0.55981400000000003</v>
      </c>
      <c r="AM8" s="59" t="s">
        <v>322</v>
      </c>
      <c r="AN8" s="59" t="s">
        <v>322</v>
      </c>
      <c r="AO8" s="59" t="s">
        <v>322</v>
      </c>
      <c r="AP8" s="59" t="s">
        <v>322</v>
      </c>
    </row>
    <row r="9" spans="1:42">
      <c r="A9" s="59" t="s">
        <v>331</v>
      </c>
      <c r="F9" s="59">
        <v>340.75</v>
      </c>
      <c r="G9" s="59">
        <v>340.75</v>
      </c>
      <c r="H9" s="59">
        <v>340.75</v>
      </c>
      <c r="I9" s="59">
        <v>340.75</v>
      </c>
      <c r="J9" s="59">
        <v>340.75</v>
      </c>
      <c r="K9" s="59">
        <v>340.75</v>
      </c>
      <c r="L9" s="59">
        <v>340.75</v>
      </c>
      <c r="M9" s="59">
        <v>336.63</v>
      </c>
      <c r="N9" s="59">
        <v>325.76299999999998</v>
      </c>
      <c r="O9" s="59">
        <v>330.73099999999999</v>
      </c>
      <c r="P9" s="59">
        <v>309.35500000000002</v>
      </c>
      <c r="Q9" s="59">
        <v>305.54599999999999</v>
      </c>
      <c r="R9" s="59">
        <v>302.98899999999998</v>
      </c>
      <c r="S9" s="59">
        <v>288.02600000000001</v>
      </c>
      <c r="T9" s="59">
        <v>268.56799999999998</v>
      </c>
      <c r="U9" s="59">
        <v>247.02600000000001</v>
      </c>
      <c r="V9" s="59">
        <v>225.21600000000001</v>
      </c>
      <c r="W9" s="59">
        <v>201.41200000000001</v>
      </c>
      <c r="X9" s="59">
        <v>178.84</v>
      </c>
      <c r="Y9" s="59">
        <v>167.57599999999999</v>
      </c>
      <c r="Z9" s="59">
        <v>156.268</v>
      </c>
      <c r="AA9" s="59">
        <v>137.42500000000001</v>
      </c>
      <c r="AB9" s="59">
        <v>105.739</v>
      </c>
      <c r="AC9" s="59">
        <v>88.415400000000005</v>
      </c>
      <c r="AD9" s="59">
        <v>78.088399999999993</v>
      </c>
      <c r="AE9" s="59">
        <v>65.341899999999995</v>
      </c>
      <c r="AF9" s="59">
        <v>61.622999999999998</v>
      </c>
      <c r="AG9" s="59">
        <v>59.484099999999998</v>
      </c>
      <c r="AH9" s="59">
        <v>50.756900000000002</v>
      </c>
      <c r="AI9" s="59">
        <v>46.7986</v>
      </c>
      <c r="AJ9" s="59" t="s">
        <v>322</v>
      </c>
      <c r="AK9" s="59" t="s">
        <v>322</v>
      </c>
      <c r="AL9" s="59" t="s">
        <v>322</v>
      </c>
      <c r="AM9" s="59" t="s">
        <v>322</v>
      </c>
      <c r="AN9" s="59" t="s">
        <v>322</v>
      </c>
      <c r="AO9" s="59" t="s">
        <v>322</v>
      </c>
      <c r="AP9" s="59" t="s">
        <v>322</v>
      </c>
    </row>
    <row r="10" spans="1:42">
      <c r="A10" s="59" t="s">
        <v>332</v>
      </c>
      <c r="F10" s="59">
        <v>166.386</v>
      </c>
      <c r="G10" s="59">
        <v>166.386</v>
      </c>
      <c r="H10" s="59">
        <v>166.386</v>
      </c>
      <c r="I10" s="59">
        <v>166.386</v>
      </c>
      <c r="J10" s="59">
        <v>166.386</v>
      </c>
      <c r="K10" s="59">
        <v>166.386</v>
      </c>
      <c r="L10" s="59">
        <v>166.386</v>
      </c>
      <c r="M10" s="59">
        <v>166.386</v>
      </c>
      <c r="N10" s="59">
        <v>166.386</v>
      </c>
      <c r="O10" s="59">
        <v>167.184</v>
      </c>
      <c r="P10" s="59">
        <v>165.887</v>
      </c>
      <c r="Q10" s="59">
        <v>160.74799999999999</v>
      </c>
      <c r="R10" s="59">
        <v>163</v>
      </c>
      <c r="S10" s="59">
        <v>158.91800000000001</v>
      </c>
      <c r="T10" s="59">
        <v>149.124</v>
      </c>
      <c r="U10" s="59">
        <v>132.52600000000001</v>
      </c>
      <c r="V10" s="59">
        <v>128.46899999999999</v>
      </c>
      <c r="W10" s="59">
        <v>129.411</v>
      </c>
      <c r="X10" s="59">
        <v>130.40600000000001</v>
      </c>
      <c r="Y10" s="59">
        <v>137.601</v>
      </c>
      <c r="Z10" s="59">
        <v>142.16499999999999</v>
      </c>
      <c r="AA10" s="59">
        <v>137.45599999999999</v>
      </c>
      <c r="AB10" s="59">
        <v>129.13499999999999</v>
      </c>
      <c r="AC10" s="59">
        <v>126.569</v>
      </c>
      <c r="AD10" s="59">
        <v>127.503</v>
      </c>
      <c r="AE10" s="59">
        <v>107.55800000000001</v>
      </c>
      <c r="AF10" s="59">
        <v>102.676</v>
      </c>
      <c r="AG10" s="59">
        <v>99.701700000000002</v>
      </c>
      <c r="AH10" s="59">
        <v>91.973200000000006</v>
      </c>
      <c r="AI10" s="59">
        <v>97.419899999999998</v>
      </c>
      <c r="AJ10" s="59">
        <v>86.8245</v>
      </c>
      <c r="AK10" s="59">
        <v>74.744200000000006</v>
      </c>
      <c r="AL10" s="59" t="s">
        <v>322</v>
      </c>
      <c r="AM10" s="59" t="s">
        <v>322</v>
      </c>
      <c r="AN10" s="59" t="s">
        <v>322</v>
      </c>
      <c r="AO10" s="59" t="s">
        <v>322</v>
      </c>
      <c r="AP10" s="59" t="s">
        <v>322</v>
      </c>
    </row>
    <row r="11" spans="1:42">
      <c r="A11" s="59" t="s">
        <v>333</v>
      </c>
      <c r="F11" s="59">
        <v>6.5595699999999999</v>
      </c>
      <c r="G11" s="59">
        <v>6.5595699999999999</v>
      </c>
      <c r="H11" s="59">
        <v>6.5595699999999999</v>
      </c>
      <c r="I11" s="59">
        <v>6.5595699999999999</v>
      </c>
      <c r="J11" s="59">
        <v>6.5595699999999999</v>
      </c>
      <c r="K11" s="59">
        <v>6.5595699999999999</v>
      </c>
      <c r="L11" s="59">
        <v>6.5595699999999999</v>
      </c>
      <c r="M11" s="59">
        <v>6.5595699999999999</v>
      </c>
      <c r="N11" s="59">
        <v>6.5595699999999999</v>
      </c>
      <c r="O11" s="59">
        <v>6.6014099999999996</v>
      </c>
      <c r="P11" s="59">
        <v>6.6125999999999996</v>
      </c>
      <c r="Q11" s="59">
        <v>6.4930000000000003</v>
      </c>
      <c r="R11" s="59">
        <v>6.5250500000000002</v>
      </c>
      <c r="S11" s="59">
        <v>6.5826099999999999</v>
      </c>
      <c r="T11" s="59">
        <v>6.63368</v>
      </c>
      <c r="U11" s="59">
        <v>6.8483900000000002</v>
      </c>
      <c r="V11" s="59">
        <v>6.9733200000000002</v>
      </c>
      <c r="W11" s="59">
        <v>6.9141199999999996</v>
      </c>
      <c r="X11" s="59">
        <v>7.0238699999999996</v>
      </c>
      <c r="Y11" s="59">
        <v>7.0364399999999998</v>
      </c>
      <c r="Z11" s="59">
        <v>6.9291</v>
      </c>
      <c r="AA11" s="59">
        <v>6.79976</v>
      </c>
      <c r="AB11" s="59">
        <v>6.7950299999999997</v>
      </c>
      <c r="AC11" s="59">
        <v>6.8716600000000003</v>
      </c>
      <c r="AD11" s="59">
        <v>6.7707800000000002</v>
      </c>
      <c r="AE11" s="59">
        <v>6.4311699999999998</v>
      </c>
      <c r="AF11" s="59">
        <v>6.03993</v>
      </c>
      <c r="AG11" s="59">
        <v>5.8689600000000004</v>
      </c>
      <c r="AH11" s="59">
        <v>5.8298100000000002</v>
      </c>
      <c r="AI11" s="59">
        <v>5.7398300000000004</v>
      </c>
      <c r="AJ11" s="59">
        <v>5.6060800000000004</v>
      </c>
      <c r="AK11" s="59">
        <v>5.3448700000000002</v>
      </c>
      <c r="AL11" s="59">
        <v>5.3192399999999997</v>
      </c>
      <c r="AM11" s="59" t="s">
        <v>322</v>
      </c>
      <c r="AN11" s="59">
        <v>5.4677600000000002</v>
      </c>
      <c r="AO11" s="59">
        <v>5.6571800000000003</v>
      </c>
      <c r="AP11" s="59">
        <v>5.7721499999999999</v>
      </c>
    </row>
    <row r="12" spans="1:42">
      <c r="A12" s="59" t="s">
        <v>334</v>
      </c>
      <c r="F12" s="59">
        <v>1936.27</v>
      </c>
      <c r="G12" s="59">
        <v>1936.27</v>
      </c>
      <c r="H12" s="59">
        <v>1936.27</v>
      </c>
      <c r="I12" s="59">
        <v>1936.27</v>
      </c>
      <c r="J12" s="59">
        <v>1936.27</v>
      </c>
      <c r="K12" s="59">
        <v>1936.27</v>
      </c>
      <c r="L12" s="59">
        <v>1936.27</v>
      </c>
      <c r="M12" s="59">
        <v>1936.27</v>
      </c>
      <c r="N12" s="59">
        <v>1936.27</v>
      </c>
      <c r="O12" s="59">
        <v>1943.64</v>
      </c>
      <c r="P12" s="59">
        <v>1929.3</v>
      </c>
      <c r="Q12" s="59">
        <v>1958.96</v>
      </c>
      <c r="R12" s="59">
        <v>2130.14</v>
      </c>
      <c r="S12" s="59">
        <v>1915.06</v>
      </c>
      <c r="T12" s="59">
        <v>1841.23</v>
      </c>
      <c r="U12" s="59">
        <v>1595.51</v>
      </c>
      <c r="V12" s="59">
        <v>1533.24</v>
      </c>
      <c r="W12" s="59">
        <v>1521.98</v>
      </c>
      <c r="X12" s="59">
        <v>1510.47</v>
      </c>
      <c r="Y12" s="59">
        <v>1537.33</v>
      </c>
      <c r="Z12" s="59">
        <v>1494.91</v>
      </c>
      <c r="AA12" s="59">
        <v>1461.88</v>
      </c>
      <c r="AB12" s="59">
        <v>1447.99</v>
      </c>
      <c r="AC12" s="59">
        <v>1381.38</v>
      </c>
      <c r="AD12" s="59">
        <v>1349.92</v>
      </c>
      <c r="AE12" s="59">
        <v>1323.78</v>
      </c>
      <c r="AF12" s="59">
        <v>1263.18</v>
      </c>
      <c r="AG12" s="59">
        <v>1189.21</v>
      </c>
      <c r="AH12" s="59">
        <v>1138.43</v>
      </c>
      <c r="AI12" s="59">
        <v>1080.22</v>
      </c>
      <c r="AJ12" s="59">
        <v>1006.79</v>
      </c>
      <c r="AK12" s="59">
        <v>930.15099999999995</v>
      </c>
      <c r="AL12" s="59">
        <v>809.54700000000003</v>
      </c>
      <c r="AM12" s="59" t="s">
        <v>322</v>
      </c>
      <c r="AN12" s="59">
        <v>716.46100000000001</v>
      </c>
      <c r="AO12" s="59">
        <v>654.26300000000003</v>
      </c>
      <c r="AP12" s="59">
        <v>647.41399999999999</v>
      </c>
    </row>
    <row r="13" spans="1:42">
      <c r="A13" s="59" t="s">
        <v>335</v>
      </c>
      <c r="F13" s="59">
        <v>0.58262999999999998</v>
      </c>
      <c r="G13" s="59">
        <v>0.57577999999999996</v>
      </c>
      <c r="H13" s="59">
        <v>0.57682999999999995</v>
      </c>
      <c r="I13" s="59">
        <v>0.58184999999999998</v>
      </c>
      <c r="J13" s="59">
        <v>0.58409</v>
      </c>
      <c r="K13" s="59">
        <v>0.57530000000000003</v>
      </c>
      <c r="L13" s="59">
        <v>0.57589000000000001</v>
      </c>
      <c r="M13" s="59">
        <v>0.57391999999999999</v>
      </c>
      <c r="N13" s="59">
        <v>0.57884000000000002</v>
      </c>
      <c r="O13" s="59">
        <v>0.57933999999999997</v>
      </c>
      <c r="P13" s="59">
        <v>0.58243299999999998</v>
      </c>
      <c r="Q13" s="59">
        <v>0.59190399999999999</v>
      </c>
      <c r="R13" s="59">
        <v>0.59161900000000001</v>
      </c>
      <c r="S13" s="59">
        <v>0.58393099999999998</v>
      </c>
      <c r="T13" s="59">
        <v>0.58294100000000004</v>
      </c>
      <c r="U13" s="59">
        <v>0.58367500000000005</v>
      </c>
      <c r="V13" s="59">
        <v>0.57335000000000003</v>
      </c>
      <c r="W13" s="59">
        <v>0.58194999999999997</v>
      </c>
      <c r="X13" s="59" t="s">
        <v>322</v>
      </c>
      <c r="Y13" s="59" t="s">
        <v>322</v>
      </c>
      <c r="Z13" s="59" t="s">
        <v>322</v>
      </c>
      <c r="AA13" s="59" t="s">
        <v>322</v>
      </c>
      <c r="AB13" s="59" t="s">
        <v>322</v>
      </c>
      <c r="AC13" s="59" t="s">
        <v>322</v>
      </c>
      <c r="AD13" s="59" t="s">
        <v>322</v>
      </c>
      <c r="AE13" s="59" t="s">
        <v>322</v>
      </c>
      <c r="AF13" s="59" t="s">
        <v>322</v>
      </c>
      <c r="AG13" s="59" t="s">
        <v>322</v>
      </c>
      <c r="AH13" s="59" t="s">
        <v>322</v>
      </c>
      <c r="AI13" s="59" t="s">
        <v>322</v>
      </c>
      <c r="AJ13" s="59" t="s">
        <v>322</v>
      </c>
      <c r="AK13" s="59" t="s">
        <v>322</v>
      </c>
      <c r="AL13" s="59" t="s">
        <v>322</v>
      </c>
      <c r="AM13" s="59" t="s">
        <v>322</v>
      </c>
      <c r="AN13" s="59" t="s">
        <v>322</v>
      </c>
      <c r="AO13" s="59" t="s">
        <v>322</v>
      </c>
      <c r="AP13" s="59" t="s">
        <v>322</v>
      </c>
    </row>
    <row r="14" spans="1:42">
      <c r="A14" s="59" t="s">
        <v>336</v>
      </c>
      <c r="F14" s="59">
        <v>0.70009999999999994</v>
      </c>
      <c r="G14" s="59">
        <v>0.69620000000000004</v>
      </c>
      <c r="H14" s="59">
        <v>0.69620000000000004</v>
      </c>
      <c r="I14" s="59">
        <v>0.66520000000000001</v>
      </c>
      <c r="J14" s="59">
        <v>0.64070000000000005</v>
      </c>
      <c r="K14" s="59">
        <v>0.58099999999999996</v>
      </c>
      <c r="L14" s="59">
        <v>0.56010000000000004</v>
      </c>
      <c r="M14" s="59">
        <v>0.55920000000000003</v>
      </c>
      <c r="N14" s="59">
        <v>0.62560000000000004</v>
      </c>
      <c r="O14" s="59">
        <v>0.66024000000000005</v>
      </c>
      <c r="P14" s="59">
        <v>0.65940100000000001</v>
      </c>
      <c r="Q14" s="59">
        <v>0.69960500000000003</v>
      </c>
      <c r="R14" s="59">
        <v>0.68953699999999996</v>
      </c>
      <c r="S14" s="59">
        <v>0.66410100000000005</v>
      </c>
      <c r="T14" s="59">
        <v>0.79359999999999997</v>
      </c>
      <c r="U14" s="59" t="s">
        <v>322</v>
      </c>
      <c r="V14" s="59" t="s">
        <v>322</v>
      </c>
      <c r="W14" s="59" t="s">
        <v>322</v>
      </c>
      <c r="X14" s="59" t="s">
        <v>322</v>
      </c>
      <c r="Y14" s="59" t="s">
        <v>322</v>
      </c>
      <c r="Z14" s="59" t="s">
        <v>322</v>
      </c>
      <c r="AA14" s="59" t="s">
        <v>322</v>
      </c>
      <c r="AB14" s="59" t="s">
        <v>322</v>
      </c>
      <c r="AC14" s="59" t="s">
        <v>322</v>
      </c>
      <c r="AD14" s="59" t="s">
        <v>322</v>
      </c>
      <c r="AE14" s="59" t="s">
        <v>322</v>
      </c>
      <c r="AF14" s="59" t="s">
        <v>322</v>
      </c>
      <c r="AG14" s="59" t="s">
        <v>322</v>
      </c>
      <c r="AH14" s="59" t="s">
        <v>322</v>
      </c>
      <c r="AI14" s="59" t="s">
        <v>322</v>
      </c>
      <c r="AJ14" s="59" t="s">
        <v>322</v>
      </c>
      <c r="AK14" s="59" t="s">
        <v>322</v>
      </c>
      <c r="AL14" s="59" t="s">
        <v>322</v>
      </c>
      <c r="AM14" s="59" t="s">
        <v>322</v>
      </c>
      <c r="AN14" s="59" t="s">
        <v>322</v>
      </c>
      <c r="AO14" s="59" t="s">
        <v>322</v>
      </c>
      <c r="AP14" s="59" t="s">
        <v>322</v>
      </c>
    </row>
    <row r="15" spans="1:42">
      <c r="A15" s="59" t="s">
        <v>337</v>
      </c>
      <c r="F15" s="59">
        <v>3.4527999999999999</v>
      </c>
      <c r="G15" s="59">
        <v>3.4527999999999999</v>
      </c>
      <c r="H15" s="59">
        <v>3.4527999999999999</v>
      </c>
      <c r="I15" s="59">
        <v>3.4529000000000001</v>
      </c>
      <c r="J15" s="59">
        <v>3.4527000000000001</v>
      </c>
      <c r="K15" s="59">
        <v>3.4594</v>
      </c>
      <c r="L15" s="59">
        <v>3.5823</v>
      </c>
      <c r="M15" s="59">
        <v>3.6951999999999998</v>
      </c>
      <c r="N15" s="59">
        <v>4.2641</v>
      </c>
      <c r="O15" s="59">
        <v>4.4843700000000002</v>
      </c>
      <c r="P15" s="59">
        <v>4.5361500000000001</v>
      </c>
      <c r="Q15" s="59">
        <v>5.0789900000000001</v>
      </c>
      <c r="R15" s="59">
        <v>5.2320200000000003</v>
      </c>
      <c r="S15" s="59">
        <v>4.7319100000000001</v>
      </c>
      <c r="T15" s="59">
        <v>5.0868200000000003</v>
      </c>
      <c r="U15" s="59" t="s">
        <v>322</v>
      </c>
      <c r="V15" s="59" t="s">
        <v>322</v>
      </c>
      <c r="W15" s="59" t="s">
        <v>322</v>
      </c>
      <c r="X15" s="59" t="s">
        <v>322</v>
      </c>
      <c r="Y15" s="59" t="s">
        <v>322</v>
      </c>
      <c r="Z15" s="59" t="s">
        <v>322</v>
      </c>
      <c r="AA15" s="59" t="s">
        <v>322</v>
      </c>
      <c r="AB15" s="59" t="s">
        <v>322</v>
      </c>
      <c r="AC15" s="59" t="s">
        <v>322</v>
      </c>
      <c r="AD15" s="59" t="s">
        <v>322</v>
      </c>
      <c r="AE15" s="59" t="s">
        <v>322</v>
      </c>
      <c r="AF15" s="59" t="s">
        <v>322</v>
      </c>
      <c r="AG15" s="59" t="s">
        <v>322</v>
      </c>
      <c r="AH15" s="59" t="s">
        <v>322</v>
      </c>
      <c r="AI15" s="59" t="s">
        <v>322</v>
      </c>
      <c r="AJ15" s="59" t="s">
        <v>322</v>
      </c>
      <c r="AK15" s="59" t="s">
        <v>322</v>
      </c>
      <c r="AL15" s="59" t="s">
        <v>322</v>
      </c>
      <c r="AM15" s="59" t="s">
        <v>322</v>
      </c>
      <c r="AN15" s="59" t="s">
        <v>322</v>
      </c>
      <c r="AO15" s="59" t="s">
        <v>322</v>
      </c>
      <c r="AP15" s="59" t="s">
        <v>322</v>
      </c>
    </row>
    <row r="16" spans="1:42">
      <c r="A16" s="59" t="s">
        <v>338</v>
      </c>
      <c r="F16" s="59">
        <v>251.35</v>
      </c>
      <c r="G16" s="59">
        <v>264.26</v>
      </c>
      <c r="H16" s="59">
        <v>248.05</v>
      </c>
      <c r="I16" s="59">
        <v>251.66</v>
      </c>
      <c r="J16" s="59">
        <v>253.62</v>
      </c>
      <c r="K16" s="59">
        <v>242.96</v>
      </c>
      <c r="L16" s="59">
        <v>256.58999999999997</v>
      </c>
      <c r="M16" s="59">
        <v>260.04000000000002</v>
      </c>
      <c r="N16" s="59">
        <v>252.77</v>
      </c>
      <c r="O16" s="59">
        <v>240.57300000000001</v>
      </c>
      <c r="P16" s="59">
        <v>211.654</v>
      </c>
      <c r="Q16" s="59">
        <v>193.75800000000001</v>
      </c>
      <c r="R16" s="59">
        <v>164.54499999999999</v>
      </c>
      <c r="S16" s="59">
        <v>125.03</v>
      </c>
      <c r="T16" s="59">
        <v>107.611</v>
      </c>
      <c r="U16" s="59">
        <v>172.77699999999999</v>
      </c>
      <c r="V16" s="59">
        <v>142.202</v>
      </c>
      <c r="W16" s="59">
        <v>130.52199999999999</v>
      </c>
      <c r="X16" s="59">
        <v>78.992699999999999</v>
      </c>
      <c r="Y16" s="59">
        <v>83.353499999999997</v>
      </c>
      <c r="Z16" s="59">
        <v>72.269499999999994</v>
      </c>
      <c r="AA16" s="59">
        <v>43.689300000000003</v>
      </c>
      <c r="AB16" s="59">
        <v>22.270299999999999</v>
      </c>
      <c r="AC16" s="59" t="s">
        <v>322</v>
      </c>
      <c r="AD16" s="59" t="s">
        <v>322</v>
      </c>
      <c r="AE16" s="59" t="s">
        <v>322</v>
      </c>
      <c r="AF16" s="59" t="s">
        <v>322</v>
      </c>
      <c r="AG16" s="59" t="s">
        <v>322</v>
      </c>
      <c r="AH16" s="59" t="s">
        <v>322</v>
      </c>
      <c r="AI16" s="59" t="s">
        <v>322</v>
      </c>
      <c r="AJ16" s="59" t="s">
        <v>322</v>
      </c>
      <c r="AK16" s="59" t="s">
        <v>322</v>
      </c>
      <c r="AL16" s="59" t="s">
        <v>322</v>
      </c>
      <c r="AM16" s="59" t="s">
        <v>322</v>
      </c>
      <c r="AN16" s="59" t="s">
        <v>322</v>
      </c>
      <c r="AO16" s="59" t="s">
        <v>322</v>
      </c>
      <c r="AP16" s="59" t="s">
        <v>322</v>
      </c>
    </row>
    <row r="17" spans="1:42">
      <c r="A17" s="59" t="s">
        <v>339</v>
      </c>
      <c r="F17" s="59">
        <v>0.42930000000000001</v>
      </c>
      <c r="G17" s="59">
        <v>0.42930000000000001</v>
      </c>
      <c r="H17" s="59">
        <v>0.4299</v>
      </c>
      <c r="I17" s="59">
        <v>0.42799999999999999</v>
      </c>
      <c r="J17" s="59">
        <v>0.42609999999999998</v>
      </c>
      <c r="K17" s="59">
        <v>0.40889999999999999</v>
      </c>
      <c r="L17" s="59">
        <v>0.40300000000000002</v>
      </c>
      <c r="M17" s="59">
        <v>0.40410000000000001</v>
      </c>
      <c r="N17" s="59">
        <v>0.42580000000000001</v>
      </c>
      <c r="O17" s="59">
        <v>0.43498300000000001</v>
      </c>
      <c r="P17" s="59">
        <v>0.43749500000000002</v>
      </c>
      <c r="Q17" s="59">
        <v>0.45768399999999998</v>
      </c>
      <c r="R17" s="59">
        <v>0.46143099999999998</v>
      </c>
      <c r="S17" s="59">
        <v>0.44862000000000002</v>
      </c>
      <c r="T17" s="59">
        <v>0.44706899999999999</v>
      </c>
      <c r="U17" s="59">
        <v>0.41295300000000001</v>
      </c>
      <c r="V17" s="59">
        <v>0.39982000000000001</v>
      </c>
      <c r="W17" s="59">
        <v>0.40363199999999999</v>
      </c>
      <c r="X17" s="59" t="s">
        <v>322</v>
      </c>
      <c r="Y17" s="59" t="s">
        <v>322</v>
      </c>
      <c r="Z17" s="59" t="s">
        <v>322</v>
      </c>
      <c r="AA17" s="59" t="s">
        <v>322</v>
      </c>
      <c r="AB17" s="59" t="s">
        <v>322</v>
      </c>
      <c r="AC17" s="59" t="s">
        <v>322</v>
      </c>
      <c r="AD17" s="59" t="s">
        <v>322</v>
      </c>
      <c r="AE17" s="59" t="s">
        <v>322</v>
      </c>
      <c r="AF17" s="59" t="s">
        <v>322</v>
      </c>
      <c r="AG17" s="59" t="s">
        <v>322</v>
      </c>
      <c r="AH17" s="59" t="s">
        <v>322</v>
      </c>
      <c r="AI17" s="59" t="s">
        <v>322</v>
      </c>
      <c r="AJ17" s="59" t="s">
        <v>322</v>
      </c>
      <c r="AK17" s="59" t="s">
        <v>322</v>
      </c>
      <c r="AL17" s="59" t="s">
        <v>322</v>
      </c>
      <c r="AM17" s="59" t="s">
        <v>322</v>
      </c>
      <c r="AN17" s="59" t="s">
        <v>322</v>
      </c>
      <c r="AO17" s="59" t="s">
        <v>322</v>
      </c>
      <c r="AP17" s="59" t="s">
        <v>322</v>
      </c>
    </row>
    <row r="18" spans="1:42">
      <c r="A18" s="59" t="s">
        <v>340</v>
      </c>
      <c r="F18" s="59">
        <v>2.2037100000000001</v>
      </c>
      <c r="G18" s="59">
        <v>2.2037100000000001</v>
      </c>
      <c r="H18" s="59">
        <v>2.2037100000000001</v>
      </c>
      <c r="I18" s="59">
        <v>2.2037100000000001</v>
      </c>
      <c r="J18" s="59">
        <v>2.2037100000000001</v>
      </c>
      <c r="K18" s="59">
        <v>2.2037100000000001</v>
      </c>
      <c r="L18" s="59">
        <v>2.2037100000000001</v>
      </c>
      <c r="M18" s="59">
        <v>2.2037100000000001</v>
      </c>
      <c r="N18" s="59">
        <v>2.2037100000000001</v>
      </c>
      <c r="O18" s="59">
        <v>2.2196600000000002</v>
      </c>
      <c r="P18" s="59">
        <v>2.2108099999999999</v>
      </c>
      <c r="Q18" s="59">
        <v>2.1397300000000001</v>
      </c>
      <c r="R18" s="59">
        <v>2.0989100000000001</v>
      </c>
      <c r="S18" s="59">
        <v>2.1582699999999999</v>
      </c>
      <c r="T18" s="59">
        <v>2.1752099999999999</v>
      </c>
      <c r="U18" s="59">
        <v>2.2748200000000001</v>
      </c>
      <c r="V18" s="59">
        <v>2.3109799999999998</v>
      </c>
      <c r="W18" s="59">
        <v>2.3121200000000002</v>
      </c>
      <c r="X18" s="59">
        <v>2.3352599999999999</v>
      </c>
      <c r="Y18" s="59">
        <v>2.3347899999999999</v>
      </c>
      <c r="Z18" s="59">
        <v>2.3341799999999999</v>
      </c>
      <c r="AA18" s="59">
        <v>2.4009</v>
      </c>
      <c r="AB18" s="59">
        <v>2.5110100000000002</v>
      </c>
      <c r="AC18" s="59">
        <v>2.5233500000000002</v>
      </c>
      <c r="AD18" s="59">
        <v>2.5371999999999999</v>
      </c>
      <c r="AE18" s="59">
        <v>2.6139100000000002</v>
      </c>
      <c r="AF18" s="59">
        <v>2.7751100000000002</v>
      </c>
      <c r="AG18" s="59">
        <v>2.7602699999999998</v>
      </c>
      <c r="AH18" s="59">
        <v>2.7487599999999999</v>
      </c>
      <c r="AI18" s="59">
        <v>2.7540900000000001</v>
      </c>
      <c r="AJ18" s="59">
        <v>2.8001100000000001</v>
      </c>
      <c r="AK18" s="59">
        <v>2.9551500000000002</v>
      </c>
      <c r="AL18" s="59">
        <v>3.1349</v>
      </c>
      <c r="AM18" s="59" t="s">
        <v>322</v>
      </c>
      <c r="AN18" s="59">
        <v>3.4285399999999999</v>
      </c>
      <c r="AO18" s="59">
        <v>3.59992</v>
      </c>
      <c r="AP18" s="59">
        <v>3.6575099999999998</v>
      </c>
    </row>
    <row r="19" spans="1:42">
      <c r="A19" s="59" t="s">
        <v>341</v>
      </c>
      <c r="F19" s="59">
        <v>13.760300000000001</v>
      </c>
      <c r="G19" s="59">
        <v>13.760300000000001</v>
      </c>
      <c r="H19" s="59">
        <v>13.760300000000001</v>
      </c>
      <c r="I19" s="59">
        <v>13.760300000000001</v>
      </c>
      <c r="J19" s="59">
        <v>13.760300000000001</v>
      </c>
      <c r="K19" s="59">
        <v>13.760300000000001</v>
      </c>
      <c r="L19" s="59">
        <v>13.760300000000001</v>
      </c>
      <c r="M19" s="59">
        <v>13.760300000000001</v>
      </c>
      <c r="N19" s="59">
        <v>13.760300000000001</v>
      </c>
      <c r="O19" s="59">
        <v>13.8545</v>
      </c>
      <c r="P19" s="59">
        <v>13.824</v>
      </c>
      <c r="Q19" s="59">
        <v>13.4345</v>
      </c>
      <c r="R19" s="59">
        <v>13.182399999999999</v>
      </c>
      <c r="S19" s="59">
        <v>13.5395</v>
      </c>
      <c r="T19" s="59">
        <v>13.623799999999999</v>
      </c>
      <c r="U19" s="59">
        <v>14.216900000000001</v>
      </c>
      <c r="V19" s="59">
        <v>14.430899999999999</v>
      </c>
      <c r="W19" s="59">
        <v>14.4399</v>
      </c>
      <c r="X19" s="59">
        <v>14.5695</v>
      </c>
      <c r="Y19" s="59">
        <v>14.5861</v>
      </c>
      <c r="Z19" s="59">
        <v>14.571</v>
      </c>
      <c r="AA19" s="59">
        <v>14.9643</v>
      </c>
      <c r="AB19" s="59">
        <v>15.642799999999999</v>
      </c>
      <c r="AC19" s="59">
        <v>15.7349</v>
      </c>
      <c r="AD19" s="59">
        <v>15.9689</v>
      </c>
      <c r="AE19" s="59">
        <v>16.699100000000001</v>
      </c>
      <c r="AF19" s="59">
        <v>17.7151</v>
      </c>
      <c r="AG19" s="59">
        <v>17.968599999999999</v>
      </c>
      <c r="AH19" s="59">
        <v>18.3095</v>
      </c>
      <c r="AI19" s="59">
        <v>18.4636</v>
      </c>
      <c r="AJ19" s="59">
        <v>18.841799999999999</v>
      </c>
      <c r="AK19" s="59">
        <v>20.034500000000001</v>
      </c>
      <c r="AL19" s="59">
        <v>21.546900000000001</v>
      </c>
      <c r="AM19" s="59" t="s">
        <v>322</v>
      </c>
      <c r="AN19" s="59" t="s">
        <v>322</v>
      </c>
      <c r="AO19" s="59" t="s">
        <v>322</v>
      </c>
      <c r="AP19" s="59" t="s">
        <v>322</v>
      </c>
    </row>
    <row r="20" spans="1:42">
      <c r="A20" s="59" t="s">
        <v>342</v>
      </c>
      <c r="F20" s="59">
        <v>3.7837000000000001</v>
      </c>
      <c r="G20" s="59">
        <v>3.8959000000000001</v>
      </c>
      <c r="H20" s="59">
        <v>4.0229999999999997</v>
      </c>
      <c r="I20" s="59">
        <v>4.5267999999999997</v>
      </c>
      <c r="J20" s="59">
        <v>4.3996000000000004</v>
      </c>
      <c r="K20" s="59">
        <v>3.8574000000000002</v>
      </c>
      <c r="L20" s="59">
        <v>3.6720999999999999</v>
      </c>
      <c r="M20" s="59">
        <v>4.0082000000000004</v>
      </c>
      <c r="N20" s="59">
        <v>4.2274000000000003</v>
      </c>
      <c r="O20" s="59">
        <v>3.9164699999999999</v>
      </c>
      <c r="P20" s="59">
        <v>3.7154500000000001</v>
      </c>
      <c r="Q20" s="59">
        <v>3.42232</v>
      </c>
      <c r="R20" s="59">
        <v>3.17049</v>
      </c>
      <c r="S20" s="59">
        <v>2.70153</v>
      </c>
      <c r="T20" s="59">
        <v>2.1221700000000001</v>
      </c>
      <c r="U20" s="59">
        <v>2.9748399999999999</v>
      </c>
      <c r="V20" s="59">
        <v>2.0169199999999998</v>
      </c>
      <c r="W20" s="59">
        <v>1.96177</v>
      </c>
      <c r="X20" s="59">
        <v>0.19247300000000001</v>
      </c>
      <c r="Y20" s="59">
        <v>7.1179400000000004E-2</v>
      </c>
      <c r="Z20" s="59">
        <v>4.07883E-2</v>
      </c>
      <c r="AA20" s="59">
        <v>1.67105E-2</v>
      </c>
      <c r="AB20" s="59">
        <v>6.5363699999999997E-3</v>
      </c>
      <c r="AC20" s="59" t="s">
        <v>322</v>
      </c>
      <c r="AD20" s="59" t="s">
        <v>322</v>
      </c>
      <c r="AE20" s="59" t="s">
        <v>322</v>
      </c>
      <c r="AF20" s="59" t="s">
        <v>322</v>
      </c>
      <c r="AG20" s="59" t="s">
        <v>322</v>
      </c>
      <c r="AH20" s="59" t="s">
        <v>322</v>
      </c>
      <c r="AI20" s="59" t="s">
        <v>322</v>
      </c>
      <c r="AJ20" s="59" t="s">
        <v>322</v>
      </c>
      <c r="AK20" s="59" t="s">
        <v>322</v>
      </c>
      <c r="AL20" s="59" t="s">
        <v>322</v>
      </c>
      <c r="AM20" s="59" t="s">
        <v>322</v>
      </c>
      <c r="AN20" s="59" t="s">
        <v>322</v>
      </c>
      <c r="AO20" s="59" t="s">
        <v>322</v>
      </c>
      <c r="AP20" s="59" t="s">
        <v>322</v>
      </c>
    </row>
    <row r="21" spans="1:42">
      <c r="A21" s="59" t="s">
        <v>343</v>
      </c>
      <c r="F21" s="59">
        <v>200.482</v>
      </c>
      <c r="G21" s="59">
        <v>200.482</v>
      </c>
      <c r="H21" s="59">
        <v>200.482</v>
      </c>
      <c r="I21" s="59">
        <v>200.482</v>
      </c>
      <c r="J21" s="59">
        <v>200.482</v>
      </c>
      <c r="K21" s="59">
        <v>200.482</v>
      </c>
      <c r="L21" s="59">
        <v>200.482</v>
      </c>
      <c r="M21" s="59">
        <v>200.482</v>
      </c>
      <c r="N21" s="59">
        <v>200.482</v>
      </c>
      <c r="O21" s="59">
        <v>201.69499999999999</v>
      </c>
      <c r="P21" s="59">
        <v>198.589</v>
      </c>
      <c r="Q21" s="59">
        <v>195.761</v>
      </c>
      <c r="R21" s="59">
        <v>196.10499999999999</v>
      </c>
      <c r="S21" s="59">
        <v>196.89599999999999</v>
      </c>
      <c r="T21" s="59">
        <v>188.37</v>
      </c>
      <c r="U21" s="59">
        <v>174.714</v>
      </c>
      <c r="V21" s="59">
        <v>178.614</v>
      </c>
      <c r="W21" s="59">
        <v>181.10900000000001</v>
      </c>
      <c r="X21" s="59">
        <v>173.41300000000001</v>
      </c>
      <c r="Y21" s="59">
        <v>170.059</v>
      </c>
      <c r="Z21" s="59">
        <v>162.61600000000001</v>
      </c>
      <c r="AA21" s="59">
        <v>147.08799999999999</v>
      </c>
      <c r="AB21" s="59">
        <v>130.25200000000001</v>
      </c>
      <c r="AC21" s="59">
        <v>115.68</v>
      </c>
      <c r="AD21" s="59">
        <v>98.688599999999994</v>
      </c>
      <c r="AE21" s="59">
        <v>78.006600000000006</v>
      </c>
      <c r="AF21" s="59">
        <v>68.495800000000003</v>
      </c>
      <c r="AG21" s="59">
        <v>69.552199999999999</v>
      </c>
      <c r="AH21" s="59">
        <v>67.013900000000007</v>
      </c>
      <c r="AI21" s="59">
        <v>55.867699999999999</v>
      </c>
      <c r="AJ21" s="59">
        <v>43.620199999999997</v>
      </c>
      <c r="AK21" s="59">
        <v>33.619300000000003</v>
      </c>
      <c r="AL21" s="59" t="s">
        <v>322</v>
      </c>
      <c r="AM21" s="59" t="s">
        <v>322</v>
      </c>
      <c r="AN21" s="59" t="s">
        <v>322</v>
      </c>
      <c r="AO21" s="59" t="s">
        <v>322</v>
      </c>
      <c r="AP21" s="59" t="s">
        <v>322</v>
      </c>
    </row>
    <row r="22" spans="1:42">
      <c r="A22" s="59" t="s">
        <v>344</v>
      </c>
      <c r="F22" s="59">
        <v>33.774999999999999</v>
      </c>
      <c r="G22" s="59">
        <v>37.234000000000002</v>
      </c>
      <c r="H22" s="59">
        <v>38.598999999999997</v>
      </c>
      <c r="I22" s="59">
        <v>40.021999999999998</v>
      </c>
      <c r="J22" s="59">
        <v>41.488999999999997</v>
      </c>
      <c r="K22" s="59">
        <v>42.694000000000003</v>
      </c>
      <c r="L22" s="59">
        <v>43.3</v>
      </c>
      <c r="M22" s="59">
        <v>42.601999999999997</v>
      </c>
      <c r="N22" s="59">
        <v>44.122999999999998</v>
      </c>
      <c r="O22" s="59">
        <v>39.540700000000001</v>
      </c>
      <c r="P22" s="59">
        <v>38.112900000000003</v>
      </c>
      <c r="Q22" s="59">
        <v>38.922899999999998</v>
      </c>
      <c r="R22" s="59">
        <v>38.864899999999999</v>
      </c>
      <c r="S22" s="59">
        <v>38.118200000000002</v>
      </c>
      <c r="T22" s="59">
        <v>36.031700000000001</v>
      </c>
      <c r="U22" s="59" t="s">
        <v>322</v>
      </c>
      <c r="V22" s="59" t="s">
        <v>322</v>
      </c>
      <c r="W22" s="59" t="s">
        <v>322</v>
      </c>
      <c r="X22" s="59" t="s">
        <v>322</v>
      </c>
      <c r="Y22" s="59" t="s">
        <v>322</v>
      </c>
      <c r="Z22" s="59" t="s">
        <v>322</v>
      </c>
      <c r="AA22" s="59" t="s">
        <v>322</v>
      </c>
      <c r="AB22" s="59" t="s">
        <v>322</v>
      </c>
      <c r="AC22" s="59" t="s">
        <v>322</v>
      </c>
      <c r="AD22" s="59" t="s">
        <v>322</v>
      </c>
      <c r="AE22" s="59" t="s">
        <v>322</v>
      </c>
      <c r="AF22" s="59" t="s">
        <v>322</v>
      </c>
      <c r="AG22" s="59" t="s">
        <v>322</v>
      </c>
      <c r="AH22" s="59" t="s">
        <v>322</v>
      </c>
      <c r="AI22" s="59" t="s">
        <v>322</v>
      </c>
      <c r="AJ22" s="59" t="s">
        <v>322</v>
      </c>
      <c r="AK22" s="59" t="s">
        <v>322</v>
      </c>
      <c r="AL22" s="59" t="s">
        <v>322</v>
      </c>
      <c r="AM22" s="59" t="s">
        <v>322</v>
      </c>
      <c r="AN22" s="59" t="s">
        <v>322</v>
      </c>
      <c r="AO22" s="59" t="s">
        <v>322</v>
      </c>
      <c r="AP22" s="59" t="s">
        <v>322</v>
      </c>
    </row>
    <row r="23" spans="1:42">
      <c r="A23" s="59" t="s">
        <v>345</v>
      </c>
      <c r="D23" s="59" t="s">
        <v>322</v>
      </c>
      <c r="E23" s="59" t="s">
        <v>322</v>
      </c>
      <c r="F23" s="59">
        <v>5.9457300000000002</v>
      </c>
      <c r="G23" s="59">
        <v>5.9457300000000002</v>
      </c>
      <c r="H23" s="59">
        <v>5.9457300000000002</v>
      </c>
      <c r="I23" s="59">
        <v>5.9457300000000002</v>
      </c>
      <c r="J23" s="59">
        <v>5.9457300000000002</v>
      </c>
      <c r="K23" s="59">
        <v>5.9457300000000002</v>
      </c>
      <c r="L23" s="59">
        <v>5.9457300000000002</v>
      </c>
      <c r="M23" s="59">
        <v>5.9457300000000002</v>
      </c>
      <c r="N23" s="59">
        <v>5.9457300000000002</v>
      </c>
      <c r="O23" s="59">
        <v>5.9825100000000004</v>
      </c>
      <c r="P23" s="59">
        <v>5.8806399999999996</v>
      </c>
      <c r="Q23" s="59">
        <v>5.8281700000000001</v>
      </c>
      <c r="R23" s="59">
        <v>5.7085499999999998</v>
      </c>
      <c r="S23" s="59">
        <v>6.1907699999999997</v>
      </c>
      <c r="T23" s="59">
        <v>6.6962799999999998</v>
      </c>
      <c r="U23" s="59">
        <v>5.8070300000000001</v>
      </c>
      <c r="V23" s="59">
        <v>5.0021100000000001</v>
      </c>
      <c r="W23" s="59">
        <v>4.8549600000000002</v>
      </c>
      <c r="X23" s="59">
        <v>4.7230100000000004</v>
      </c>
      <c r="Y23" s="59">
        <v>4.9435799999999999</v>
      </c>
      <c r="Z23" s="59">
        <v>5.0651700000000002</v>
      </c>
      <c r="AA23" s="59">
        <v>4.9797399999999996</v>
      </c>
      <c r="AB23" s="59">
        <v>4.6942300000000001</v>
      </c>
      <c r="AC23" s="59">
        <v>4.7240799999999998</v>
      </c>
      <c r="AD23" s="59">
        <v>4.9481900000000003</v>
      </c>
      <c r="AE23" s="59">
        <v>4.7072099999999999</v>
      </c>
      <c r="AF23" s="59">
        <v>4.79298</v>
      </c>
      <c r="AG23" s="59">
        <v>5.1722400000000004</v>
      </c>
      <c r="AH23" s="59">
        <v>5.3220200000000002</v>
      </c>
      <c r="AI23" s="59">
        <v>5.2385099999999998</v>
      </c>
      <c r="AJ23" s="59">
        <v>4.5934400000000002</v>
      </c>
      <c r="AK23" s="59">
        <v>4.3111899999999999</v>
      </c>
      <c r="AL23" s="59" t="s">
        <v>322</v>
      </c>
      <c r="AM23" s="59" t="s">
        <v>322</v>
      </c>
      <c r="AN23" s="59" t="s">
        <v>322</v>
      </c>
      <c r="AO23" s="59" t="s">
        <v>322</v>
      </c>
      <c r="AP23" s="59" t="s">
        <v>322</v>
      </c>
    </row>
    <row r="24" spans="1:42">
      <c r="A24" s="59" t="s">
        <v>346</v>
      </c>
      <c r="B24" s="59">
        <f>U49</f>
        <v>9.0297999999999998</v>
      </c>
      <c r="C24" s="59">
        <f>S49</f>
        <v>9.5373000000000001</v>
      </c>
      <c r="D24" s="59">
        <f>Q49</f>
        <v>10.6191</v>
      </c>
      <c r="E24" s="59">
        <f>O49</f>
        <v>9.6151999999999997</v>
      </c>
      <c r="F24" s="59">
        <v>9.2500999999999998</v>
      </c>
      <c r="G24" s="59">
        <v>9.2544000000000004</v>
      </c>
      <c r="H24" s="59">
        <v>9.2821999999999996</v>
      </c>
      <c r="I24" s="59">
        <v>9.1242999999999999</v>
      </c>
      <c r="J24" s="59">
        <v>9.1242000000000001</v>
      </c>
      <c r="K24" s="59">
        <v>9.1610999999999994</v>
      </c>
      <c r="L24" s="59">
        <v>9.2551000000000005</v>
      </c>
      <c r="M24" s="59">
        <v>8.4451999999999998</v>
      </c>
      <c r="N24" s="59">
        <v>8.8074999999999992</v>
      </c>
      <c r="O24" s="59">
        <v>8.9159299999999995</v>
      </c>
      <c r="P24" s="59">
        <v>8.6511700000000005</v>
      </c>
      <c r="Q24" s="59">
        <v>8.5147200000000005</v>
      </c>
      <c r="R24" s="59">
        <v>9.3319200000000002</v>
      </c>
      <c r="S24" s="59">
        <v>9.1630699999999994</v>
      </c>
      <c r="T24" s="59">
        <v>9.1215100000000007</v>
      </c>
      <c r="U24" s="59">
        <v>7.5329499999999996</v>
      </c>
      <c r="V24" s="59">
        <v>7.47926</v>
      </c>
      <c r="W24" s="59">
        <v>7.5205099999999998</v>
      </c>
      <c r="X24" s="59">
        <v>7.0993899999999996</v>
      </c>
      <c r="Y24" s="59">
        <v>7.2419200000000004</v>
      </c>
      <c r="Z24" s="59">
        <v>7.3100100000000001</v>
      </c>
      <c r="AA24" s="59">
        <v>6.9956699999999996</v>
      </c>
      <c r="AB24" s="59">
        <v>6.5213299999999998</v>
      </c>
      <c r="AC24" s="59">
        <v>6.51098</v>
      </c>
      <c r="AD24" s="59">
        <v>6.8211500000000003</v>
      </c>
      <c r="AE24" s="59">
        <v>6.1433600000000004</v>
      </c>
      <c r="AF24" s="59">
        <v>5.6346499999999997</v>
      </c>
      <c r="AG24" s="59">
        <v>5.8809699999999996</v>
      </c>
      <c r="AH24" s="59">
        <v>5.8717100000000002</v>
      </c>
      <c r="AI24" s="59">
        <v>5.74939</v>
      </c>
      <c r="AJ24" s="59">
        <v>5.1192500000000001</v>
      </c>
      <c r="AK24" s="59">
        <v>4.8665500000000002</v>
      </c>
      <c r="AL24" s="59">
        <v>5.1413099999999998</v>
      </c>
      <c r="AM24" s="59" t="s">
        <v>322</v>
      </c>
      <c r="AN24" s="59" t="s">
        <v>322</v>
      </c>
      <c r="AO24" s="59" t="s">
        <v>322</v>
      </c>
      <c r="AP24" s="59" t="s">
        <v>322</v>
      </c>
    </row>
    <row r="25" spans="1:42">
      <c r="A25" s="59" t="s">
        <v>347</v>
      </c>
      <c r="B25" s="59">
        <f>U50</f>
        <v>0.86787999999999998</v>
      </c>
      <c r="C25" s="59">
        <f>S50</f>
        <v>0.85784000000000005</v>
      </c>
      <c r="D25" s="59">
        <f>Q50</f>
        <v>0.89093999999999995</v>
      </c>
      <c r="E25" s="59">
        <f>O50</f>
        <v>0.79627999999999999</v>
      </c>
      <c r="F25" s="59">
        <v>0.68433999999999995</v>
      </c>
      <c r="G25" s="59">
        <v>0.68172999999999995</v>
      </c>
      <c r="H25" s="59">
        <v>0.68379999999999996</v>
      </c>
      <c r="I25" s="59">
        <v>0.67866000000000004</v>
      </c>
      <c r="J25" s="59">
        <v>0.69198999999999999</v>
      </c>
      <c r="K25" s="59">
        <v>0.62883</v>
      </c>
      <c r="L25" s="59">
        <v>0.62187000000000003</v>
      </c>
      <c r="M25" s="59">
        <v>0.60948000000000002</v>
      </c>
      <c r="N25" s="59">
        <v>0.65873999999999999</v>
      </c>
      <c r="O25" s="59">
        <v>0.67643399999999998</v>
      </c>
      <c r="P25" s="59">
        <v>0.69230400000000003</v>
      </c>
      <c r="Q25" s="59">
        <v>0.81379800000000002</v>
      </c>
      <c r="R25" s="59">
        <v>0.828789</v>
      </c>
      <c r="S25" s="59">
        <v>0.77590199999999998</v>
      </c>
      <c r="T25" s="59">
        <v>0.77998800000000001</v>
      </c>
      <c r="U25" s="59">
        <v>0.73765000000000003</v>
      </c>
      <c r="V25" s="59">
        <v>0.70101199999999997</v>
      </c>
      <c r="W25" s="59">
        <v>0.71385100000000001</v>
      </c>
      <c r="X25" s="59">
        <v>0.67330199999999996</v>
      </c>
      <c r="Y25" s="59">
        <v>0.66443399999999997</v>
      </c>
      <c r="Z25" s="59">
        <v>0.70457099999999995</v>
      </c>
      <c r="AA25" s="59">
        <v>0.671543</v>
      </c>
      <c r="AB25" s="59">
        <v>0.58897699999999997</v>
      </c>
      <c r="AC25" s="59">
        <v>0.59062599999999998</v>
      </c>
      <c r="AD25" s="59">
        <v>0.58701400000000004</v>
      </c>
      <c r="AE25" s="59">
        <v>0.56045500000000004</v>
      </c>
      <c r="AF25" s="59">
        <v>0.55311100000000002</v>
      </c>
      <c r="AG25" s="59">
        <v>0.59848800000000002</v>
      </c>
      <c r="AH25" s="59">
        <v>0.64630399999999999</v>
      </c>
      <c r="AI25" s="59">
        <v>0.66391100000000003</v>
      </c>
      <c r="AJ25" s="59">
        <v>0.65370099999999998</v>
      </c>
      <c r="AK25" s="59">
        <v>0.62157799999999996</v>
      </c>
      <c r="AL25" s="59">
        <v>0.56002600000000002</v>
      </c>
      <c r="AM25" s="59">
        <v>0.50980300000000001</v>
      </c>
      <c r="AN25" s="59">
        <v>0.50232200000000005</v>
      </c>
      <c r="AO25" s="59">
        <v>0.44894200000000001</v>
      </c>
      <c r="AP25" s="59">
        <v>0.42858400000000002</v>
      </c>
    </row>
    <row r="26" spans="1:42">
      <c r="A26" s="59" t="s">
        <v>348</v>
      </c>
      <c r="F26" s="59">
        <v>1.78908</v>
      </c>
      <c r="G26" s="59">
        <v>1.8089999999999999</v>
      </c>
      <c r="H26" s="59">
        <v>1.6771</v>
      </c>
      <c r="I26" s="59">
        <v>1.77705</v>
      </c>
      <c r="J26" s="59">
        <v>1.69485</v>
      </c>
      <c r="K26" s="59">
        <v>1.4396800000000001</v>
      </c>
      <c r="L26" s="59">
        <v>1.10242</v>
      </c>
      <c r="M26" s="59">
        <v>0.57482</v>
      </c>
      <c r="N26" s="59">
        <v>0.44724000000000003</v>
      </c>
      <c r="O26" s="59" t="s">
        <v>322</v>
      </c>
      <c r="P26" s="59" t="s">
        <v>322</v>
      </c>
      <c r="Q26" s="59" t="s">
        <v>322</v>
      </c>
      <c r="R26" s="59" t="s">
        <v>322</v>
      </c>
      <c r="S26" s="59" t="s">
        <v>322</v>
      </c>
      <c r="T26" s="59" t="s">
        <v>322</v>
      </c>
      <c r="U26" s="59" t="s">
        <v>322</v>
      </c>
      <c r="V26" s="59" t="s">
        <v>322</v>
      </c>
      <c r="W26" s="59" t="s">
        <v>322</v>
      </c>
      <c r="X26" s="59" t="s">
        <v>322</v>
      </c>
      <c r="Y26" s="59" t="s">
        <v>322</v>
      </c>
      <c r="Z26" s="59" t="s">
        <v>322</v>
      </c>
      <c r="AA26" s="59" t="s">
        <v>322</v>
      </c>
      <c r="AB26" s="59" t="s">
        <v>322</v>
      </c>
      <c r="AC26" s="59" t="s">
        <v>322</v>
      </c>
      <c r="AD26" s="59" t="s">
        <v>322</v>
      </c>
      <c r="AE26" s="59" t="s">
        <v>322</v>
      </c>
      <c r="AF26" s="59" t="s">
        <v>322</v>
      </c>
      <c r="AG26" s="59" t="s">
        <v>322</v>
      </c>
      <c r="AH26" s="59" t="s">
        <v>322</v>
      </c>
      <c r="AI26" s="59" t="s">
        <v>322</v>
      </c>
      <c r="AJ26" s="59" t="s">
        <v>322</v>
      </c>
      <c r="AK26" s="59" t="s">
        <v>322</v>
      </c>
      <c r="AL26" s="59" t="s">
        <v>322</v>
      </c>
      <c r="AM26" s="59" t="s">
        <v>322</v>
      </c>
      <c r="AN26" s="59" t="s">
        <v>322</v>
      </c>
      <c r="AO26" s="59" t="s">
        <v>322</v>
      </c>
      <c r="AP26" s="59" t="s">
        <v>322</v>
      </c>
    </row>
    <row r="27" spans="1:42">
      <c r="A27" s="59" t="s">
        <v>349</v>
      </c>
      <c r="F27" s="59">
        <v>87.63</v>
      </c>
      <c r="G27" s="59">
        <v>87.76</v>
      </c>
      <c r="H27" s="59">
        <v>78.23</v>
      </c>
      <c r="I27" s="59">
        <v>87.14</v>
      </c>
      <c r="J27" s="59">
        <v>86.65</v>
      </c>
      <c r="K27" s="59">
        <v>86.18</v>
      </c>
      <c r="L27" s="59">
        <v>87.42</v>
      </c>
      <c r="M27" s="59">
        <v>72.58</v>
      </c>
      <c r="N27" s="59">
        <v>77.180000000000007</v>
      </c>
      <c r="O27" s="59">
        <v>79.697599999999994</v>
      </c>
      <c r="P27" s="59">
        <v>80.439099999999996</v>
      </c>
      <c r="Q27" s="59">
        <v>84.655799999999999</v>
      </c>
      <c r="R27" s="59">
        <v>84.685299999999998</v>
      </c>
      <c r="S27" s="59">
        <v>83.106300000000005</v>
      </c>
      <c r="T27" s="59">
        <v>79.252799999999993</v>
      </c>
      <c r="U27" s="59">
        <v>74.6584</v>
      </c>
      <c r="V27" s="59">
        <v>73.001800000000003</v>
      </c>
      <c r="W27" s="59">
        <v>74.0334</v>
      </c>
      <c r="X27" s="59">
        <v>62.8523</v>
      </c>
      <c r="Y27" s="59">
        <v>50.755400000000002</v>
      </c>
      <c r="Z27" s="59">
        <v>44.605899999999998</v>
      </c>
      <c r="AA27" s="59">
        <v>40.408099999999997</v>
      </c>
      <c r="AB27" s="59">
        <v>31.6389</v>
      </c>
      <c r="AC27" s="59">
        <v>24.879300000000001</v>
      </c>
      <c r="AD27" s="59">
        <v>21.984500000000001</v>
      </c>
      <c r="AE27" s="59">
        <v>12.0207</v>
      </c>
      <c r="AF27" s="59">
        <v>8.0330499999999994</v>
      </c>
      <c r="AG27" s="59">
        <v>6.6581599999999996</v>
      </c>
      <c r="AH27" s="59">
        <v>4.8395099999999998</v>
      </c>
      <c r="AI27" s="59">
        <v>3.46618</v>
      </c>
      <c r="AJ27" s="59">
        <v>2.2710599999999999</v>
      </c>
      <c r="AK27" s="59">
        <v>2.03599</v>
      </c>
      <c r="AL27" s="59">
        <v>1.90377</v>
      </c>
      <c r="AM27" s="59" t="s">
        <v>322</v>
      </c>
      <c r="AN27" s="59" t="s">
        <v>322</v>
      </c>
      <c r="AO27" s="59" t="s">
        <v>322</v>
      </c>
      <c r="AP27" s="59" t="s">
        <v>322</v>
      </c>
    </row>
    <row r="28" spans="1:42">
      <c r="A28" s="59" t="s">
        <v>350</v>
      </c>
      <c r="B28" s="59">
        <f>U55</f>
        <v>7.7934000000000001</v>
      </c>
      <c r="C28" s="59">
        <f>S55</f>
        <v>8.0043000000000006</v>
      </c>
      <c r="D28" s="59">
        <f>Q55</f>
        <v>8.7278000000000002</v>
      </c>
      <c r="E28" s="59">
        <f>O55</f>
        <v>8.2236999999999991</v>
      </c>
      <c r="F28" s="59">
        <v>8.0165000000000006</v>
      </c>
      <c r="G28" s="59">
        <v>8.0472000000000001</v>
      </c>
      <c r="H28" s="59">
        <v>8.0091999999999999</v>
      </c>
      <c r="I28" s="59">
        <v>8.3696999999999999</v>
      </c>
      <c r="J28" s="59">
        <v>8.0032999999999994</v>
      </c>
      <c r="K28" s="59">
        <v>7.5086000000000004</v>
      </c>
      <c r="L28" s="59">
        <v>8.0484000000000009</v>
      </c>
      <c r="M28" s="59">
        <v>8.1128999999999998</v>
      </c>
      <c r="N28" s="59">
        <v>8.3103999999999996</v>
      </c>
      <c r="O28" s="59">
        <v>8.4658700000000007</v>
      </c>
      <c r="P28" s="59">
        <v>8.0186100000000007</v>
      </c>
      <c r="Q28" s="59">
        <v>8.1965900000000005</v>
      </c>
      <c r="R28" s="59">
        <v>8.2857500000000002</v>
      </c>
      <c r="S28" s="59">
        <v>8.3742000000000001</v>
      </c>
      <c r="T28" s="59">
        <v>8.3095400000000001</v>
      </c>
      <c r="U28" s="59">
        <v>8.0417699999999996</v>
      </c>
      <c r="V28" s="59">
        <v>8.0170100000000009</v>
      </c>
      <c r="W28" s="59">
        <v>7.9485099999999997</v>
      </c>
      <c r="X28" s="59">
        <v>7.6038100000000002</v>
      </c>
      <c r="Y28" s="59">
        <v>7.7005400000000002</v>
      </c>
      <c r="Z28" s="59">
        <v>7.7649800000000004</v>
      </c>
      <c r="AA28" s="59">
        <v>7.2774999999999999</v>
      </c>
      <c r="AB28" s="59">
        <v>6.5110400000000004</v>
      </c>
      <c r="AC28" s="59">
        <v>6.4169799999999997</v>
      </c>
      <c r="AD28" s="59">
        <v>6.4911300000000001</v>
      </c>
      <c r="AE28" s="59">
        <v>6.3129400000000002</v>
      </c>
      <c r="AF28" s="59">
        <v>6.3869999999999996</v>
      </c>
      <c r="AG28" s="59">
        <v>6.8654799999999998</v>
      </c>
      <c r="AH28" s="59">
        <v>6.9370000000000003</v>
      </c>
      <c r="AI28" s="59">
        <v>6.6716300000000004</v>
      </c>
      <c r="AJ28" s="59">
        <v>6.0757099999999999</v>
      </c>
      <c r="AK28" s="59">
        <v>6.0978899999999996</v>
      </c>
      <c r="AL28" s="59">
        <v>6.4719100000000003</v>
      </c>
      <c r="AM28" s="59" t="s">
        <v>322</v>
      </c>
      <c r="AN28" s="59" t="s">
        <v>322</v>
      </c>
      <c r="AO28" s="59" t="s">
        <v>322</v>
      </c>
      <c r="AP28" s="59" t="s">
        <v>322</v>
      </c>
    </row>
    <row r="29" spans="1:42">
      <c r="A29" s="59" t="s">
        <v>351</v>
      </c>
      <c r="F29" s="59">
        <v>1.6427</v>
      </c>
      <c r="G29" s="59">
        <v>1.5729</v>
      </c>
      <c r="H29" s="59">
        <v>1.5483</v>
      </c>
      <c r="I29" s="59">
        <v>1.5438000000000001</v>
      </c>
      <c r="J29" s="59">
        <v>1.5212000000000001</v>
      </c>
      <c r="K29" s="59">
        <v>1.4670000000000001</v>
      </c>
      <c r="L29" s="59">
        <v>1.5105</v>
      </c>
      <c r="M29" s="59">
        <v>1.5579000000000001</v>
      </c>
      <c r="N29" s="59">
        <v>1.6003000000000001</v>
      </c>
      <c r="O29" s="59">
        <v>1.6220300000000001</v>
      </c>
      <c r="P29" s="59">
        <v>1.6439999999999999</v>
      </c>
      <c r="Q29" s="59">
        <v>1.5679000000000001</v>
      </c>
      <c r="R29" s="59">
        <v>1.5457399999999999</v>
      </c>
      <c r="S29" s="59">
        <v>1.6212800000000001</v>
      </c>
      <c r="T29" s="59">
        <v>1.7301899999999999</v>
      </c>
      <c r="U29" s="59">
        <v>1.81776</v>
      </c>
      <c r="V29" s="59">
        <v>1.7724500000000001</v>
      </c>
      <c r="W29" s="59">
        <v>1.7621800000000001</v>
      </c>
      <c r="X29" s="59">
        <v>1.8001</v>
      </c>
      <c r="Y29" s="59">
        <v>1.7282200000000001</v>
      </c>
      <c r="Z29" s="59">
        <v>1.7178</v>
      </c>
      <c r="AA29" s="59">
        <v>1.7608600000000001</v>
      </c>
      <c r="AB29" s="59">
        <v>1.85572</v>
      </c>
      <c r="AC29" s="59">
        <v>1.8475299999999999</v>
      </c>
      <c r="AD29" s="59">
        <v>1.8675299999999999</v>
      </c>
      <c r="AE29" s="59">
        <v>1.98634</v>
      </c>
      <c r="AF29" s="59">
        <v>2.1871399999999999</v>
      </c>
      <c r="AG29" s="59">
        <v>2.3277700000000001</v>
      </c>
      <c r="AH29" s="59">
        <v>2.2786499999999998</v>
      </c>
      <c r="AI29" s="59">
        <v>2.2722099999999998</v>
      </c>
      <c r="AJ29" s="59">
        <v>2.73889</v>
      </c>
      <c r="AK29" s="59">
        <v>2.7940100000000001</v>
      </c>
      <c r="AL29" s="59">
        <v>3.2005300000000001</v>
      </c>
      <c r="AM29" s="59" t="s">
        <v>322</v>
      </c>
      <c r="AN29" s="59" t="s">
        <v>322</v>
      </c>
      <c r="AO29" s="59" t="s">
        <v>322</v>
      </c>
      <c r="AP29" s="59" t="s">
        <v>322</v>
      </c>
    </row>
    <row r="30" spans="1:42">
      <c r="A30" s="59" t="s">
        <v>352</v>
      </c>
      <c r="B30" s="59">
        <f>U39</f>
        <v>1.3919999999999999</v>
      </c>
      <c r="C30" s="59">
        <f>S39</f>
        <v>1.3257000000000001</v>
      </c>
      <c r="D30" s="59">
        <f>Q39</f>
        <v>1.3948</v>
      </c>
      <c r="E30" s="59">
        <f>O39</f>
        <v>1.4708000000000001</v>
      </c>
      <c r="F30" s="59">
        <v>1.3705000000000001</v>
      </c>
      <c r="G30" s="59">
        <v>1.2556</v>
      </c>
      <c r="H30" s="59">
        <v>1.2441</v>
      </c>
      <c r="I30" s="59">
        <v>1.2439</v>
      </c>
      <c r="J30" s="59">
        <v>1.1312</v>
      </c>
      <c r="K30" s="59">
        <v>0.9456</v>
      </c>
      <c r="L30" s="59">
        <v>0.89559999999999995</v>
      </c>
      <c r="M30" s="59">
        <v>0.92359999999999998</v>
      </c>
      <c r="N30" s="59">
        <v>1.0658000000000001</v>
      </c>
      <c r="O30" s="59">
        <v>1.1210899999999999</v>
      </c>
      <c r="P30" s="59">
        <v>1.1340399999999999</v>
      </c>
      <c r="Q30" s="59">
        <v>1.2697499999999999</v>
      </c>
      <c r="R30" s="59">
        <v>1.3080099999999999</v>
      </c>
      <c r="S30" s="59">
        <v>1.1895199999999999</v>
      </c>
      <c r="T30" s="59">
        <v>1.171</v>
      </c>
      <c r="U30" s="59">
        <v>1.2981</v>
      </c>
      <c r="V30" s="59">
        <v>1.23916</v>
      </c>
      <c r="W30" s="59">
        <v>1.2734300000000001</v>
      </c>
      <c r="X30" s="59">
        <v>1.10175</v>
      </c>
      <c r="Y30" s="59">
        <v>1.18248</v>
      </c>
      <c r="Z30" s="59">
        <v>1.1544399999999999</v>
      </c>
      <c r="AA30" s="59">
        <v>0.98416700000000001</v>
      </c>
      <c r="AB30" s="59">
        <v>0.76308799999999999</v>
      </c>
      <c r="AC30" s="59">
        <v>0.78903400000000001</v>
      </c>
      <c r="AD30" s="59">
        <v>0.89022000000000001</v>
      </c>
      <c r="AE30" s="59">
        <v>0.979715</v>
      </c>
      <c r="AF30" s="59">
        <v>1.1164499999999999</v>
      </c>
      <c r="AG30" s="59">
        <v>1.3923300000000001</v>
      </c>
      <c r="AH30" s="59">
        <v>1.3704700000000001</v>
      </c>
      <c r="AI30" s="59">
        <v>1.2741</v>
      </c>
      <c r="AJ30" s="59">
        <v>1.1411199999999999</v>
      </c>
      <c r="AK30" s="59">
        <v>1.11805</v>
      </c>
      <c r="AL30" s="59">
        <v>1.2407699999999999</v>
      </c>
      <c r="AM30" s="59">
        <v>1.1927000000000001</v>
      </c>
      <c r="AN30" s="59">
        <v>1.23173</v>
      </c>
      <c r="AO30" s="59">
        <v>1.12178</v>
      </c>
      <c r="AP30" s="59">
        <v>1.04776</v>
      </c>
    </row>
    <row r="31" spans="1:42">
      <c r="A31" s="59" t="s">
        <v>353</v>
      </c>
      <c r="B31" s="59">
        <f>U57</f>
        <v>110.96</v>
      </c>
      <c r="C31" s="59">
        <f>S57</f>
        <v>116.24</v>
      </c>
      <c r="D31" s="59">
        <f>Q57</f>
        <v>130.34</v>
      </c>
      <c r="E31" s="59">
        <f>O57</f>
        <v>152.44999999999999</v>
      </c>
      <c r="F31" s="59">
        <v>161.25</v>
      </c>
      <c r="G31" s="59">
        <v>146.02000000000001</v>
      </c>
      <c r="H31" s="59">
        <v>136.85</v>
      </c>
      <c r="I31" s="59">
        <v>134.44</v>
      </c>
      <c r="J31" s="59">
        <v>130.97</v>
      </c>
      <c r="K31" s="59">
        <v>118.06</v>
      </c>
      <c r="L31" s="59">
        <v>108.68</v>
      </c>
      <c r="M31" s="59">
        <v>99.47</v>
      </c>
      <c r="N31" s="59">
        <v>121.32</v>
      </c>
      <c r="O31" s="59">
        <v>146.41499999999999</v>
      </c>
      <c r="P31" s="59">
        <v>137.07599999999999</v>
      </c>
      <c r="Q31" s="59">
        <v>138.084</v>
      </c>
      <c r="R31" s="59">
        <v>123.012</v>
      </c>
      <c r="S31" s="59">
        <v>121.322</v>
      </c>
      <c r="T31" s="59">
        <v>130.14699999999999</v>
      </c>
      <c r="U31" s="59">
        <v>164.22300000000001</v>
      </c>
      <c r="V31" s="59">
        <v>166.49299999999999</v>
      </c>
      <c r="W31" s="59">
        <v>183.66</v>
      </c>
      <c r="X31" s="59">
        <v>151.93799999999999</v>
      </c>
      <c r="Y31" s="59">
        <v>151.459</v>
      </c>
      <c r="Z31" s="59">
        <v>166.59800000000001</v>
      </c>
      <c r="AA31" s="59">
        <v>164.99700000000001</v>
      </c>
      <c r="AB31" s="59">
        <v>180.559</v>
      </c>
      <c r="AC31" s="59">
        <v>187.089</v>
      </c>
      <c r="AD31" s="59">
        <v>211.35400000000001</v>
      </c>
      <c r="AE31" s="59">
        <v>243.54599999999999</v>
      </c>
      <c r="AF31" s="59">
        <v>245.37899999999999</v>
      </c>
      <c r="AG31" s="59">
        <v>315.04399999999998</v>
      </c>
      <c r="AH31" s="59">
        <v>300.46100000000001</v>
      </c>
      <c r="AI31" s="59">
        <v>267.08300000000003</v>
      </c>
      <c r="AJ31" s="59">
        <v>305.80700000000002</v>
      </c>
      <c r="AK31" s="59">
        <v>331.21</v>
      </c>
      <c r="AL31" s="59" t="s">
        <v>322</v>
      </c>
      <c r="AM31" s="59" t="s">
        <v>322</v>
      </c>
      <c r="AN31" s="59" t="s">
        <v>322</v>
      </c>
      <c r="AO31" s="59" t="s">
        <v>322</v>
      </c>
      <c r="AP31" s="59" t="s">
        <v>322</v>
      </c>
    </row>
    <row r="32" spans="1:42">
      <c r="A32" s="59" t="s">
        <v>354</v>
      </c>
      <c r="F32" s="59">
        <v>1.4678</v>
      </c>
      <c r="G32" s="59">
        <v>1.4237</v>
      </c>
      <c r="H32" s="59">
        <v>1.5086999999999999</v>
      </c>
      <c r="I32" s="59">
        <v>1.6167</v>
      </c>
      <c r="J32" s="59">
        <v>1.5817000000000001</v>
      </c>
      <c r="K32" s="59">
        <v>1.4838</v>
      </c>
      <c r="L32" s="59">
        <v>1.3864000000000001</v>
      </c>
      <c r="M32" s="59">
        <v>1.3706</v>
      </c>
      <c r="N32" s="59">
        <v>1.5840000000000001</v>
      </c>
      <c r="O32" s="59">
        <v>1.66506</v>
      </c>
      <c r="P32" s="59">
        <v>1.5691999999999999</v>
      </c>
      <c r="Q32" s="59">
        <v>1.7314700000000001</v>
      </c>
      <c r="R32" s="59">
        <v>1.7948299999999999</v>
      </c>
      <c r="S32" s="59">
        <v>1.6247</v>
      </c>
      <c r="T32" s="59">
        <v>1.5106999999999999</v>
      </c>
      <c r="U32" s="59">
        <v>1.56863</v>
      </c>
      <c r="V32" s="59">
        <v>1.41981</v>
      </c>
      <c r="W32" s="59">
        <v>1.4854000000000001</v>
      </c>
      <c r="X32" s="59">
        <v>1.3043</v>
      </c>
      <c r="Y32" s="59">
        <v>1.4558899999999999</v>
      </c>
      <c r="Z32" s="59">
        <v>1.5302</v>
      </c>
      <c r="AA32" s="59">
        <v>1.36731</v>
      </c>
      <c r="AB32" s="59">
        <v>1.0420400000000001</v>
      </c>
      <c r="AC32" s="59">
        <v>1.0206599999999999</v>
      </c>
      <c r="AD32" s="59">
        <v>1.0967100000000001</v>
      </c>
      <c r="AE32" s="59">
        <v>1.2082200000000001</v>
      </c>
      <c r="AF32" s="59">
        <v>1.3379300000000001</v>
      </c>
      <c r="AG32" s="59">
        <v>1.62609</v>
      </c>
      <c r="AH32" s="59">
        <v>1.60564</v>
      </c>
      <c r="AI32" s="59">
        <v>1.45366</v>
      </c>
      <c r="AJ32" s="59">
        <v>1.21401</v>
      </c>
      <c r="AK32" s="59">
        <v>1.1023499999999999</v>
      </c>
      <c r="AL32" s="59" t="s">
        <v>322</v>
      </c>
      <c r="AM32" s="59" t="s">
        <v>322</v>
      </c>
      <c r="AN32" s="59" t="s">
        <v>322</v>
      </c>
      <c r="AO32" s="59" t="s">
        <v>322</v>
      </c>
      <c r="AP32" s="59" t="s">
        <v>322</v>
      </c>
    </row>
    <row r="34" spans="1:78">
      <c r="G34" s="128" t="b">
        <f>G39=I30</f>
        <v>1</v>
      </c>
    </row>
    <row r="36" spans="1:78" ht="15">
      <c r="A36" s="13" t="s">
        <v>423</v>
      </c>
      <c r="B36" s="13"/>
      <c r="C36" s="13"/>
      <c r="D36" s="13"/>
      <c r="E36" s="13"/>
      <c r="F36" s="13" t="s">
        <v>499</v>
      </c>
      <c r="G36" s="13"/>
      <c r="H36" s="13"/>
      <c r="I36" s="13"/>
      <c r="J36" s="13"/>
      <c r="K36" s="13"/>
      <c r="L36" s="13"/>
      <c r="M36" s="13"/>
      <c r="N36" s="13"/>
      <c r="O36" s="13"/>
      <c r="P36" s="13"/>
      <c r="Q36" s="13"/>
      <c r="R36" s="13"/>
      <c r="S36" s="13"/>
      <c r="T36" s="13"/>
      <c r="U36" s="13"/>
      <c r="V36" s="13"/>
      <c r="W36" s="13"/>
      <c r="X36" s="13"/>
      <c r="Y36" s="13"/>
      <c r="Z36" s="13"/>
      <c r="AA36" s="13"/>
      <c r="AB36" s="13"/>
      <c r="AC36" s="13"/>
      <c r="AD36" s="13"/>
      <c r="AE36" s="127"/>
      <c r="AG36"/>
      <c r="AH36"/>
      <c r="AI36"/>
      <c r="AJ36"/>
      <c r="AK36"/>
      <c r="AL36"/>
      <c r="AM36"/>
      <c r="AN36"/>
      <c r="AO36"/>
      <c r="AP36"/>
      <c r="AQ36"/>
      <c r="AR36"/>
      <c r="AS36"/>
      <c r="AT36"/>
      <c r="AU36"/>
      <c r="AV36"/>
      <c r="AW36"/>
      <c r="AX36"/>
      <c r="AY36"/>
      <c r="AZ36"/>
      <c r="BA36"/>
      <c r="BB36"/>
      <c r="BC36"/>
      <c r="BD36"/>
      <c r="BE36"/>
      <c r="BF36"/>
      <c r="BG36"/>
    </row>
    <row r="37" spans="1:78" ht="15">
      <c r="A37" s="13" t="s">
        <v>424</v>
      </c>
      <c r="B37" s="13"/>
      <c r="C37" s="13"/>
      <c r="D37" s="13"/>
      <c r="E37" s="13"/>
      <c r="F37" s="13" t="s">
        <v>424</v>
      </c>
      <c r="G37" s="13"/>
      <c r="H37" s="13"/>
      <c r="I37" s="13"/>
      <c r="J37" s="13"/>
      <c r="K37" s="13"/>
      <c r="L37" s="13"/>
      <c r="M37" s="13"/>
      <c r="N37" s="13"/>
      <c r="O37" s="13"/>
      <c r="P37" s="13"/>
      <c r="Q37" s="13"/>
      <c r="R37" s="13"/>
      <c r="S37" s="13"/>
      <c r="T37" s="13"/>
      <c r="U37" s="13"/>
      <c r="V37" s="13"/>
      <c r="W37" s="13"/>
      <c r="X37" s="13"/>
      <c r="Y37" s="13"/>
      <c r="Z37" s="13"/>
      <c r="AA37" s="13"/>
      <c r="AB37" s="13"/>
      <c r="AC37" s="13"/>
      <c r="AD37" s="13"/>
      <c r="AG37"/>
      <c r="AH37"/>
      <c r="AI37"/>
      <c r="AJ37"/>
      <c r="AK37"/>
      <c r="AL37"/>
      <c r="AM37"/>
      <c r="AN37"/>
      <c r="AO37"/>
      <c r="AP37"/>
      <c r="AQ37"/>
      <c r="AR37"/>
      <c r="AS37"/>
      <c r="AT37"/>
      <c r="AU37"/>
      <c r="AV37"/>
      <c r="AW37"/>
      <c r="AX37"/>
      <c r="AY37"/>
      <c r="AZ37"/>
      <c r="BA37"/>
      <c r="BB37"/>
      <c r="BC37"/>
      <c r="BD37"/>
      <c r="BE37"/>
      <c r="BF37"/>
      <c r="BG37"/>
    </row>
    <row r="38" spans="1:78" ht="15">
      <c r="A38" s="13" t="s">
        <v>425</v>
      </c>
      <c r="B38" s="13"/>
      <c r="C38" s="13" t="s">
        <v>390</v>
      </c>
      <c r="D38" s="13" t="s">
        <v>426</v>
      </c>
      <c r="E38" s="13" t="s">
        <v>391</v>
      </c>
      <c r="F38" s="13" t="s">
        <v>425</v>
      </c>
      <c r="G38" s="13" t="s">
        <v>392</v>
      </c>
      <c r="H38" s="13" t="s">
        <v>426</v>
      </c>
      <c r="I38" s="13" t="s">
        <v>393</v>
      </c>
      <c r="J38" s="13" t="s">
        <v>426</v>
      </c>
      <c r="K38" s="13" t="s">
        <v>394</v>
      </c>
      <c r="L38" s="13" t="s">
        <v>426</v>
      </c>
      <c r="M38" s="13" t="s">
        <v>395</v>
      </c>
      <c r="N38" s="13" t="s">
        <v>426</v>
      </c>
      <c r="O38" s="13">
        <v>2008</v>
      </c>
      <c r="P38" s="13" t="s">
        <v>426</v>
      </c>
      <c r="Q38" s="13" t="s">
        <v>397</v>
      </c>
      <c r="R38" s="13" t="s">
        <v>426</v>
      </c>
      <c r="S38" s="13" t="s">
        <v>427</v>
      </c>
      <c r="T38" s="13" t="s">
        <v>426</v>
      </c>
      <c r="U38" s="13" t="s">
        <v>428</v>
      </c>
      <c r="V38" s="13" t="s">
        <v>426</v>
      </c>
      <c r="W38" s="13" t="s">
        <v>484</v>
      </c>
      <c r="X38" s="13" t="s">
        <v>426</v>
      </c>
      <c r="Y38" s="13" t="s">
        <v>485</v>
      </c>
      <c r="Z38" s="13" t="s">
        <v>426</v>
      </c>
      <c r="AA38" s="13" t="s">
        <v>500</v>
      </c>
      <c r="AB38" s="13" t="s">
        <v>426</v>
      </c>
      <c r="AC38" s="13" t="s">
        <v>501</v>
      </c>
      <c r="AD38" s="13" t="s">
        <v>426</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row>
    <row r="39" spans="1:78" ht="15">
      <c r="A39" s="13" t="s">
        <v>429</v>
      </c>
      <c r="B39" s="13" t="s">
        <v>85</v>
      </c>
      <c r="C39" s="13">
        <v>0.9456</v>
      </c>
      <c r="D39" s="13" t="s">
        <v>426</v>
      </c>
      <c r="E39" s="13">
        <v>1.1312</v>
      </c>
      <c r="F39" s="13" t="s">
        <v>502</v>
      </c>
      <c r="G39" s="46">
        <v>1.2439</v>
      </c>
      <c r="H39" s="13" t="s">
        <v>426</v>
      </c>
      <c r="I39" s="13">
        <v>1.2441</v>
      </c>
      <c r="J39" s="13" t="s">
        <v>426</v>
      </c>
      <c r="K39" s="13">
        <v>1.2556</v>
      </c>
      <c r="L39" s="13" t="s">
        <v>426</v>
      </c>
      <c r="M39" s="13">
        <v>1.3705000000000001</v>
      </c>
      <c r="N39" s="13" t="s">
        <v>426</v>
      </c>
      <c r="O39" s="13">
        <v>1.4708000000000001</v>
      </c>
      <c r="P39" s="13" t="s">
        <v>426</v>
      </c>
      <c r="Q39" s="13">
        <v>1.3948</v>
      </c>
      <c r="R39" s="13" t="s">
        <v>426</v>
      </c>
      <c r="S39" s="13">
        <v>1.3257000000000001</v>
      </c>
      <c r="T39" s="13" t="s">
        <v>426</v>
      </c>
      <c r="U39" s="13">
        <v>1.3919999999999999</v>
      </c>
      <c r="V39" s="13" t="s">
        <v>426</v>
      </c>
      <c r="W39" s="13">
        <v>1.2847999999999999</v>
      </c>
      <c r="X39" s="13" t="s">
        <v>426</v>
      </c>
      <c r="Y39" s="13">
        <v>1.3281000000000001</v>
      </c>
      <c r="Z39" s="13" t="s">
        <v>426</v>
      </c>
      <c r="AA39" s="13">
        <v>1.3285</v>
      </c>
      <c r="AB39" s="13" t="s">
        <v>426</v>
      </c>
      <c r="AC39" s="13">
        <v>1.1094999999999999</v>
      </c>
      <c r="AD39" s="13" t="s">
        <v>426</v>
      </c>
      <c r="AE39" s="59" t="s">
        <v>402</v>
      </c>
      <c r="AG39"/>
      <c r="AH39"/>
      <c r="AI39"/>
      <c r="AJ39"/>
      <c r="AK39"/>
      <c r="AL39"/>
      <c r="AM39"/>
      <c r="AN39"/>
      <c r="AO39"/>
      <c r="AP39"/>
      <c r="AQ39"/>
      <c r="AR39"/>
      <c r="AS39"/>
      <c r="AT39"/>
      <c r="AU39"/>
      <c r="AV39"/>
      <c r="AW39"/>
      <c r="AX39"/>
      <c r="AY39"/>
      <c r="AZ39"/>
      <c r="BA39"/>
      <c r="BB39"/>
      <c r="BC39"/>
      <c r="BD39" s="7"/>
      <c r="BE39"/>
      <c r="BF39"/>
      <c r="BG39"/>
      <c r="BH39"/>
      <c r="BI39"/>
      <c r="BJ39"/>
      <c r="BK39"/>
      <c r="BL39"/>
      <c r="BM39"/>
      <c r="BN39"/>
      <c r="BO39"/>
      <c r="BP39"/>
      <c r="BQ39"/>
      <c r="BR39"/>
      <c r="BS39"/>
      <c r="BT39"/>
      <c r="BU39"/>
      <c r="BV39"/>
      <c r="BW39"/>
      <c r="BX39"/>
      <c r="BY39"/>
      <c r="BZ39"/>
    </row>
    <row r="40" spans="1:78" ht="15">
      <c r="A40" s="13" t="s">
        <v>430</v>
      </c>
      <c r="B40" s="13" t="s">
        <v>299</v>
      </c>
      <c r="C40" s="13">
        <v>1.9492</v>
      </c>
      <c r="D40" s="13" t="s">
        <v>426</v>
      </c>
      <c r="E40" s="13">
        <v>1.9490000000000001</v>
      </c>
      <c r="F40" s="13" t="s">
        <v>503</v>
      </c>
      <c r="G40" s="13">
        <v>1.9533</v>
      </c>
      <c r="H40" s="13" t="s">
        <v>426</v>
      </c>
      <c r="I40" s="13">
        <v>1.9558</v>
      </c>
      <c r="J40" s="13" t="s">
        <v>426</v>
      </c>
      <c r="K40" s="13">
        <v>1.9558</v>
      </c>
      <c r="L40" s="13" t="s">
        <v>426</v>
      </c>
      <c r="M40" s="13">
        <v>1.9558</v>
      </c>
      <c r="N40" s="13" t="s">
        <v>426</v>
      </c>
      <c r="O40" s="13">
        <v>1.9558</v>
      </c>
      <c r="P40" s="13" t="s">
        <v>426</v>
      </c>
      <c r="Q40" s="13">
        <v>1.9558</v>
      </c>
      <c r="R40" s="13" t="s">
        <v>426</v>
      </c>
      <c r="S40" s="13">
        <v>1.9558</v>
      </c>
      <c r="T40" s="13" t="s">
        <v>426</v>
      </c>
      <c r="U40" s="13">
        <v>1.9558</v>
      </c>
      <c r="V40" s="13" t="s">
        <v>426</v>
      </c>
      <c r="W40" s="13">
        <v>1.9558</v>
      </c>
      <c r="X40" s="13" t="s">
        <v>426</v>
      </c>
      <c r="Y40" s="13">
        <v>1.9558</v>
      </c>
      <c r="Z40" s="13" t="s">
        <v>426</v>
      </c>
      <c r="AA40" s="13">
        <v>1.9558</v>
      </c>
      <c r="AB40" s="13" t="s">
        <v>426</v>
      </c>
      <c r="AC40" s="13">
        <v>1.9558</v>
      </c>
      <c r="AD40" s="13" t="s">
        <v>426</v>
      </c>
      <c r="AE40" s="59" t="s">
        <v>402</v>
      </c>
      <c r="AG40"/>
      <c r="AH40"/>
      <c r="AI40"/>
      <c r="AJ40"/>
      <c r="AK40"/>
      <c r="AL40"/>
      <c r="AM40"/>
      <c r="AN40"/>
      <c r="AO40"/>
      <c r="AP40"/>
      <c r="AQ40"/>
      <c r="AR40"/>
      <c r="AS40"/>
      <c r="AT40"/>
      <c r="AU40"/>
      <c r="AV40"/>
      <c r="AW40"/>
      <c r="AX40"/>
      <c r="AY40"/>
      <c r="AZ40"/>
      <c r="BA40"/>
      <c r="BB40"/>
      <c r="BC40"/>
      <c r="BD40" s="7"/>
      <c r="BE40"/>
      <c r="BF40"/>
      <c r="BG40"/>
      <c r="BH40"/>
      <c r="BI40"/>
      <c r="BJ40"/>
      <c r="BK40"/>
      <c r="BL40"/>
      <c r="BM40"/>
      <c r="BN40"/>
      <c r="BO40"/>
      <c r="BP40"/>
      <c r="BQ40"/>
      <c r="BR40"/>
      <c r="BS40"/>
      <c r="BT40"/>
      <c r="BU40"/>
      <c r="BV40"/>
      <c r="BW40"/>
      <c r="BX40"/>
      <c r="BY40"/>
      <c r="BZ40"/>
    </row>
    <row r="41" spans="1:78" ht="15">
      <c r="A41" s="13" t="s">
        <v>431</v>
      </c>
      <c r="B41" s="13" t="s">
        <v>226</v>
      </c>
      <c r="C41" s="13">
        <v>30.803999999999998</v>
      </c>
      <c r="D41" s="13" t="s">
        <v>426</v>
      </c>
      <c r="E41" s="13">
        <v>31.846</v>
      </c>
      <c r="F41" s="13" t="s">
        <v>504</v>
      </c>
      <c r="G41" s="13">
        <v>31.890999999999998</v>
      </c>
      <c r="H41" s="13" t="s">
        <v>426</v>
      </c>
      <c r="I41" s="13">
        <v>29.782</v>
      </c>
      <c r="J41" s="13" t="s">
        <v>426</v>
      </c>
      <c r="K41" s="13">
        <v>28.341999999999999</v>
      </c>
      <c r="L41" s="13" t="s">
        <v>426</v>
      </c>
      <c r="M41" s="13">
        <v>27.765999999999998</v>
      </c>
      <c r="N41" s="13" t="s">
        <v>426</v>
      </c>
      <c r="O41" s="13">
        <v>24.946000000000002</v>
      </c>
      <c r="P41" s="13" t="s">
        <v>426</v>
      </c>
      <c r="Q41" s="13">
        <v>26.434999999999999</v>
      </c>
      <c r="R41" s="13" t="s">
        <v>426</v>
      </c>
      <c r="S41" s="13">
        <v>25.283999999999999</v>
      </c>
      <c r="T41" s="13" t="s">
        <v>426</v>
      </c>
      <c r="U41" s="13">
        <v>24.59</v>
      </c>
      <c r="V41" s="13" t="s">
        <v>426</v>
      </c>
      <c r="W41" s="13">
        <v>25.149000000000001</v>
      </c>
      <c r="X41" s="13" t="s">
        <v>426</v>
      </c>
      <c r="Y41" s="13">
        <v>25.98</v>
      </c>
      <c r="Z41" s="13" t="s">
        <v>426</v>
      </c>
      <c r="AA41" s="13">
        <v>27.536000000000001</v>
      </c>
      <c r="AB41" s="13" t="s">
        <v>426</v>
      </c>
      <c r="AC41" s="13">
        <v>27.279</v>
      </c>
      <c r="AD41" s="13" t="s">
        <v>426</v>
      </c>
      <c r="AE41" s="59" t="s">
        <v>402</v>
      </c>
      <c r="AG41"/>
      <c r="AH41"/>
      <c r="AI41"/>
      <c r="AJ41"/>
      <c r="AK41"/>
      <c r="AL41"/>
      <c r="AM41"/>
      <c r="AN41"/>
      <c r="AO41"/>
      <c r="AP41"/>
      <c r="AQ41"/>
      <c r="AR41"/>
      <c r="AS41"/>
      <c r="AT41"/>
      <c r="AU41"/>
      <c r="AV41"/>
      <c r="AW41"/>
      <c r="AX41"/>
      <c r="AY41"/>
      <c r="AZ41"/>
      <c r="BA41"/>
      <c r="BB41"/>
      <c r="BC41"/>
      <c r="BD41" s="7"/>
      <c r="BE41"/>
      <c r="BF41"/>
      <c r="BG41"/>
      <c r="BH41"/>
      <c r="BI41"/>
      <c r="BJ41"/>
      <c r="BK41"/>
      <c r="BL41"/>
      <c r="BM41"/>
      <c r="BN41"/>
      <c r="BO41"/>
      <c r="BP41"/>
      <c r="BQ41"/>
      <c r="BR41"/>
      <c r="BS41"/>
      <c r="BT41"/>
      <c r="BU41"/>
      <c r="BV41"/>
      <c r="BW41"/>
      <c r="BX41"/>
      <c r="BY41"/>
      <c r="BZ41"/>
    </row>
    <row r="42" spans="1:78" ht="15">
      <c r="A42" s="13" t="s">
        <v>432</v>
      </c>
      <c r="B42" s="13" t="s">
        <v>153</v>
      </c>
      <c r="C42" s="13">
        <v>7.4305000000000003</v>
      </c>
      <c r="D42" s="13" t="s">
        <v>426</v>
      </c>
      <c r="E42" s="13">
        <v>7.4306999999999999</v>
      </c>
      <c r="F42" s="13" t="s">
        <v>505</v>
      </c>
      <c r="G42" s="13">
        <v>7.4398999999999997</v>
      </c>
      <c r="H42" s="13" t="s">
        <v>426</v>
      </c>
      <c r="I42" s="13">
        <v>7.4518000000000004</v>
      </c>
      <c r="J42" s="13" t="s">
        <v>426</v>
      </c>
      <c r="K42" s="13">
        <v>7.4591000000000003</v>
      </c>
      <c r="L42" s="13" t="s">
        <v>426</v>
      </c>
      <c r="M42" s="13">
        <v>7.4505999999999997</v>
      </c>
      <c r="N42" s="13" t="s">
        <v>426</v>
      </c>
      <c r="O42" s="13">
        <v>7.4560000000000004</v>
      </c>
      <c r="P42" s="13" t="s">
        <v>426</v>
      </c>
      <c r="Q42" s="13">
        <v>7.4462000000000002</v>
      </c>
      <c r="R42" s="13" t="s">
        <v>426</v>
      </c>
      <c r="S42" s="13">
        <v>7.4473000000000003</v>
      </c>
      <c r="T42" s="13" t="s">
        <v>426</v>
      </c>
      <c r="U42" s="13">
        <v>7.4505999999999997</v>
      </c>
      <c r="V42" s="13" t="s">
        <v>426</v>
      </c>
      <c r="W42" s="13">
        <v>7.4436999999999998</v>
      </c>
      <c r="X42" s="13" t="s">
        <v>426</v>
      </c>
      <c r="Y42" s="13">
        <v>7.4579000000000004</v>
      </c>
      <c r="Z42" s="13" t="s">
        <v>426</v>
      </c>
      <c r="AA42" s="13">
        <v>7.4547999999999996</v>
      </c>
      <c r="AB42" s="13" t="s">
        <v>426</v>
      </c>
      <c r="AC42" s="13">
        <v>7.4587000000000003</v>
      </c>
      <c r="AD42" s="13" t="s">
        <v>426</v>
      </c>
      <c r="AE42" s="59" t="s">
        <v>402</v>
      </c>
      <c r="AG42"/>
      <c r="AH42"/>
      <c r="AI42"/>
      <c r="AJ42"/>
      <c r="AK42"/>
      <c r="AL42"/>
      <c r="AM42"/>
      <c r="AN42"/>
      <c r="AO42"/>
      <c r="AP42"/>
      <c r="AQ42"/>
      <c r="AR42"/>
      <c r="AS42"/>
      <c r="AT42"/>
      <c r="AU42"/>
      <c r="AV42"/>
      <c r="AW42"/>
      <c r="AX42"/>
      <c r="AY42"/>
      <c r="AZ42"/>
      <c r="BA42"/>
      <c r="BB42"/>
      <c r="BC42"/>
      <c r="BD42" s="7"/>
      <c r="BE42"/>
      <c r="BF42"/>
      <c r="BG42"/>
      <c r="BH42"/>
      <c r="BI42"/>
      <c r="BJ42"/>
      <c r="BK42"/>
      <c r="BL42"/>
      <c r="BM42"/>
      <c r="BN42"/>
      <c r="BO42"/>
      <c r="BP42"/>
      <c r="BQ42"/>
      <c r="BR42"/>
      <c r="BS42"/>
      <c r="BT42"/>
      <c r="BU42"/>
      <c r="BV42"/>
      <c r="BW42"/>
      <c r="BX42"/>
      <c r="BY42"/>
      <c r="BZ42"/>
    </row>
    <row r="43" spans="1:78" ht="15">
      <c r="A43" s="13" t="s">
        <v>433</v>
      </c>
      <c r="B43" s="13" t="s">
        <v>231</v>
      </c>
      <c r="C43" s="89" t="s">
        <v>402</v>
      </c>
      <c r="D43" s="13" t="s">
        <v>426</v>
      </c>
      <c r="E43" s="89" t="s">
        <v>402</v>
      </c>
      <c r="F43" s="13" t="s">
        <v>506</v>
      </c>
      <c r="G43" s="119" t="s">
        <v>402</v>
      </c>
      <c r="H43" s="118" t="s">
        <v>426</v>
      </c>
      <c r="I43" s="119" t="s">
        <v>402</v>
      </c>
      <c r="J43" s="118" t="s">
        <v>426</v>
      </c>
      <c r="K43" s="119" t="s">
        <v>402</v>
      </c>
      <c r="L43" s="118" t="s">
        <v>426</v>
      </c>
      <c r="M43" s="118">
        <v>15.646599999999999</v>
      </c>
      <c r="N43" s="118" t="s">
        <v>426</v>
      </c>
      <c r="O43" s="118">
        <v>15.646599999999999</v>
      </c>
      <c r="P43" s="118" t="s">
        <v>426</v>
      </c>
      <c r="Q43" s="118">
        <v>15.646599999999999</v>
      </c>
      <c r="R43" s="118" t="s">
        <v>426</v>
      </c>
      <c r="S43" s="119" t="s">
        <v>402</v>
      </c>
      <c r="T43" s="118" t="s">
        <v>426</v>
      </c>
      <c r="U43" s="119" t="s">
        <v>402</v>
      </c>
      <c r="V43" s="13" t="s">
        <v>426</v>
      </c>
      <c r="W43" s="89" t="s">
        <v>402</v>
      </c>
      <c r="X43" s="13" t="s">
        <v>426</v>
      </c>
      <c r="Y43" s="89" t="s">
        <v>402</v>
      </c>
      <c r="Z43" s="13" t="s">
        <v>426</v>
      </c>
      <c r="AA43" s="89" t="s">
        <v>402</v>
      </c>
      <c r="AB43" s="13" t="s">
        <v>426</v>
      </c>
      <c r="AC43" s="89" t="s">
        <v>402</v>
      </c>
      <c r="AD43" s="13" t="s">
        <v>426</v>
      </c>
      <c r="BE43"/>
      <c r="BF43"/>
      <c r="BG43"/>
      <c r="BH43"/>
      <c r="BI43"/>
      <c r="BJ43"/>
      <c r="BK43"/>
      <c r="BL43"/>
      <c r="BM43"/>
      <c r="BN43"/>
      <c r="BO43"/>
      <c r="BP43"/>
      <c r="BQ43"/>
      <c r="BR43"/>
      <c r="BS43"/>
      <c r="BT43"/>
      <c r="BU43"/>
      <c r="BV43"/>
      <c r="BW43"/>
      <c r="BX43"/>
      <c r="BY43"/>
      <c r="BZ43"/>
    </row>
    <row r="44" spans="1:78" ht="15">
      <c r="A44" s="13" t="s">
        <v>434</v>
      </c>
      <c r="B44" s="13" t="s">
        <v>235</v>
      </c>
      <c r="C44" s="13">
        <v>0.58099999999999996</v>
      </c>
      <c r="D44" s="13" t="s">
        <v>426</v>
      </c>
      <c r="E44" s="13">
        <v>0.64070000000000005</v>
      </c>
      <c r="F44" s="13" t="s">
        <v>507</v>
      </c>
      <c r="G44" s="118">
        <v>0.66520000000000001</v>
      </c>
      <c r="H44" s="118" t="s">
        <v>426</v>
      </c>
      <c r="I44" s="118">
        <v>0.69620000000000004</v>
      </c>
      <c r="J44" s="118" t="s">
        <v>426</v>
      </c>
      <c r="K44" s="118">
        <v>0.69620000000000004</v>
      </c>
      <c r="L44" s="118" t="s">
        <v>426</v>
      </c>
      <c r="M44" s="118">
        <v>0.70009999999999994</v>
      </c>
      <c r="N44" s="118" t="s">
        <v>426</v>
      </c>
      <c r="O44" s="118">
        <v>0.70269999999999999</v>
      </c>
      <c r="P44" s="118" t="s">
        <v>426</v>
      </c>
      <c r="Q44" s="118">
        <v>0.70569999999999999</v>
      </c>
      <c r="R44" s="118" t="s">
        <v>426</v>
      </c>
      <c r="S44" s="118">
        <v>0.7087</v>
      </c>
      <c r="T44" s="118" t="s">
        <v>426</v>
      </c>
      <c r="U44" s="118">
        <v>0.70630000000000004</v>
      </c>
      <c r="V44" s="13" t="s">
        <v>426</v>
      </c>
      <c r="W44" s="89" t="s">
        <v>402</v>
      </c>
      <c r="X44" s="13" t="s">
        <v>426</v>
      </c>
      <c r="Y44" s="89" t="s">
        <v>402</v>
      </c>
      <c r="Z44" s="13" t="s">
        <v>426</v>
      </c>
      <c r="AA44" s="89" t="s">
        <v>402</v>
      </c>
      <c r="AB44" s="13" t="s">
        <v>426</v>
      </c>
      <c r="AC44" s="89" t="s">
        <v>402</v>
      </c>
      <c r="AD44" s="13" t="s">
        <v>426</v>
      </c>
      <c r="BE44"/>
      <c r="BF44"/>
      <c r="BG44"/>
      <c r="BH44"/>
      <c r="BI44"/>
      <c r="BJ44"/>
      <c r="BK44"/>
      <c r="BL44"/>
      <c r="BM44"/>
      <c r="BN44"/>
      <c r="BO44"/>
      <c r="BP44"/>
      <c r="BQ44"/>
      <c r="BR44"/>
      <c r="BS44"/>
      <c r="BT44"/>
      <c r="BU44"/>
      <c r="BV44"/>
      <c r="BW44"/>
      <c r="BX44"/>
      <c r="BY44"/>
      <c r="BZ44"/>
    </row>
    <row r="45" spans="1:78" ht="15">
      <c r="A45" s="13" t="s">
        <v>435</v>
      </c>
      <c r="B45" s="13" t="s">
        <v>236</v>
      </c>
      <c r="C45" s="13">
        <v>3.4594</v>
      </c>
      <c r="D45" s="13" t="s">
        <v>426</v>
      </c>
      <c r="E45" s="13">
        <v>3.4527000000000001</v>
      </c>
      <c r="F45" s="13" t="s">
        <v>508</v>
      </c>
      <c r="G45" s="13">
        <v>3.4529000000000001</v>
      </c>
      <c r="H45" s="13" t="s">
        <v>426</v>
      </c>
      <c r="I45" s="13">
        <v>3.4527999999999999</v>
      </c>
      <c r="J45" s="13" t="s">
        <v>426</v>
      </c>
      <c r="K45" s="13">
        <v>3.4527999999999999</v>
      </c>
      <c r="L45" s="13" t="s">
        <v>426</v>
      </c>
      <c r="M45" s="13">
        <v>3.4527999999999999</v>
      </c>
      <c r="N45" s="13" t="s">
        <v>426</v>
      </c>
      <c r="O45" s="13">
        <v>3.4527999999999999</v>
      </c>
      <c r="P45" s="13" t="s">
        <v>426</v>
      </c>
      <c r="Q45" s="13">
        <v>3.4527999999999999</v>
      </c>
      <c r="R45" s="13" t="s">
        <v>426</v>
      </c>
      <c r="S45" s="13">
        <v>3.4527999999999999</v>
      </c>
      <c r="T45" s="13" t="s">
        <v>426</v>
      </c>
      <c r="U45" s="13">
        <v>3.4527999999999999</v>
      </c>
      <c r="V45" s="13" t="s">
        <v>426</v>
      </c>
      <c r="W45" s="13"/>
      <c r="X45" s="13"/>
      <c r="Y45" s="13"/>
      <c r="Z45" s="13"/>
      <c r="AA45" s="13"/>
      <c r="AB45" s="13"/>
      <c r="AC45" s="13"/>
      <c r="AD45" s="13"/>
      <c r="BE45"/>
      <c r="BF45"/>
      <c r="BG45"/>
      <c r="BH45"/>
      <c r="BI45"/>
      <c r="BJ45"/>
      <c r="BK45"/>
      <c r="BL45"/>
      <c r="BM45"/>
      <c r="BN45"/>
      <c r="BO45"/>
      <c r="BP45"/>
      <c r="BQ45"/>
      <c r="BR45"/>
      <c r="BS45"/>
      <c r="BT45"/>
      <c r="BU45"/>
      <c r="BV45"/>
      <c r="BW45"/>
      <c r="BX45"/>
      <c r="BY45"/>
      <c r="BZ45"/>
    </row>
    <row r="46" spans="1:78" ht="15">
      <c r="A46" s="13" t="s">
        <v>436</v>
      </c>
      <c r="B46" s="13" t="s">
        <v>223</v>
      </c>
      <c r="C46" s="13">
        <v>242.96</v>
      </c>
      <c r="D46" s="13" t="s">
        <v>426</v>
      </c>
      <c r="E46" s="13">
        <v>253.62</v>
      </c>
      <c r="F46" s="13" t="s">
        <v>436</v>
      </c>
      <c r="G46" s="13">
        <v>251.66</v>
      </c>
      <c r="H46" s="13" t="s">
        <v>426</v>
      </c>
      <c r="I46" s="13">
        <v>248.05</v>
      </c>
      <c r="J46" s="13" t="s">
        <v>426</v>
      </c>
      <c r="K46" s="13">
        <v>264.26</v>
      </c>
      <c r="L46" s="13" t="s">
        <v>426</v>
      </c>
      <c r="M46" s="13">
        <v>251.35</v>
      </c>
      <c r="N46" s="13" t="s">
        <v>426</v>
      </c>
      <c r="O46" s="13">
        <v>251.51</v>
      </c>
      <c r="P46" s="13" t="s">
        <v>426</v>
      </c>
      <c r="Q46" s="13">
        <v>280.33</v>
      </c>
      <c r="R46" s="13" t="s">
        <v>426</v>
      </c>
      <c r="S46" s="13">
        <v>275.48</v>
      </c>
      <c r="T46" s="13" t="s">
        <v>426</v>
      </c>
      <c r="U46" s="13">
        <v>279.37</v>
      </c>
      <c r="V46" s="13" t="s">
        <v>426</v>
      </c>
      <c r="W46" s="13">
        <v>289.25</v>
      </c>
      <c r="X46" s="13" t="s">
        <v>426</v>
      </c>
      <c r="Y46" s="13">
        <v>296.87</v>
      </c>
      <c r="Z46" s="13" t="s">
        <v>426</v>
      </c>
      <c r="AA46" s="13">
        <v>308.70999999999998</v>
      </c>
      <c r="AB46" s="13" t="s">
        <v>426</v>
      </c>
      <c r="AC46" s="13">
        <v>310</v>
      </c>
      <c r="AD46" s="13" t="s">
        <v>426</v>
      </c>
      <c r="AE46" s="59" t="s">
        <v>402</v>
      </c>
      <c r="AG46"/>
      <c r="AH46"/>
      <c r="AI46"/>
      <c r="AJ46"/>
      <c r="AK46"/>
      <c r="AL46"/>
      <c r="AM46"/>
      <c r="AN46"/>
      <c r="AO46"/>
      <c r="AP46"/>
      <c r="AQ46"/>
      <c r="AR46"/>
      <c r="AS46"/>
      <c r="AT46"/>
      <c r="AU46"/>
      <c r="AV46"/>
      <c r="AW46"/>
      <c r="AX46"/>
      <c r="AY46"/>
      <c r="AZ46"/>
      <c r="BA46"/>
      <c r="BB46"/>
      <c r="BC46"/>
      <c r="BD46" s="7"/>
      <c r="BE46"/>
      <c r="BF46"/>
      <c r="BG46"/>
      <c r="BH46"/>
      <c r="BI46"/>
      <c r="BJ46"/>
      <c r="BK46"/>
      <c r="BL46"/>
      <c r="BM46"/>
      <c r="BN46"/>
      <c r="BO46"/>
      <c r="BP46"/>
      <c r="BQ46"/>
      <c r="BR46"/>
      <c r="BS46"/>
      <c r="BT46"/>
      <c r="BU46"/>
      <c r="BV46"/>
      <c r="BW46"/>
      <c r="BX46"/>
      <c r="BY46"/>
      <c r="BZ46"/>
    </row>
    <row r="47" spans="1:78" ht="15">
      <c r="A47" s="13" t="s">
        <v>437</v>
      </c>
      <c r="B47" s="13" t="s">
        <v>228</v>
      </c>
      <c r="C47" s="13">
        <v>3.8574000000000002</v>
      </c>
      <c r="D47" s="13" t="s">
        <v>426</v>
      </c>
      <c r="E47" s="13">
        <v>4.3996000000000004</v>
      </c>
      <c r="F47" s="13" t="s">
        <v>509</v>
      </c>
      <c r="G47" s="13">
        <v>4.5267999999999997</v>
      </c>
      <c r="H47" s="13" t="s">
        <v>426</v>
      </c>
      <c r="I47" s="13">
        <v>4.0229999999999997</v>
      </c>
      <c r="J47" s="13" t="s">
        <v>426</v>
      </c>
      <c r="K47" s="13">
        <v>3.8959000000000001</v>
      </c>
      <c r="L47" s="13" t="s">
        <v>426</v>
      </c>
      <c r="M47" s="13">
        <v>3.7837000000000001</v>
      </c>
      <c r="N47" s="13" t="s">
        <v>426</v>
      </c>
      <c r="O47" s="13">
        <v>3.5121000000000002</v>
      </c>
      <c r="P47" s="13" t="s">
        <v>426</v>
      </c>
      <c r="Q47" s="13">
        <v>4.3276000000000003</v>
      </c>
      <c r="R47" s="13" t="s">
        <v>426</v>
      </c>
      <c r="S47" s="13">
        <v>3.9946999999999999</v>
      </c>
      <c r="T47" s="13" t="s">
        <v>426</v>
      </c>
      <c r="U47" s="13">
        <v>4.1205999999999996</v>
      </c>
      <c r="V47" s="13" t="s">
        <v>426</v>
      </c>
      <c r="W47" s="13">
        <v>4.1847000000000003</v>
      </c>
      <c r="X47" s="13" t="s">
        <v>426</v>
      </c>
      <c r="Y47" s="13">
        <v>4.1974999999999998</v>
      </c>
      <c r="Z47" s="13" t="s">
        <v>426</v>
      </c>
      <c r="AA47" s="13">
        <v>4.1843000000000004</v>
      </c>
      <c r="AB47" s="13" t="s">
        <v>426</v>
      </c>
      <c r="AC47" s="13">
        <v>4.1840999999999999</v>
      </c>
      <c r="AD47" s="13" t="s">
        <v>426</v>
      </c>
      <c r="AE47" s="59" t="s">
        <v>402</v>
      </c>
      <c r="AG47"/>
      <c r="AH47"/>
      <c r="AI47"/>
      <c r="AJ47"/>
      <c r="AK47"/>
      <c r="AL47"/>
      <c r="AM47"/>
      <c r="AN47"/>
      <c r="AO47"/>
      <c r="AP47"/>
      <c r="AQ47"/>
      <c r="AR47"/>
      <c r="AS47"/>
      <c r="AT47"/>
      <c r="AU47"/>
      <c r="AV47"/>
      <c r="AW47"/>
      <c r="AX47"/>
      <c r="AY47"/>
      <c r="AZ47"/>
      <c r="BA47"/>
      <c r="BB47"/>
      <c r="BC47"/>
      <c r="BD47" s="7"/>
      <c r="BE47"/>
      <c r="BF47"/>
      <c r="BG47"/>
      <c r="BH47"/>
      <c r="BI47"/>
      <c r="BJ47"/>
      <c r="BK47"/>
      <c r="BL47"/>
      <c r="BM47"/>
      <c r="BN47"/>
      <c r="BO47"/>
      <c r="BP47"/>
      <c r="BQ47"/>
      <c r="BR47"/>
      <c r="BS47"/>
      <c r="BT47"/>
      <c r="BU47"/>
      <c r="BV47"/>
      <c r="BW47"/>
      <c r="BX47"/>
      <c r="BY47"/>
      <c r="BZ47"/>
    </row>
    <row r="48" spans="1:78" ht="15">
      <c r="A48" s="13" t="s">
        <v>438</v>
      </c>
      <c r="B48" s="13" t="s">
        <v>486</v>
      </c>
      <c r="C48" s="13">
        <v>3.1269999999999998</v>
      </c>
      <c r="D48" s="13" t="s">
        <v>426</v>
      </c>
      <c r="E48" s="13">
        <v>3.7551000000000001</v>
      </c>
      <c r="F48" s="13" t="s">
        <v>510</v>
      </c>
      <c r="G48" s="13">
        <v>4.0510000000000002</v>
      </c>
      <c r="H48" s="13" t="s">
        <v>426</v>
      </c>
      <c r="I48" s="13">
        <v>3.6208999999999998</v>
      </c>
      <c r="J48" s="13" t="s">
        <v>426</v>
      </c>
      <c r="K48" s="13">
        <v>3.5257999999999998</v>
      </c>
      <c r="L48" s="13" t="s">
        <v>426</v>
      </c>
      <c r="M48" s="13">
        <v>3.3353000000000002</v>
      </c>
      <c r="N48" s="13" t="s">
        <v>426</v>
      </c>
      <c r="O48" s="13">
        <v>3.6825999999999999</v>
      </c>
      <c r="P48" s="13" t="s">
        <v>426</v>
      </c>
      <c r="Q48" s="13">
        <v>4.2398999999999996</v>
      </c>
      <c r="R48" s="13" t="s">
        <v>426</v>
      </c>
      <c r="S48" s="13">
        <v>4.2122000000000002</v>
      </c>
      <c r="T48" s="13" t="s">
        <v>426</v>
      </c>
      <c r="U48" s="13">
        <v>4.2390999999999996</v>
      </c>
      <c r="V48" s="13" t="s">
        <v>426</v>
      </c>
      <c r="W48" s="13">
        <v>4.4592999999999998</v>
      </c>
      <c r="X48" s="13" t="s">
        <v>426</v>
      </c>
      <c r="Y48" s="13">
        <v>4.4189999999999996</v>
      </c>
      <c r="Z48" s="13" t="s">
        <v>426</v>
      </c>
      <c r="AA48" s="13">
        <v>4.4436999999999998</v>
      </c>
      <c r="AB48" s="13" t="s">
        <v>426</v>
      </c>
      <c r="AC48" s="13">
        <v>4.4454000000000002</v>
      </c>
      <c r="AD48" s="13" t="s">
        <v>426</v>
      </c>
      <c r="AE48" s="59" t="s">
        <v>402</v>
      </c>
      <c r="AG48"/>
      <c r="AH48"/>
      <c r="AI48"/>
      <c r="AJ48"/>
      <c r="AK48"/>
      <c r="AL48"/>
      <c r="AM48"/>
      <c r="AN48"/>
      <c r="AO48"/>
      <c r="AP48"/>
      <c r="AQ48"/>
      <c r="AR48"/>
      <c r="AS48"/>
      <c r="AT48"/>
      <c r="AU48"/>
      <c r="AV48"/>
      <c r="AW48"/>
      <c r="AX48"/>
      <c r="AY48"/>
      <c r="AZ48"/>
      <c r="BA48"/>
      <c r="BB48"/>
      <c r="BC48"/>
      <c r="BD48" s="7"/>
      <c r="BE48"/>
      <c r="BF48"/>
      <c r="BG48"/>
      <c r="BH48"/>
      <c r="BI48"/>
      <c r="BJ48"/>
      <c r="BK48"/>
      <c r="BL48"/>
      <c r="BM48"/>
      <c r="BN48"/>
      <c r="BO48"/>
      <c r="BP48"/>
      <c r="BQ48"/>
      <c r="BR48"/>
      <c r="BS48"/>
      <c r="BT48"/>
      <c r="BU48"/>
      <c r="BV48"/>
      <c r="BW48"/>
      <c r="BX48"/>
      <c r="BY48"/>
      <c r="BZ48"/>
    </row>
    <row r="49" spans="1:78" ht="15">
      <c r="A49" s="13" t="s">
        <v>439</v>
      </c>
      <c r="B49" s="13" t="s">
        <v>193</v>
      </c>
      <c r="C49" s="13">
        <v>9.1610999999999994</v>
      </c>
      <c r="D49" s="13" t="s">
        <v>426</v>
      </c>
      <c r="E49" s="13">
        <v>9.1242000000000001</v>
      </c>
      <c r="F49" s="13" t="s">
        <v>511</v>
      </c>
      <c r="G49" s="13">
        <v>9.1242999999999999</v>
      </c>
      <c r="H49" s="13" t="s">
        <v>426</v>
      </c>
      <c r="I49" s="13">
        <v>9.2821999999999996</v>
      </c>
      <c r="J49" s="13" t="s">
        <v>426</v>
      </c>
      <c r="K49" s="13">
        <v>9.2544000000000004</v>
      </c>
      <c r="L49" s="13" t="s">
        <v>426</v>
      </c>
      <c r="M49" s="13">
        <v>9.2500999999999998</v>
      </c>
      <c r="N49" s="13" t="s">
        <v>426</v>
      </c>
      <c r="O49" s="13">
        <v>9.6151999999999997</v>
      </c>
      <c r="P49" s="13" t="s">
        <v>426</v>
      </c>
      <c r="Q49" s="13">
        <v>10.6191</v>
      </c>
      <c r="R49" s="13" t="s">
        <v>426</v>
      </c>
      <c r="S49" s="13">
        <v>9.5373000000000001</v>
      </c>
      <c r="T49" s="13" t="s">
        <v>426</v>
      </c>
      <c r="U49" s="13">
        <v>9.0297999999999998</v>
      </c>
      <c r="V49" s="13" t="s">
        <v>426</v>
      </c>
      <c r="W49" s="13">
        <v>8.7041000000000004</v>
      </c>
      <c r="X49" s="13" t="s">
        <v>426</v>
      </c>
      <c r="Y49" s="13">
        <v>8.6515000000000004</v>
      </c>
      <c r="Z49" s="13" t="s">
        <v>426</v>
      </c>
      <c r="AA49" s="13">
        <v>9.0984999999999996</v>
      </c>
      <c r="AB49" s="13" t="s">
        <v>426</v>
      </c>
      <c r="AC49" s="13">
        <v>9.3535000000000004</v>
      </c>
      <c r="AD49" s="13" t="s">
        <v>426</v>
      </c>
      <c r="AE49" s="59" t="s">
        <v>402</v>
      </c>
      <c r="AG49"/>
      <c r="AH49"/>
      <c r="AI49"/>
      <c r="AJ49"/>
      <c r="AK49"/>
      <c r="AL49"/>
      <c r="AM49"/>
      <c r="AN49"/>
      <c r="AO49"/>
      <c r="AP49"/>
      <c r="AQ49"/>
      <c r="AR49"/>
      <c r="AS49"/>
      <c r="AT49"/>
      <c r="AU49"/>
      <c r="AV49"/>
      <c r="AW49"/>
      <c r="AX49"/>
      <c r="AY49"/>
      <c r="AZ49"/>
      <c r="BA49"/>
      <c r="BB49"/>
      <c r="BC49"/>
      <c r="BD49" s="7"/>
      <c r="BE49"/>
      <c r="BF49"/>
      <c r="BG49"/>
      <c r="BH49"/>
      <c r="BI49"/>
      <c r="BJ49"/>
      <c r="BK49"/>
      <c r="BL49"/>
      <c r="BM49"/>
      <c r="BN49"/>
      <c r="BO49"/>
      <c r="BP49"/>
      <c r="BQ49"/>
      <c r="BR49"/>
      <c r="BS49"/>
      <c r="BT49"/>
      <c r="BU49"/>
      <c r="BV49"/>
      <c r="BW49"/>
      <c r="BX49"/>
      <c r="BY49"/>
      <c r="BZ49"/>
    </row>
    <row r="50" spans="1:78" ht="15">
      <c r="A50" s="13" t="s">
        <v>440</v>
      </c>
      <c r="B50" s="13" t="s">
        <v>156</v>
      </c>
      <c r="C50" s="13">
        <v>0.62883</v>
      </c>
      <c r="D50" s="13" t="s">
        <v>426</v>
      </c>
      <c r="E50" s="13">
        <v>0.69198999999999999</v>
      </c>
      <c r="F50" s="13" t="s">
        <v>512</v>
      </c>
      <c r="G50" s="13">
        <v>0.67866000000000004</v>
      </c>
      <c r="H50" s="13" t="s">
        <v>426</v>
      </c>
      <c r="I50" s="13">
        <v>0.68379999999999996</v>
      </c>
      <c r="J50" s="13" t="s">
        <v>426</v>
      </c>
      <c r="K50" s="13">
        <v>0.68172999999999995</v>
      </c>
      <c r="L50" s="13" t="s">
        <v>426</v>
      </c>
      <c r="M50" s="13">
        <v>0.68433999999999995</v>
      </c>
      <c r="N50" s="13" t="s">
        <v>426</v>
      </c>
      <c r="O50" s="13">
        <v>0.79627999999999999</v>
      </c>
      <c r="P50" s="13" t="s">
        <v>426</v>
      </c>
      <c r="Q50" s="13">
        <v>0.89093999999999995</v>
      </c>
      <c r="R50" s="13" t="s">
        <v>426</v>
      </c>
      <c r="S50" s="13">
        <v>0.85784000000000005</v>
      </c>
      <c r="T50" s="13" t="s">
        <v>426</v>
      </c>
      <c r="U50" s="13">
        <v>0.86787999999999998</v>
      </c>
      <c r="V50" s="13" t="s">
        <v>426</v>
      </c>
      <c r="W50" s="13">
        <v>0.81086999999999998</v>
      </c>
      <c r="X50" s="13" t="s">
        <v>426</v>
      </c>
      <c r="Y50" s="13">
        <v>0.84926000000000001</v>
      </c>
      <c r="Z50" s="13" t="s">
        <v>426</v>
      </c>
      <c r="AA50" s="13">
        <v>0.80611999999999995</v>
      </c>
      <c r="AB50" s="13" t="s">
        <v>426</v>
      </c>
      <c r="AC50" s="13">
        <v>0.72584000000000004</v>
      </c>
      <c r="AD50" s="13" t="s">
        <v>426</v>
      </c>
      <c r="AE50" s="59" t="s">
        <v>402</v>
      </c>
      <c r="AG50"/>
      <c r="AH50"/>
      <c r="AI50"/>
      <c r="AJ50"/>
      <c r="AK50"/>
      <c r="AL50"/>
      <c r="AM50"/>
      <c r="AN50"/>
      <c r="AO50"/>
      <c r="AP50"/>
      <c r="AQ50"/>
      <c r="AR50"/>
      <c r="AS50"/>
      <c r="AT50"/>
      <c r="AU50"/>
      <c r="AV50"/>
      <c r="AW50"/>
      <c r="AX50"/>
      <c r="AY50"/>
      <c r="AZ50"/>
      <c r="BA50"/>
      <c r="BB50"/>
      <c r="BC50"/>
      <c r="BD50" s="7"/>
      <c r="BE50"/>
      <c r="BF50"/>
      <c r="BG50"/>
      <c r="BH50"/>
      <c r="BI50"/>
      <c r="BJ50"/>
      <c r="BK50"/>
      <c r="BL50"/>
      <c r="BM50"/>
      <c r="BN50"/>
      <c r="BO50"/>
      <c r="BP50"/>
      <c r="BQ50"/>
      <c r="BR50"/>
      <c r="BS50"/>
      <c r="BT50"/>
      <c r="BU50"/>
      <c r="BV50"/>
      <c r="BW50"/>
      <c r="BX50"/>
      <c r="BY50"/>
      <c r="BZ50"/>
    </row>
    <row r="51" spans="1:78" ht="15">
      <c r="A51" s="13" t="s">
        <v>441</v>
      </c>
      <c r="B51" s="13" t="s">
        <v>487</v>
      </c>
      <c r="C51" s="13">
        <v>7.4130000000000003</v>
      </c>
      <c r="D51" s="13" t="s">
        <v>426</v>
      </c>
      <c r="E51" s="13">
        <v>7.5688000000000004</v>
      </c>
      <c r="F51" s="13" t="s">
        <v>441</v>
      </c>
      <c r="G51" s="13">
        <v>7.4966999999999997</v>
      </c>
      <c r="H51" s="13" t="s">
        <v>426</v>
      </c>
      <c r="I51" s="13">
        <v>7.4008000000000003</v>
      </c>
      <c r="J51" s="13" t="s">
        <v>426</v>
      </c>
      <c r="K51" s="13">
        <v>7.3247</v>
      </c>
      <c r="L51" s="13" t="s">
        <v>426</v>
      </c>
      <c r="M51" s="13">
        <v>7.3376000000000001</v>
      </c>
      <c r="N51" s="13" t="s">
        <v>426</v>
      </c>
      <c r="O51" s="13">
        <v>7.2239000000000004</v>
      </c>
      <c r="P51" s="13" t="s">
        <v>426</v>
      </c>
      <c r="Q51" s="13">
        <v>7.34</v>
      </c>
      <c r="R51" s="13" t="s">
        <v>426</v>
      </c>
      <c r="S51" s="13">
        <v>7.2891000000000004</v>
      </c>
      <c r="T51" s="13" t="s">
        <v>426</v>
      </c>
      <c r="U51" s="13">
        <v>7.4390000000000001</v>
      </c>
      <c r="V51" s="13" t="s">
        <v>426</v>
      </c>
      <c r="W51" s="13">
        <v>7.5217000000000001</v>
      </c>
      <c r="X51" s="13" t="s">
        <v>426</v>
      </c>
      <c r="Y51" s="13">
        <v>7.5785999999999998</v>
      </c>
      <c r="Z51" s="13" t="s">
        <v>426</v>
      </c>
      <c r="AA51" s="13">
        <v>7.6344000000000003</v>
      </c>
      <c r="AB51" s="13" t="s">
        <v>426</v>
      </c>
      <c r="AC51" s="13">
        <v>7.6136999999999997</v>
      </c>
      <c r="AD51" s="13" t="s">
        <v>426</v>
      </c>
      <c r="AE51" s="59" t="s">
        <v>402</v>
      </c>
      <c r="AG51"/>
      <c r="AH51"/>
      <c r="AI51"/>
      <c r="AJ51"/>
      <c r="AK51"/>
      <c r="AL51"/>
      <c r="AM51"/>
      <c r="AN51"/>
      <c r="AO51"/>
      <c r="AP51"/>
      <c r="AQ51"/>
      <c r="AR51"/>
      <c r="AS51"/>
      <c r="AT51"/>
      <c r="AU51"/>
      <c r="AV51"/>
      <c r="AW51"/>
      <c r="AX51"/>
      <c r="AY51"/>
      <c r="AZ51"/>
      <c r="BA51"/>
      <c r="BB51"/>
      <c r="BC51"/>
      <c r="BD51" s="7"/>
      <c r="BE51"/>
      <c r="BF51"/>
      <c r="BG51"/>
      <c r="BH51"/>
      <c r="BI51"/>
      <c r="BJ51"/>
      <c r="BK51"/>
      <c r="BL51"/>
      <c r="BM51"/>
      <c r="BN51"/>
      <c r="BO51"/>
      <c r="BP51"/>
      <c r="BQ51"/>
      <c r="BR51"/>
      <c r="BS51"/>
      <c r="BT51"/>
      <c r="BU51"/>
      <c r="BV51"/>
      <c r="BW51"/>
      <c r="BX51"/>
      <c r="BY51"/>
      <c r="BZ51"/>
    </row>
    <row r="52" spans="1:78" ht="15">
      <c r="A52" s="13" t="s">
        <v>442</v>
      </c>
      <c r="B52" s="13" t="s">
        <v>488</v>
      </c>
      <c r="C52" s="13">
        <v>60.9786</v>
      </c>
      <c r="D52" s="13" t="s">
        <v>426</v>
      </c>
      <c r="E52" s="13">
        <v>61.263100000000001</v>
      </c>
      <c r="F52" s="13" t="s">
        <v>513</v>
      </c>
      <c r="G52" s="101">
        <v>61.337200000000003</v>
      </c>
      <c r="H52" s="101" t="s">
        <v>426</v>
      </c>
      <c r="I52" s="101">
        <v>61.296999999999997</v>
      </c>
      <c r="J52" s="101" t="s">
        <v>426</v>
      </c>
      <c r="K52" s="101">
        <v>61.189599999999999</v>
      </c>
      <c r="L52" s="101" t="s">
        <v>426</v>
      </c>
      <c r="M52" s="101">
        <v>61.184699999999999</v>
      </c>
      <c r="N52" s="101" t="s">
        <v>426</v>
      </c>
      <c r="O52" s="101">
        <v>61.264600000000002</v>
      </c>
      <c r="P52" s="101" t="s">
        <v>426</v>
      </c>
      <c r="Q52" s="101">
        <v>61.275599999999997</v>
      </c>
      <c r="R52" s="101" t="s">
        <v>426</v>
      </c>
      <c r="S52" s="101">
        <v>61.519199999999998</v>
      </c>
      <c r="T52" s="101" t="s">
        <v>426</v>
      </c>
      <c r="U52" s="101">
        <v>61.529200000000003</v>
      </c>
      <c r="V52" s="101" t="s">
        <v>426</v>
      </c>
      <c r="W52" s="101">
        <v>61.531599999999997</v>
      </c>
      <c r="X52" s="101" t="s">
        <v>426</v>
      </c>
      <c r="Y52" s="13">
        <v>61.585000000000001</v>
      </c>
      <c r="Z52" s="13" t="s">
        <v>426</v>
      </c>
      <c r="AA52" s="13">
        <v>61.624400000000001</v>
      </c>
      <c r="AB52" s="13" t="s">
        <v>426</v>
      </c>
      <c r="AC52" s="13">
        <v>61.610999999999997</v>
      </c>
      <c r="AD52" s="13" t="s">
        <v>426</v>
      </c>
      <c r="AE52" s="59" t="s">
        <v>402</v>
      </c>
      <c r="AG52"/>
      <c r="AH52"/>
      <c r="AI52"/>
      <c r="AJ52"/>
      <c r="AK52"/>
      <c r="AL52"/>
      <c r="AM52"/>
      <c r="AN52"/>
      <c r="AO52"/>
      <c r="AP52"/>
      <c r="AQ52"/>
      <c r="AR52"/>
      <c r="AS52"/>
      <c r="AT52"/>
      <c r="AU52"/>
      <c r="AV52"/>
      <c r="AW52"/>
      <c r="AX52"/>
      <c r="AY52"/>
      <c r="AZ52"/>
      <c r="BA52"/>
      <c r="BB52"/>
      <c r="BC52"/>
      <c r="BD52" s="7"/>
      <c r="BE52"/>
      <c r="BF52"/>
      <c r="BG52"/>
      <c r="BH52"/>
      <c r="BI52"/>
      <c r="BJ52"/>
      <c r="BK52"/>
      <c r="BL52"/>
      <c r="BM52"/>
      <c r="BN52"/>
      <c r="BO52"/>
      <c r="BP52"/>
      <c r="BQ52"/>
      <c r="BR52"/>
      <c r="BS52"/>
      <c r="BT52"/>
      <c r="BU52"/>
      <c r="BV52"/>
      <c r="BW52"/>
      <c r="BX52"/>
      <c r="BY52"/>
      <c r="BZ52"/>
    </row>
    <row r="53" spans="1:78" ht="15">
      <c r="A53" s="13" t="s">
        <v>443</v>
      </c>
      <c r="B53" s="13" t="s">
        <v>489</v>
      </c>
      <c r="C53" s="13">
        <v>1.4397</v>
      </c>
      <c r="D53" s="13" t="s">
        <v>426</v>
      </c>
      <c r="E53" s="13">
        <v>1.6949000000000001</v>
      </c>
      <c r="F53" s="13" t="s">
        <v>514</v>
      </c>
      <c r="G53" s="13">
        <v>1.7770999999999999</v>
      </c>
      <c r="H53" s="13" t="s">
        <v>426</v>
      </c>
      <c r="I53" s="13">
        <v>1.6771</v>
      </c>
      <c r="J53" s="13" t="s">
        <v>426</v>
      </c>
      <c r="K53" s="13">
        <v>1.8089999999999999</v>
      </c>
      <c r="L53" s="13" t="s">
        <v>426</v>
      </c>
      <c r="M53" s="13">
        <v>1.7865</v>
      </c>
      <c r="N53" s="13" t="s">
        <v>426</v>
      </c>
      <c r="O53" s="13">
        <v>1.9064000000000001</v>
      </c>
      <c r="P53" s="13" t="s">
        <v>426</v>
      </c>
      <c r="Q53" s="13">
        <v>2.1631</v>
      </c>
      <c r="R53" s="13" t="s">
        <v>426</v>
      </c>
      <c r="S53" s="13">
        <v>1.9964999999999999</v>
      </c>
      <c r="T53" s="13" t="s">
        <v>426</v>
      </c>
      <c r="U53" s="13">
        <v>2.3378000000000001</v>
      </c>
      <c r="V53" s="13" t="s">
        <v>426</v>
      </c>
      <c r="W53" s="13">
        <v>2.3134999999999999</v>
      </c>
      <c r="X53" s="13" t="s">
        <v>426</v>
      </c>
      <c r="Y53" s="13">
        <v>2.5335000000000001</v>
      </c>
      <c r="Z53" s="13" t="s">
        <v>426</v>
      </c>
      <c r="AA53" s="13">
        <v>2.9064999999999999</v>
      </c>
      <c r="AB53" s="13" t="s">
        <v>426</v>
      </c>
      <c r="AC53" s="13">
        <v>3.0255000000000001</v>
      </c>
      <c r="AD53" s="13" t="s">
        <v>426</v>
      </c>
      <c r="AE53" s="59" t="s">
        <v>402</v>
      </c>
      <c r="AG53"/>
      <c r="AH53"/>
      <c r="AI53"/>
      <c r="AJ53"/>
      <c r="AK53"/>
      <c r="AL53"/>
      <c r="AM53"/>
      <c r="AN53"/>
      <c r="AO53"/>
      <c r="AP53"/>
      <c r="AQ53"/>
      <c r="AR53"/>
      <c r="AS53"/>
      <c r="AT53"/>
      <c r="AU53"/>
      <c r="AV53"/>
      <c r="AW53"/>
      <c r="AX53"/>
      <c r="AY53"/>
      <c r="AZ53"/>
      <c r="BA53"/>
      <c r="BB53"/>
      <c r="BC53"/>
      <c r="BD53" s="7"/>
      <c r="BE53"/>
      <c r="BF53"/>
      <c r="BG53"/>
      <c r="BH53"/>
      <c r="BI53"/>
      <c r="BJ53"/>
      <c r="BK53"/>
      <c r="BL53"/>
      <c r="BM53"/>
      <c r="BN53"/>
      <c r="BO53"/>
      <c r="BP53"/>
      <c r="BQ53"/>
      <c r="BR53"/>
      <c r="BS53"/>
      <c r="BT53"/>
      <c r="BU53"/>
      <c r="BV53"/>
      <c r="BW53"/>
      <c r="BX53"/>
      <c r="BY53"/>
      <c r="BZ53"/>
    </row>
    <row r="54" spans="1:78" ht="15">
      <c r="A54" s="13" t="s">
        <v>444</v>
      </c>
      <c r="B54" s="13" t="s">
        <v>220</v>
      </c>
      <c r="C54" s="13">
        <v>86.18</v>
      </c>
      <c r="D54" s="13" t="s">
        <v>426</v>
      </c>
      <c r="E54" s="13">
        <v>86.65</v>
      </c>
      <c r="F54" s="13" t="s">
        <v>515</v>
      </c>
      <c r="G54" s="13">
        <v>87.14</v>
      </c>
      <c r="H54" s="13" t="s">
        <v>426</v>
      </c>
      <c r="I54" s="13">
        <v>78.23</v>
      </c>
      <c r="J54" s="13" t="s">
        <v>426</v>
      </c>
      <c r="K54" s="13">
        <v>87.76</v>
      </c>
      <c r="L54" s="13" t="s">
        <v>426</v>
      </c>
      <c r="M54" s="13">
        <v>87.63</v>
      </c>
      <c r="N54" s="13" t="s">
        <v>426</v>
      </c>
      <c r="O54" s="13">
        <v>143.83000000000001</v>
      </c>
      <c r="P54" s="13" t="s">
        <v>426</v>
      </c>
      <c r="Q54" s="13">
        <v>172.67</v>
      </c>
      <c r="R54" s="13" t="s">
        <v>426</v>
      </c>
      <c r="S54" s="13">
        <v>161.88999999999999</v>
      </c>
      <c r="T54" s="13" t="s">
        <v>426</v>
      </c>
      <c r="U54" s="13">
        <v>161.41999999999999</v>
      </c>
      <c r="V54" s="13" t="s">
        <v>426</v>
      </c>
      <c r="W54" s="13">
        <v>160.72999999999999</v>
      </c>
      <c r="X54" s="13" t="s">
        <v>426</v>
      </c>
      <c r="Y54" s="13">
        <v>162.38</v>
      </c>
      <c r="Z54" s="13" t="s">
        <v>426</v>
      </c>
      <c r="AA54" s="13">
        <v>154.86000000000001</v>
      </c>
      <c r="AB54" s="13" t="s">
        <v>426</v>
      </c>
      <c r="AC54" s="13">
        <v>146.30000000000001</v>
      </c>
      <c r="AD54" s="13" t="s">
        <v>426</v>
      </c>
      <c r="AE54" s="59">
        <v>141.52000000000001</v>
      </c>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row>
    <row r="55" spans="1:78" ht="15">
      <c r="A55" s="13" t="s">
        <v>445</v>
      </c>
      <c r="B55" s="13" t="s">
        <v>157</v>
      </c>
      <c r="C55" s="13">
        <v>7.5086000000000004</v>
      </c>
      <c r="D55" s="13" t="s">
        <v>426</v>
      </c>
      <c r="E55" s="13">
        <v>8.0032999999999994</v>
      </c>
      <c r="F55" s="13" t="s">
        <v>517</v>
      </c>
      <c r="G55" s="13">
        <v>8.3696999999999999</v>
      </c>
      <c r="H55" s="13" t="s">
        <v>426</v>
      </c>
      <c r="I55" s="13">
        <v>8.0091999999999999</v>
      </c>
      <c r="J55" s="13" t="s">
        <v>426</v>
      </c>
      <c r="K55" s="13">
        <v>8.0472000000000001</v>
      </c>
      <c r="L55" s="13" t="s">
        <v>426</v>
      </c>
      <c r="M55" s="13">
        <v>8.0165000000000006</v>
      </c>
      <c r="N55" s="13" t="s">
        <v>426</v>
      </c>
      <c r="O55" s="13">
        <v>8.2236999999999991</v>
      </c>
      <c r="P55" s="13" t="s">
        <v>426</v>
      </c>
      <c r="Q55" s="13">
        <v>8.7278000000000002</v>
      </c>
      <c r="R55" s="13" t="s">
        <v>426</v>
      </c>
      <c r="S55" s="13">
        <v>8.0043000000000006</v>
      </c>
      <c r="T55" s="13" t="s">
        <v>426</v>
      </c>
      <c r="U55" s="13">
        <v>7.7934000000000001</v>
      </c>
      <c r="V55" s="13" t="s">
        <v>426</v>
      </c>
      <c r="W55" s="13">
        <v>7.4751000000000003</v>
      </c>
      <c r="X55" s="13" t="s">
        <v>426</v>
      </c>
      <c r="Y55" s="13">
        <v>7.8067000000000002</v>
      </c>
      <c r="Z55" s="13" t="s">
        <v>426</v>
      </c>
      <c r="AA55" s="13">
        <v>8.3544</v>
      </c>
      <c r="AB55" s="13" t="s">
        <v>426</v>
      </c>
      <c r="AC55" s="13">
        <v>8.9496000000000002</v>
      </c>
      <c r="AD55" s="13" t="s">
        <v>426</v>
      </c>
      <c r="AE55" s="59" t="s">
        <v>402</v>
      </c>
      <c r="AG55"/>
      <c r="AH55"/>
      <c r="AI55"/>
      <c r="AJ55"/>
      <c r="AK55"/>
      <c r="AL55"/>
      <c r="AM55"/>
      <c r="AN55"/>
      <c r="AO55"/>
      <c r="AP55"/>
      <c r="AQ55"/>
      <c r="AR55"/>
      <c r="AS55"/>
      <c r="AT55"/>
      <c r="AU55"/>
      <c r="AV55"/>
      <c r="AW55"/>
      <c r="AX55"/>
      <c r="AY55"/>
      <c r="AZ55"/>
      <c r="BA55"/>
      <c r="BB55"/>
      <c r="BC55"/>
      <c r="BD55" s="7"/>
      <c r="BE55"/>
      <c r="BF55"/>
      <c r="BG55"/>
      <c r="BH55"/>
      <c r="BI55"/>
      <c r="BJ55"/>
      <c r="BK55"/>
      <c r="BL55"/>
      <c r="BM55"/>
      <c r="BN55"/>
      <c r="BO55"/>
      <c r="BP55"/>
      <c r="BQ55"/>
      <c r="BR55"/>
      <c r="BS55"/>
      <c r="BT55"/>
      <c r="BU55"/>
      <c r="BV55"/>
      <c r="BW55"/>
      <c r="BX55"/>
      <c r="BY55"/>
      <c r="BZ55"/>
    </row>
    <row r="56" spans="1:78" ht="15">
      <c r="A56" s="13" t="s">
        <v>446</v>
      </c>
      <c r="B56" s="13" t="s">
        <v>213</v>
      </c>
      <c r="C56" s="13">
        <v>1.4670000000000001</v>
      </c>
      <c r="D56" s="13" t="s">
        <v>426</v>
      </c>
      <c r="E56" s="13">
        <v>1.5212000000000001</v>
      </c>
      <c r="F56" s="13" t="s">
        <v>518</v>
      </c>
      <c r="G56" s="13">
        <v>1.5438000000000001</v>
      </c>
      <c r="H56" s="13" t="s">
        <v>426</v>
      </c>
      <c r="I56" s="13">
        <v>1.5483</v>
      </c>
      <c r="J56" s="13" t="s">
        <v>426</v>
      </c>
      <c r="K56" s="13">
        <v>1.5729</v>
      </c>
      <c r="L56" s="13" t="s">
        <v>426</v>
      </c>
      <c r="M56" s="13">
        <v>1.6427</v>
      </c>
      <c r="N56" s="13" t="s">
        <v>426</v>
      </c>
      <c r="O56" s="13">
        <v>1.5873999999999999</v>
      </c>
      <c r="P56" s="13" t="s">
        <v>426</v>
      </c>
      <c r="Q56" s="13">
        <v>1.51</v>
      </c>
      <c r="R56" s="13" t="s">
        <v>426</v>
      </c>
      <c r="S56" s="13">
        <v>1.3803000000000001</v>
      </c>
      <c r="T56" s="13" t="s">
        <v>426</v>
      </c>
      <c r="U56" s="13">
        <v>1.2325999999999999</v>
      </c>
      <c r="V56" s="13" t="s">
        <v>426</v>
      </c>
      <c r="W56" s="13">
        <v>1.2053</v>
      </c>
      <c r="X56" s="13" t="s">
        <v>426</v>
      </c>
      <c r="Y56" s="13">
        <v>1.2311000000000001</v>
      </c>
      <c r="Z56" s="13" t="s">
        <v>426</v>
      </c>
      <c r="AA56" s="13">
        <v>1.2145999999999999</v>
      </c>
      <c r="AB56" s="13" t="s">
        <v>426</v>
      </c>
      <c r="AC56" s="13">
        <v>1.0679000000000001</v>
      </c>
      <c r="AD56" s="13" t="s">
        <v>426</v>
      </c>
      <c r="AE56" s="59" t="s">
        <v>402</v>
      </c>
      <c r="AG56"/>
      <c r="AH56"/>
      <c r="AI56"/>
      <c r="AJ56"/>
      <c r="AK56"/>
      <c r="AL56"/>
      <c r="AM56"/>
      <c r="AN56"/>
      <c r="AO56"/>
      <c r="AP56"/>
      <c r="AQ56"/>
      <c r="AR56"/>
      <c r="AS56"/>
      <c r="AT56"/>
      <c r="AU56"/>
      <c r="AV56"/>
      <c r="AW56"/>
      <c r="AX56"/>
      <c r="AY56"/>
      <c r="AZ56"/>
      <c r="BA56"/>
      <c r="BB56"/>
      <c r="BC56"/>
      <c r="BD56" s="7"/>
      <c r="BE56"/>
      <c r="BF56"/>
      <c r="BG56"/>
      <c r="BH56"/>
      <c r="BI56"/>
      <c r="BJ56"/>
      <c r="BK56"/>
      <c r="BL56"/>
      <c r="BM56"/>
      <c r="BN56"/>
      <c r="BO56"/>
      <c r="BP56"/>
      <c r="BQ56"/>
      <c r="BR56"/>
      <c r="BS56"/>
      <c r="BT56"/>
      <c r="BU56"/>
      <c r="BV56"/>
      <c r="BW56"/>
      <c r="BX56"/>
      <c r="BY56"/>
      <c r="BZ56"/>
    </row>
    <row r="57" spans="1:78" ht="15">
      <c r="A57" s="13" t="s">
        <v>447</v>
      </c>
      <c r="B57" s="13" t="s">
        <v>212</v>
      </c>
      <c r="C57" s="13">
        <v>118.06</v>
      </c>
      <c r="D57" s="13" t="s">
        <v>426</v>
      </c>
      <c r="E57" s="13">
        <v>130.97</v>
      </c>
      <c r="F57" s="13" t="s">
        <v>519</v>
      </c>
      <c r="G57" s="13">
        <v>134.44</v>
      </c>
      <c r="H57" s="13" t="s">
        <v>426</v>
      </c>
      <c r="I57" s="13">
        <v>136.85</v>
      </c>
      <c r="J57" s="13" t="s">
        <v>426</v>
      </c>
      <c r="K57" s="13">
        <v>146.02000000000001</v>
      </c>
      <c r="L57" s="13" t="s">
        <v>426</v>
      </c>
      <c r="M57" s="13">
        <v>161.25</v>
      </c>
      <c r="N57" s="13" t="s">
        <v>426</v>
      </c>
      <c r="O57" s="13">
        <v>152.44999999999999</v>
      </c>
      <c r="P57" s="13" t="s">
        <v>426</v>
      </c>
      <c r="Q57" s="13">
        <v>130.34</v>
      </c>
      <c r="R57" s="13" t="s">
        <v>426</v>
      </c>
      <c r="S57" s="13">
        <v>116.24</v>
      </c>
      <c r="T57" s="13" t="s">
        <v>426</v>
      </c>
      <c r="U57" s="13">
        <v>110.96</v>
      </c>
      <c r="V57" s="13" t="s">
        <v>426</v>
      </c>
      <c r="W57" s="13">
        <v>102.49</v>
      </c>
      <c r="X57" s="13" t="s">
        <v>426</v>
      </c>
      <c r="Y57" s="13">
        <v>129.66</v>
      </c>
      <c r="Z57" s="13" t="s">
        <v>426</v>
      </c>
      <c r="AA57" s="13">
        <v>140.31</v>
      </c>
      <c r="AB57" s="13" t="s">
        <v>426</v>
      </c>
      <c r="AC57" s="13">
        <v>134.31</v>
      </c>
      <c r="AD57" s="13" t="s">
        <v>426</v>
      </c>
      <c r="AE57" s="59" t="s">
        <v>402</v>
      </c>
      <c r="AG57"/>
      <c r="AH57"/>
      <c r="AI57"/>
      <c r="AJ57"/>
      <c r="AK57"/>
      <c r="AL57"/>
      <c r="AM57"/>
      <c r="AN57"/>
      <c r="AO57"/>
      <c r="AP57"/>
      <c r="AQ57"/>
      <c r="AR57"/>
      <c r="AS57"/>
      <c r="AT57"/>
      <c r="AU57"/>
      <c r="AV57"/>
      <c r="AW57"/>
      <c r="AX57"/>
      <c r="AY57"/>
      <c r="AZ57"/>
      <c r="BA57"/>
      <c r="BB57"/>
      <c r="BC57"/>
      <c r="BD57" s="7"/>
      <c r="BE57"/>
      <c r="BF57"/>
      <c r="BG57"/>
      <c r="BH57"/>
      <c r="BI57"/>
      <c r="BJ57"/>
      <c r="BK57"/>
      <c r="BL57"/>
      <c r="BM57"/>
      <c r="BN57"/>
      <c r="BO57"/>
      <c r="BP57"/>
      <c r="BQ57"/>
      <c r="BR57"/>
      <c r="BS57"/>
      <c r="BT57"/>
      <c r="BU57"/>
      <c r="BV57"/>
      <c r="BW57"/>
      <c r="BX57"/>
      <c r="BY57"/>
      <c r="BZ57"/>
    </row>
    <row r="58" spans="1:78" ht="15">
      <c r="A58" s="13" t="s">
        <v>448</v>
      </c>
      <c r="B58" s="13" t="s">
        <v>214</v>
      </c>
      <c r="C58" s="13">
        <v>1.4838</v>
      </c>
      <c r="D58" s="13" t="s">
        <v>426</v>
      </c>
      <c r="E58" s="13">
        <v>1.5817000000000001</v>
      </c>
      <c r="F58" s="13" t="s">
        <v>520</v>
      </c>
      <c r="G58" s="13">
        <v>1.6167</v>
      </c>
      <c r="H58" s="13" t="s">
        <v>426</v>
      </c>
      <c r="I58" s="13">
        <v>1.5086999999999999</v>
      </c>
      <c r="J58" s="13" t="s">
        <v>426</v>
      </c>
      <c r="K58" s="13">
        <v>1.4237</v>
      </c>
      <c r="L58" s="13" t="s">
        <v>426</v>
      </c>
      <c r="M58" s="13">
        <v>1.4678</v>
      </c>
      <c r="N58" s="13" t="s">
        <v>426</v>
      </c>
      <c r="O58" s="13">
        <v>1.5593999999999999</v>
      </c>
      <c r="P58" s="13" t="s">
        <v>426</v>
      </c>
      <c r="Q58" s="13">
        <v>1.585</v>
      </c>
      <c r="R58" s="13" t="s">
        <v>426</v>
      </c>
      <c r="S58" s="13">
        <v>1.3651</v>
      </c>
      <c r="T58" s="13" t="s">
        <v>426</v>
      </c>
      <c r="U58" s="13">
        <v>1.3761000000000001</v>
      </c>
      <c r="V58" s="13" t="s">
        <v>426</v>
      </c>
      <c r="W58" s="13">
        <v>1.2842</v>
      </c>
      <c r="X58" s="13" t="s">
        <v>426</v>
      </c>
      <c r="Y58" s="13">
        <v>1.3684000000000001</v>
      </c>
      <c r="Z58" s="13" t="s">
        <v>426</v>
      </c>
      <c r="AA58" s="13">
        <v>1.4661</v>
      </c>
      <c r="AB58" s="13" t="s">
        <v>426</v>
      </c>
      <c r="AC58" s="13">
        <v>1.4186000000000001</v>
      </c>
      <c r="AD58" s="13" t="s">
        <v>426</v>
      </c>
      <c r="AE58" s="59" t="s">
        <v>402</v>
      </c>
      <c r="AG58"/>
      <c r="AH58"/>
      <c r="AI58"/>
      <c r="AJ58"/>
      <c r="AK58"/>
      <c r="AL58"/>
      <c r="AM58"/>
      <c r="AN58"/>
      <c r="AO58"/>
      <c r="AP58"/>
      <c r="AQ58"/>
      <c r="AR58"/>
      <c r="AS58"/>
      <c r="AT58"/>
      <c r="AU58"/>
      <c r="AV58"/>
      <c r="AW58"/>
      <c r="AX58"/>
      <c r="AY58"/>
      <c r="AZ58"/>
      <c r="BA58"/>
      <c r="BB58"/>
      <c r="BC58"/>
      <c r="BD58" s="7"/>
      <c r="BE58"/>
      <c r="BF58"/>
      <c r="BG58"/>
      <c r="BH58"/>
      <c r="BI58"/>
      <c r="BJ58"/>
      <c r="BK58"/>
      <c r="BL58"/>
      <c r="BM58"/>
      <c r="BN58"/>
      <c r="BO58"/>
      <c r="BP58"/>
      <c r="BQ58"/>
      <c r="BR58"/>
      <c r="BS58"/>
      <c r="BT58"/>
      <c r="BU58"/>
      <c r="BV58"/>
      <c r="BW58"/>
      <c r="BX58"/>
      <c r="BY58"/>
      <c r="BZ58"/>
    </row>
    <row r="59" spans="1:78" ht="15">
      <c r="A59" s="13" t="s">
        <v>449</v>
      </c>
      <c r="B59" s="13" t="s">
        <v>490</v>
      </c>
      <c r="C59" s="13">
        <v>29.7028</v>
      </c>
      <c r="D59" s="13" t="s">
        <v>426</v>
      </c>
      <c r="E59" s="13">
        <v>34.669899999999998</v>
      </c>
      <c r="F59" s="13" t="s">
        <v>521</v>
      </c>
      <c r="G59" s="13">
        <v>35.819200000000002</v>
      </c>
      <c r="H59" s="13" t="s">
        <v>426</v>
      </c>
      <c r="I59" s="13">
        <v>35.188400000000001</v>
      </c>
      <c r="J59" s="13" t="s">
        <v>426</v>
      </c>
      <c r="K59" s="13">
        <v>34.111699999999999</v>
      </c>
      <c r="L59" s="13" t="s">
        <v>426</v>
      </c>
      <c r="M59" s="13">
        <v>35.018300000000004</v>
      </c>
      <c r="N59" s="13" t="s">
        <v>426</v>
      </c>
      <c r="O59" s="13">
        <v>36.420699999999997</v>
      </c>
      <c r="P59" s="13" t="s">
        <v>426</v>
      </c>
      <c r="Q59" s="13">
        <v>44.137599999999999</v>
      </c>
      <c r="R59" s="13" t="s">
        <v>426</v>
      </c>
      <c r="S59" s="13">
        <v>40.262900000000002</v>
      </c>
      <c r="T59" s="13" t="s">
        <v>426</v>
      </c>
      <c r="U59" s="13">
        <v>40.884599999999999</v>
      </c>
      <c r="V59" s="13" t="s">
        <v>426</v>
      </c>
      <c r="W59" s="13">
        <v>39.926200000000001</v>
      </c>
      <c r="X59" s="13" t="s">
        <v>426</v>
      </c>
      <c r="Y59" s="13">
        <v>42.337000000000003</v>
      </c>
      <c r="Z59" s="13" t="s">
        <v>426</v>
      </c>
      <c r="AA59" s="13">
        <v>50.951799999999999</v>
      </c>
      <c r="AB59" s="13" t="s">
        <v>426</v>
      </c>
      <c r="AC59" s="13">
        <v>68.072000000000003</v>
      </c>
      <c r="AD59" s="13" t="s">
        <v>426</v>
      </c>
      <c r="AE59" s="59" t="s">
        <v>402</v>
      </c>
      <c r="AG59"/>
      <c r="AH59"/>
      <c r="AI59"/>
      <c r="AJ59"/>
      <c r="AK59"/>
      <c r="AL59"/>
      <c r="AM59"/>
      <c r="AN59"/>
      <c r="AO59"/>
      <c r="AP59"/>
      <c r="AQ59"/>
      <c r="AR59"/>
      <c r="AS59"/>
      <c r="AT59"/>
      <c r="AU59"/>
      <c r="AV59"/>
      <c r="AW59"/>
      <c r="AX59"/>
      <c r="AY59"/>
      <c r="AZ59"/>
      <c r="BA59"/>
      <c r="BB59"/>
      <c r="BC59"/>
      <c r="BD59" s="7"/>
      <c r="BE59"/>
      <c r="BF59"/>
      <c r="BG59"/>
      <c r="BH59"/>
      <c r="BI59"/>
      <c r="BJ59"/>
      <c r="BK59"/>
      <c r="BL59"/>
      <c r="BM59"/>
      <c r="BN59"/>
      <c r="BO59"/>
      <c r="BP59"/>
      <c r="BQ59"/>
      <c r="BR59"/>
      <c r="BS59"/>
      <c r="BT59"/>
      <c r="BU59"/>
      <c r="BV59"/>
      <c r="BW59"/>
      <c r="BX59"/>
      <c r="BY59"/>
      <c r="BZ59"/>
    </row>
    <row r="60" spans="1:78" ht="15">
      <c r="A60" s="13" t="s">
        <v>450</v>
      </c>
      <c r="B60" s="13"/>
      <c r="C60" s="13"/>
      <c r="D60" s="13"/>
      <c r="E60" s="13"/>
      <c r="F60" s="13" t="s">
        <v>522</v>
      </c>
      <c r="G60" s="13"/>
      <c r="H60" s="13"/>
      <c r="I60" s="13"/>
      <c r="J60" s="13"/>
      <c r="K60" s="13"/>
      <c r="L60" s="13"/>
      <c r="M60" s="13"/>
      <c r="N60" s="13"/>
      <c r="O60" s="13"/>
      <c r="P60" s="13"/>
      <c r="Q60" s="13"/>
      <c r="R60" s="13"/>
      <c r="S60" s="13"/>
      <c r="T60" s="13"/>
      <c r="U60" s="13"/>
      <c r="V60" s="13"/>
      <c r="W60" s="13"/>
      <c r="X60" s="13"/>
      <c r="Y60" s="13"/>
      <c r="Z60" s="13"/>
      <c r="AA60" s="13"/>
      <c r="AB60" s="13"/>
      <c r="AC60" s="13"/>
      <c r="AD60" s="13"/>
      <c r="AG60"/>
      <c r="AH60"/>
      <c r="AI60"/>
      <c r="AJ60"/>
      <c r="AK60"/>
      <c r="AL60"/>
      <c r="AM60"/>
      <c r="AN60"/>
      <c r="AO60"/>
      <c r="AP60"/>
      <c r="AQ60"/>
      <c r="AR60"/>
      <c r="AS60"/>
      <c r="AT60"/>
      <c r="AU60"/>
      <c r="AV60"/>
      <c r="AW60"/>
      <c r="AX60"/>
      <c r="AY60"/>
      <c r="AZ60"/>
      <c r="BA60"/>
      <c r="BB60"/>
      <c r="BC60"/>
      <c r="BD60"/>
      <c r="BE60"/>
      <c r="BF60"/>
      <c r="BG60"/>
    </row>
    <row r="61" spans="1:78" ht="15">
      <c r="A61" s="13" t="s">
        <v>451</v>
      </c>
      <c r="B61" s="13" t="s">
        <v>426</v>
      </c>
      <c r="C61" s="13"/>
      <c r="D61" s="13"/>
      <c r="E61" s="13"/>
      <c r="F61" s="13" t="s">
        <v>402</v>
      </c>
      <c r="G61" s="13" t="s">
        <v>426</v>
      </c>
      <c r="H61" s="13"/>
      <c r="I61" s="13"/>
      <c r="J61" s="13"/>
      <c r="K61" s="13"/>
      <c r="L61" s="13"/>
      <c r="M61" s="13"/>
      <c r="N61" s="13"/>
      <c r="O61" s="13"/>
      <c r="P61" s="13"/>
      <c r="Q61" s="13"/>
      <c r="R61" s="13"/>
      <c r="S61" s="13"/>
      <c r="T61" s="13"/>
      <c r="U61" s="13"/>
      <c r="V61" s="13"/>
      <c r="W61" s="13"/>
      <c r="X61" s="13"/>
      <c r="Y61" s="13"/>
      <c r="Z61" s="13"/>
      <c r="AA61" s="13"/>
      <c r="AB61" s="13"/>
      <c r="AC61" s="13"/>
      <c r="AD61" s="13"/>
      <c r="AG61"/>
      <c r="AH61"/>
      <c r="AI61"/>
      <c r="AJ61"/>
      <c r="AK61"/>
      <c r="AL61"/>
      <c r="AM61"/>
      <c r="AN61"/>
      <c r="AO61"/>
      <c r="AP61"/>
      <c r="AQ61"/>
      <c r="AR61"/>
      <c r="AS61"/>
      <c r="AT61"/>
      <c r="AU61"/>
      <c r="AV61"/>
      <c r="AW61"/>
      <c r="AX61"/>
      <c r="AY61"/>
      <c r="AZ61"/>
      <c r="BA61"/>
      <c r="BB61"/>
      <c r="BC61"/>
      <c r="BD61"/>
      <c r="BE61"/>
      <c r="BF61"/>
      <c r="BG61"/>
    </row>
    <row r="62" spans="1:78" ht="15">
      <c r="A62" s="13" t="s">
        <v>452</v>
      </c>
      <c r="B62" s="13" t="s">
        <v>378</v>
      </c>
      <c r="C62" s="13"/>
      <c r="D62" s="13"/>
      <c r="E62" s="13"/>
      <c r="F62" s="13" t="s">
        <v>523</v>
      </c>
      <c r="G62" s="13" t="s">
        <v>378</v>
      </c>
      <c r="H62" s="13"/>
      <c r="I62" s="13"/>
      <c r="J62" s="13"/>
      <c r="K62" s="13"/>
      <c r="L62" s="13"/>
      <c r="M62" s="13"/>
      <c r="N62" s="13"/>
      <c r="O62" s="13"/>
      <c r="P62" s="13"/>
      <c r="Q62" s="13"/>
      <c r="R62" s="13"/>
      <c r="S62" s="13"/>
      <c r="T62" s="13"/>
      <c r="U62" s="13"/>
      <c r="V62" s="13"/>
      <c r="W62" s="13"/>
      <c r="X62" s="13"/>
      <c r="Y62" s="13"/>
      <c r="Z62" s="13"/>
      <c r="AA62" s="13"/>
      <c r="AB62" s="13"/>
      <c r="AC62" s="13"/>
      <c r="AD62" s="13"/>
      <c r="AG62"/>
      <c r="AH62"/>
      <c r="AI62"/>
      <c r="AJ62"/>
      <c r="AK62"/>
      <c r="AL62"/>
      <c r="AM62"/>
      <c r="AN62"/>
      <c r="AO62"/>
      <c r="AP62"/>
      <c r="AQ62"/>
      <c r="AR62"/>
      <c r="AS62"/>
      <c r="AT62"/>
      <c r="AU62"/>
      <c r="AV62"/>
      <c r="AW62"/>
      <c r="AX62"/>
      <c r="AY62"/>
      <c r="AZ62"/>
      <c r="BA62"/>
      <c r="BB62"/>
      <c r="BC62"/>
      <c r="BD62"/>
      <c r="BE62"/>
      <c r="BF62"/>
      <c r="BG62"/>
    </row>
    <row r="63" spans="1:78" ht="15">
      <c r="A63" s="13" t="s">
        <v>453</v>
      </c>
      <c r="B63" s="13" t="s">
        <v>491</v>
      </c>
      <c r="C63" s="13"/>
      <c r="D63" s="13"/>
      <c r="E63" s="13"/>
      <c r="F63" s="13" t="s">
        <v>453</v>
      </c>
      <c r="G63" s="13" t="s">
        <v>524</v>
      </c>
      <c r="H63" s="13"/>
      <c r="I63" s="13"/>
      <c r="J63" s="13"/>
      <c r="K63" s="13"/>
      <c r="L63" s="13"/>
      <c r="M63" s="13"/>
      <c r="N63" s="13"/>
      <c r="O63" s="13"/>
      <c r="P63" s="13"/>
      <c r="Q63" s="13"/>
      <c r="R63" s="13"/>
      <c r="S63" s="13"/>
      <c r="T63" s="13"/>
      <c r="U63" s="13"/>
      <c r="V63" s="13"/>
      <c r="W63" s="13"/>
      <c r="X63" s="13"/>
      <c r="Y63" s="13"/>
      <c r="Z63" s="13"/>
      <c r="AA63" s="13"/>
      <c r="AB63" s="13"/>
      <c r="AC63" s="13"/>
      <c r="AD63" s="13"/>
      <c r="AG63"/>
      <c r="AH63"/>
      <c r="AI63"/>
      <c r="AJ63"/>
      <c r="AK63"/>
      <c r="AL63"/>
      <c r="AM63"/>
      <c r="AN63"/>
      <c r="AO63"/>
      <c r="AP63"/>
      <c r="AQ63"/>
      <c r="AR63"/>
      <c r="AS63"/>
      <c r="AT63"/>
      <c r="AU63"/>
      <c r="AV63"/>
      <c r="AW63"/>
      <c r="AX63"/>
      <c r="AY63"/>
      <c r="AZ63"/>
      <c r="BA63"/>
      <c r="BB63"/>
      <c r="BC63"/>
      <c r="BD63"/>
      <c r="BE63"/>
      <c r="BF63"/>
      <c r="BG63"/>
    </row>
    <row r="64" spans="1:78" ht="15">
      <c r="A64" s="13" t="s">
        <v>454</v>
      </c>
      <c r="B64" s="13" t="s">
        <v>492</v>
      </c>
      <c r="C64" s="13"/>
      <c r="D64" s="13"/>
      <c r="E64" s="13"/>
      <c r="F64" s="13" t="s">
        <v>454</v>
      </c>
      <c r="G64" s="13" t="s">
        <v>525</v>
      </c>
      <c r="H64" s="13"/>
      <c r="I64" s="13"/>
      <c r="J64" s="13"/>
      <c r="K64" s="13"/>
      <c r="L64" s="13"/>
      <c r="M64" s="13"/>
      <c r="N64" s="13"/>
      <c r="O64" s="13"/>
      <c r="P64" s="13"/>
      <c r="Q64" s="13"/>
      <c r="R64" s="13"/>
      <c r="S64" s="13"/>
      <c r="T64" s="13"/>
      <c r="U64" s="13"/>
      <c r="V64" s="13"/>
      <c r="W64" s="13"/>
      <c r="X64" s="13"/>
      <c r="Y64" s="13"/>
      <c r="Z64" s="13"/>
      <c r="AA64" s="13"/>
      <c r="AB64" s="13"/>
      <c r="AC64" s="13"/>
      <c r="AD64" s="13"/>
      <c r="AG64"/>
      <c r="AH64"/>
      <c r="AI64"/>
      <c r="AJ64"/>
      <c r="AK64"/>
      <c r="AL64"/>
      <c r="AM64"/>
      <c r="AN64"/>
      <c r="AO64"/>
      <c r="AP64"/>
      <c r="AQ64"/>
      <c r="AR64"/>
      <c r="AS64"/>
      <c r="AT64"/>
      <c r="AU64"/>
      <c r="AV64"/>
      <c r="AW64"/>
      <c r="AX64"/>
      <c r="AY64"/>
      <c r="AZ64"/>
      <c r="BA64"/>
      <c r="BB64"/>
      <c r="BC64"/>
      <c r="BD64"/>
      <c r="BE64"/>
      <c r="BF64"/>
      <c r="BG64"/>
    </row>
    <row r="65" spans="1:59" ht="15">
      <c r="A65" s="13" t="s">
        <v>455</v>
      </c>
      <c r="B65" s="54" t="s">
        <v>456</v>
      </c>
      <c r="C65" s="13"/>
      <c r="D65" s="13"/>
      <c r="E65" s="13"/>
      <c r="F65" s="13" t="s">
        <v>455</v>
      </c>
      <c r="G65" s="54" t="s">
        <v>456</v>
      </c>
      <c r="H65" s="13"/>
      <c r="I65" s="13"/>
      <c r="J65" s="13"/>
      <c r="K65" s="13"/>
      <c r="L65" s="13"/>
      <c r="M65" s="13"/>
      <c r="N65" s="13"/>
      <c r="O65" s="13"/>
      <c r="P65" s="13"/>
      <c r="Q65" s="13"/>
      <c r="R65" s="13"/>
      <c r="S65" s="13"/>
      <c r="T65" s="13"/>
      <c r="U65" s="13"/>
      <c r="V65" s="13"/>
      <c r="W65" s="13"/>
      <c r="X65" s="13"/>
      <c r="Y65" s="13"/>
      <c r="Z65" s="13"/>
      <c r="AA65" s="13"/>
      <c r="AB65" s="13"/>
      <c r="AC65" s="13"/>
      <c r="AD65" s="13"/>
      <c r="AG65"/>
      <c r="AH65"/>
      <c r="AI65"/>
      <c r="AJ65"/>
      <c r="AK65"/>
      <c r="AL65"/>
      <c r="AM65"/>
      <c r="AN65"/>
      <c r="AO65"/>
      <c r="AP65"/>
      <c r="AQ65"/>
      <c r="AR65"/>
      <c r="AS65"/>
      <c r="AT65"/>
      <c r="AU65"/>
      <c r="AV65"/>
      <c r="AW65"/>
      <c r="AX65"/>
      <c r="AY65"/>
      <c r="AZ65"/>
      <c r="BA65"/>
      <c r="BB65"/>
      <c r="BC65"/>
      <c r="BD65"/>
      <c r="BE65"/>
      <c r="BF65"/>
      <c r="BG65"/>
    </row>
    <row r="66" spans="1:59" ht="15">
      <c r="A66" s="13" t="s">
        <v>457</v>
      </c>
      <c r="B66" s="13" t="s">
        <v>458</v>
      </c>
      <c r="C66" s="13"/>
      <c r="D66" s="13"/>
      <c r="E66" s="13"/>
      <c r="F66" s="13" t="s">
        <v>526</v>
      </c>
      <c r="G66" s="13" t="s">
        <v>527</v>
      </c>
      <c r="H66" s="13"/>
      <c r="I66" s="13"/>
      <c r="J66" s="13"/>
      <c r="K66" s="13"/>
      <c r="L66" s="13"/>
      <c r="M66" s="13"/>
      <c r="N66" s="13"/>
      <c r="O66" s="13"/>
      <c r="P66" s="13"/>
      <c r="Q66" s="13"/>
      <c r="R66" s="13"/>
      <c r="S66" s="13"/>
      <c r="T66" s="13"/>
      <c r="U66" s="13"/>
      <c r="V66" s="13"/>
      <c r="W66" s="13"/>
      <c r="X66" s="13"/>
      <c r="Y66" s="13"/>
      <c r="Z66" s="13"/>
      <c r="AA66" s="13"/>
      <c r="AB66" s="13"/>
      <c r="AC66" s="13"/>
      <c r="AD66" s="13"/>
      <c r="AG66"/>
      <c r="AH66"/>
      <c r="AI66"/>
      <c r="AJ66"/>
      <c r="AK66"/>
      <c r="AL66"/>
      <c r="AM66"/>
      <c r="AN66"/>
      <c r="AO66"/>
      <c r="AP66"/>
      <c r="AQ66"/>
      <c r="AR66"/>
      <c r="AS66"/>
      <c r="AT66"/>
      <c r="AU66"/>
      <c r="AV66"/>
      <c r="AW66"/>
      <c r="AX66"/>
      <c r="AY66"/>
      <c r="AZ66"/>
      <c r="BA66"/>
      <c r="BB66"/>
      <c r="BC66"/>
      <c r="BD66"/>
      <c r="BE66"/>
      <c r="BF66"/>
      <c r="BG66"/>
    </row>
    <row r="67" spans="1:59" ht="15">
      <c r="A67" s="13" t="s">
        <v>459</v>
      </c>
      <c r="B67" s="13" t="s">
        <v>460</v>
      </c>
      <c r="C67" s="13"/>
      <c r="D67" s="13"/>
      <c r="E67" s="13"/>
      <c r="F67" s="13" t="s">
        <v>459</v>
      </c>
      <c r="G67" s="13" t="s">
        <v>460</v>
      </c>
      <c r="H67" s="13"/>
      <c r="I67" s="13"/>
      <c r="J67" s="13"/>
      <c r="K67" s="13"/>
      <c r="L67" s="13"/>
      <c r="M67" s="13"/>
      <c r="N67" s="13"/>
      <c r="O67" s="13"/>
      <c r="P67" s="13"/>
      <c r="Q67" s="13"/>
      <c r="R67" s="13"/>
      <c r="S67" s="13"/>
      <c r="T67" s="13"/>
      <c r="U67" s="13"/>
      <c r="V67" s="13"/>
      <c r="W67" s="13"/>
      <c r="X67" s="13"/>
      <c r="Y67" s="13"/>
      <c r="Z67" s="13"/>
      <c r="AA67" s="13"/>
      <c r="AB67" s="13"/>
      <c r="AC67" s="13"/>
      <c r="AD67" s="13"/>
      <c r="AG67"/>
      <c r="AH67"/>
      <c r="AI67"/>
      <c r="AJ67"/>
      <c r="AK67"/>
      <c r="AL67"/>
      <c r="AM67"/>
      <c r="AN67"/>
      <c r="AO67"/>
      <c r="AP67"/>
      <c r="AQ67"/>
      <c r="AR67"/>
      <c r="AS67"/>
      <c r="AT67"/>
      <c r="AU67"/>
      <c r="AV67"/>
      <c r="AW67"/>
      <c r="AX67"/>
      <c r="AY67"/>
      <c r="AZ67"/>
      <c r="BA67"/>
      <c r="BB67"/>
      <c r="BC67"/>
      <c r="BD67"/>
      <c r="BE67"/>
      <c r="BF67"/>
      <c r="BG67"/>
    </row>
    <row r="68" spans="1:59" ht="15">
      <c r="A68" s="59" t="s">
        <v>493</v>
      </c>
      <c r="B68" s="59" t="s">
        <v>494</v>
      </c>
      <c r="F68" s="13" t="s">
        <v>493</v>
      </c>
      <c r="G68" s="13" t="s">
        <v>494</v>
      </c>
      <c r="H68" s="13"/>
      <c r="I68" s="13"/>
      <c r="J68" s="13"/>
      <c r="K68" s="13"/>
      <c r="L68" s="13"/>
      <c r="M68" s="13"/>
      <c r="N68" s="13"/>
      <c r="O68" s="13"/>
      <c r="P68" s="13"/>
      <c r="Q68" s="13"/>
      <c r="R68" s="13"/>
      <c r="S68" s="13"/>
      <c r="T68" s="13"/>
      <c r="U68" s="13"/>
      <c r="V68" s="13"/>
      <c r="W68" s="13"/>
      <c r="X68" s="13"/>
      <c r="Y68" s="13"/>
      <c r="Z68" s="13"/>
      <c r="AA68" s="13"/>
      <c r="AB68" s="13"/>
      <c r="AC68" s="13"/>
      <c r="AD68" s="13"/>
      <c r="AG68"/>
      <c r="AH68"/>
      <c r="AI68"/>
      <c r="AJ68"/>
      <c r="AK68"/>
      <c r="AL68"/>
      <c r="AM68"/>
      <c r="AN68"/>
      <c r="AO68"/>
      <c r="AP68"/>
      <c r="AQ68"/>
      <c r="AR68"/>
      <c r="AS68"/>
      <c r="AT68"/>
      <c r="AU68"/>
      <c r="AV68"/>
      <c r="AW68"/>
      <c r="AX68"/>
      <c r="AY68"/>
      <c r="AZ68"/>
      <c r="BA68"/>
      <c r="BB68"/>
      <c r="BC68"/>
      <c r="BD68"/>
      <c r="BE68"/>
      <c r="BF68"/>
      <c r="BG68"/>
    </row>
    <row r="73" spans="1:59">
      <c r="F73" s="59" t="s">
        <v>569</v>
      </c>
      <c r="H73" s="59">
        <v>2005</v>
      </c>
      <c r="I73" s="59">
        <v>2006</v>
      </c>
      <c r="J73" s="59">
        <v>2007</v>
      </c>
      <c r="K73" s="59">
        <v>2008</v>
      </c>
      <c r="L73" s="59">
        <v>2009</v>
      </c>
      <c r="M73" s="59">
        <v>2010</v>
      </c>
      <c r="N73" s="59">
        <v>2011</v>
      </c>
      <c r="O73" s="59">
        <v>2012</v>
      </c>
      <c r="P73" s="59">
        <v>2013</v>
      </c>
      <c r="Q73" s="59">
        <v>2014</v>
      </c>
      <c r="R73" s="59">
        <v>2015</v>
      </c>
      <c r="S73" s="59">
        <v>2016</v>
      </c>
    </row>
    <row r="74" spans="1:59">
      <c r="F74" s="59" t="s">
        <v>570</v>
      </c>
      <c r="H74" s="59">
        <v>1.9558</v>
      </c>
      <c r="I74" s="59">
        <v>1.9558</v>
      </c>
      <c r="J74" s="59">
        <v>1.9558</v>
      </c>
      <c r="K74" s="59">
        <v>1.9558</v>
      </c>
      <c r="L74" s="59">
        <v>1.9558</v>
      </c>
      <c r="M74" s="59">
        <v>1.9558</v>
      </c>
      <c r="N74" s="59">
        <v>1.9558</v>
      </c>
      <c r="O74" s="59">
        <v>1.9558</v>
      </c>
      <c r="P74" s="59">
        <v>1.9558</v>
      </c>
      <c r="Q74" s="59">
        <v>1.9558</v>
      </c>
      <c r="R74" s="59">
        <v>1.9558</v>
      </c>
      <c r="S74" s="59">
        <v>1.9558</v>
      </c>
    </row>
    <row r="75" spans="1:59">
      <c r="F75" s="59" t="s">
        <v>571</v>
      </c>
      <c r="H75" s="59">
        <v>1.5086999999999999</v>
      </c>
      <c r="I75" s="59">
        <v>1.4237</v>
      </c>
      <c r="J75" s="59">
        <v>1.4678</v>
      </c>
      <c r="K75" s="59">
        <v>1.5593999999999999</v>
      </c>
      <c r="L75" s="59">
        <v>1.585</v>
      </c>
      <c r="M75" s="59">
        <v>1.3651</v>
      </c>
      <c r="N75" s="59">
        <v>1.3761000000000001</v>
      </c>
      <c r="O75" s="59">
        <v>1.2842</v>
      </c>
      <c r="P75" s="59">
        <v>1.3684000000000001</v>
      </c>
      <c r="Q75" s="59">
        <v>1.4661</v>
      </c>
      <c r="R75" s="59">
        <v>1.4186000000000001</v>
      </c>
      <c r="S75" s="59">
        <v>1.4659</v>
      </c>
    </row>
    <row r="76" spans="1:59">
      <c r="F76" s="59" t="s">
        <v>572</v>
      </c>
      <c r="H76" s="59">
        <v>1.5483</v>
      </c>
      <c r="I76" s="59">
        <v>1.5729</v>
      </c>
      <c r="J76" s="59">
        <v>1.6427</v>
      </c>
      <c r="K76" s="59">
        <v>1.5873999999999999</v>
      </c>
      <c r="L76" s="59">
        <v>1.51</v>
      </c>
      <c r="M76" s="59">
        <v>1.3803000000000001</v>
      </c>
      <c r="N76" s="59">
        <v>1.2325999999999999</v>
      </c>
      <c r="O76" s="59">
        <v>1.2053</v>
      </c>
      <c r="P76" s="59">
        <v>1.2311000000000001</v>
      </c>
      <c r="Q76" s="59">
        <v>1.2145999999999999</v>
      </c>
      <c r="R76" s="59">
        <v>1.0679000000000001</v>
      </c>
      <c r="S76" s="59">
        <v>1.0902000000000001</v>
      </c>
    </row>
    <row r="77" spans="1:59">
      <c r="F77" s="59" t="s">
        <v>573</v>
      </c>
      <c r="H77" s="59">
        <v>29.782</v>
      </c>
      <c r="I77" s="59">
        <v>28.341999999999999</v>
      </c>
      <c r="J77" s="59">
        <v>27.765999999999998</v>
      </c>
      <c r="K77" s="59">
        <v>24.946000000000002</v>
      </c>
      <c r="L77" s="59">
        <v>26.434999999999999</v>
      </c>
      <c r="M77" s="59">
        <v>25.283999999999999</v>
      </c>
      <c r="N77" s="59">
        <v>24.59</v>
      </c>
      <c r="O77" s="59">
        <v>25.149000000000001</v>
      </c>
      <c r="P77" s="59">
        <v>25.98</v>
      </c>
      <c r="Q77" s="59">
        <v>27.536000000000001</v>
      </c>
      <c r="R77" s="59">
        <v>27.279</v>
      </c>
      <c r="S77" s="59">
        <v>27.033999999999999</v>
      </c>
    </row>
    <row r="78" spans="1:59">
      <c r="F78" s="59" t="s">
        <v>574</v>
      </c>
      <c r="H78" s="59">
        <v>7.4518000000000004</v>
      </c>
      <c r="I78" s="59">
        <v>7.4591000000000003</v>
      </c>
      <c r="J78" s="59">
        <v>7.4505999999999997</v>
      </c>
      <c r="K78" s="59">
        <v>7.4560000000000004</v>
      </c>
      <c r="L78" s="59">
        <v>7.4462000000000002</v>
      </c>
      <c r="M78" s="59">
        <v>7.4473000000000003</v>
      </c>
      <c r="N78" s="59">
        <v>7.4505999999999997</v>
      </c>
      <c r="O78" s="59">
        <v>7.4436999999999998</v>
      </c>
      <c r="P78" s="59">
        <v>7.4579000000000004</v>
      </c>
      <c r="Q78" s="59">
        <v>7.4547999999999996</v>
      </c>
      <c r="R78" s="59">
        <v>7.4587000000000003</v>
      </c>
      <c r="S78" s="59">
        <v>7.4451999999999998</v>
      </c>
    </row>
    <row r="79" spans="1:59">
      <c r="F79" s="59" t="s">
        <v>575</v>
      </c>
      <c r="H79" s="59">
        <v>0.68379999999999996</v>
      </c>
      <c r="I79" s="59">
        <v>0.68172999999999995</v>
      </c>
      <c r="J79" s="59">
        <v>0.68433999999999995</v>
      </c>
      <c r="K79" s="59">
        <v>0.79627999999999999</v>
      </c>
      <c r="L79" s="59">
        <v>0.89093999999999995</v>
      </c>
      <c r="M79" s="59">
        <v>0.85784000000000005</v>
      </c>
      <c r="N79" s="59">
        <v>0.86787999999999998</v>
      </c>
      <c r="O79" s="59">
        <v>0.81086999999999998</v>
      </c>
      <c r="P79" s="59">
        <v>0.84926000000000001</v>
      </c>
      <c r="Q79" s="59">
        <v>0.80611999999999995</v>
      </c>
      <c r="R79" s="59">
        <v>0.72584000000000004</v>
      </c>
      <c r="S79" s="59">
        <v>0.81947999999999999</v>
      </c>
    </row>
    <row r="80" spans="1:59">
      <c r="F80" s="59" t="s">
        <v>576</v>
      </c>
      <c r="H80" s="59">
        <v>7.4008000000000003</v>
      </c>
      <c r="I80" s="59">
        <v>7.3247</v>
      </c>
      <c r="J80" s="59">
        <v>7.3376000000000001</v>
      </c>
      <c r="K80" s="59">
        <v>7.2239000000000004</v>
      </c>
      <c r="L80" s="59">
        <v>7.34</v>
      </c>
      <c r="M80" s="59">
        <v>7.2891000000000004</v>
      </c>
      <c r="N80" s="59">
        <v>7.4390000000000001</v>
      </c>
      <c r="O80" s="59">
        <v>7.5217000000000001</v>
      </c>
      <c r="P80" s="59">
        <v>7.5785999999999998</v>
      </c>
      <c r="Q80" s="59">
        <v>7.6344000000000003</v>
      </c>
      <c r="R80" s="59">
        <v>7.6136999999999997</v>
      </c>
      <c r="S80" s="59">
        <v>7.5332999999999997</v>
      </c>
    </row>
    <row r="81" spans="6:19">
      <c r="F81" s="59" t="s">
        <v>577</v>
      </c>
      <c r="H81" s="59">
        <v>248.05</v>
      </c>
      <c r="I81" s="59">
        <v>264.26</v>
      </c>
      <c r="J81" s="59">
        <v>251.35</v>
      </c>
      <c r="K81" s="59">
        <v>251.51</v>
      </c>
      <c r="L81" s="59">
        <v>280.33</v>
      </c>
      <c r="M81" s="59">
        <v>275.48</v>
      </c>
      <c r="N81" s="59">
        <v>279.37</v>
      </c>
      <c r="O81" s="59">
        <v>289.25</v>
      </c>
      <c r="P81" s="59">
        <v>296.87</v>
      </c>
      <c r="Q81" s="59">
        <v>308.70999999999998</v>
      </c>
      <c r="R81" s="59">
        <v>310</v>
      </c>
      <c r="S81" s="59">
        <v>311.44</v>
      </c>
    </row>
    <row r="82" spans="6:19">
      <c r="F82" s="59" t="s">
        <v>578</v>
      </c>
      <c r="H82" s="59">
        <v>78.23</v>
      </c>
      <c r="I82" s="59">
        <v>87.76</v>
      </c>
      <c r="J82" s="59">
        <v>87.63</v>
      </c>
      <c r="K82" s="59">
        <v>143.83000000000001</v>
      </c>
      <c r="L82" s="59">
        <v>172.67</v>
      </c>
      <c r="M82" s="59">
        <v>161.88999999999999</v>
      </c>
      <c r="N82" s="59">
        <v>161.41999999999999</v>
      </c>
      <c r="O82" s="59">
        <v>160.72999999999999</v>
      </c>
      <c r="P82" s="59">
        <v>162.38</v>
      </c>
      <c r="Q82" s="59">
        <v>154.86000000000001</v>
      </c>
      <c r="R82" s="59">
        <v>146.30000000000001</v>
      </c>
      <c r="S82" s="59">
        <v>133.59</v>
      </c>
    </row>
    <row r="83" spans="6:19">
      <c r="F83" s="59" t="s">
        <v>579</v>
      </c>
      <c r="H83" s="59">
        <v>136.85</v>
      </c>
      <c r="I83" s="59">
        <v>146.02000000000001</v>
      </c>
      <c r="J83" s="59">
        <v>161.25</v>
      </c>
      <c r="K83" s="59">
        <v>152.44999999999999</v>
      </c>
      <c r="L83" s="59">
        <v>130.34</v>
      </c>
      <c r="M83" s="59">
        <v>116.24</v>
      </c>
      <c r="N83" s="59">
        <v>110.96</v>
      </c>
      <c r="O83" s="59">
        <v>102.49</v>
      </c>
      <c r="P83" s="59">
        <v>129.66</v>
      </c>
      <c r="Q83" s="59">
        <v>140.31</v>
      </c>
      <c r="R83" s="59">
        <v>134.31</v>
      </c>
      <c r="S83" s="59">
        <v>120.2</v>
      </c>
    </row>
    <row r="84" spans="6:19">
      <c r="F84" s="59" t="s">
        <v>580</v>
      </c>
      <c r="H84" s="59">
        <v>61.296999999999997</v>
      </c>
      <c r="I84" s="59">
        <v>61.189599999999999</v>
      </c>
      <c r="J84" s="59">
        <v>61.184699999999999</v>
      </c>
      <c r="K84" s="59">
        <v>61.264600000000002</v>
      </c>
      <c r="L84" s="59">
        <v>61.275599999999997</v>
      </c>
      <c r="M84" s="59">
        <v>61.519199999999998</v>
      </c>
      <c r="N84" s="59">
        <v>61.529200000000003</v>
      </c>
      <c r="O84" s="59">
        <v>61.531599999999997</v>
      </c>
      <c r="P84" s="59">
        <v>61.585000000000001</v>
      </c>
      <c r="Q84" s="59">
        <v>61.624400000000001</v>
      </c>
      <c r="R84" s="59">
        <v>61.610999999999997</v>
      </c>
      <c r="S84" s="59">
        <v>61.595500000000001</v>
      </c>
    </row>
    <row r="85" spans="6:19">
      <c r="F85" s="59" t="s">
        <v>581</v>
      </c>
      <c r="H85" s="59">
        <v>8.0091999999999999</v>
      </c>
      <c r="I85" s="59">
        <v>8.0472000000000001</v>
      </c>
      <c r="J85" s="59">
        <v>8.0165000000000006</v>
      </c>
      <c r="K85" s="59">
        <v>8.2236999999999991</v>
      </c>
      <c r="L85" s="59">
        <v>8.7278000000000002</v>
      </c>
      <c r="M85" s="59">
        <v>8.0043000000000006</v>
      </c>
      <c r="N85" s="59">
        <v>7.7934000000000001</v>
      </c>
      <c r="O85" s="59">
        <v>7.4751000000000003</v>
      </c>
      <c r="P85" s="59">
        <v>7.8067000000000002</v>
      </c>
      <c r="Q85" s="59">
        <v>8.3544</v>
      </c>
      <c r="R85" s="59">
        <v>8.9496000000000002</v>
      </c>
      <c r="S85" s="59">
        <v>9.2905999999999995</v>
      </c>
    </row>
    <row r="86" spans="6:19">
      <c r="F86" s="59" t="s">
        <v>582</v>
      </c>
      <c r="H86" s="59">
        <v>4.0229999999999997</v>
      </c>
      <c r="I86" s="59">
        <v>3.8959000000000001</v>
      </c>
      <c r="J86" s="59">
        <v>3.7837000000000001</v>
      </c>
      <c r="K86" s="59">
        <v>3.5121000000000002</v>
      </c>
      <c r="L86" s="59">
        <v>4.3276000000000003</v>
      </c>
      <c r="M86" s="59">
        <v>3.9946999999999999</v>
      </c>
      <c r="N86" s="59">
        <v>4.1205999999999996</v>
      </c>
      <c r="O86" s="59">
        <v>4.1847000000000003</v>
      </c>
      <c r="P86" s="59">
        <v>4.1974999999999998</v>
      </c>
      <c r="Q86" s="59">
        <v>4.1843000000000004</v>
      </c>
      <c r="R86" s="59">
        <v>4.1840999999999999</v>
      </c>
      <c r="S86" s="59">
        <v>4.3632</v>
      </c>
    </row>
    <row r="87" spans="6:19">
      <c r="F87" s="59" t="s">
        <v>583</v>
      </c>
      <c r="H87" s="59">
        <v>3.6208999999999998</v>
      </c>
      <c r="I87" s="59">
        <v>3.5257999999999998</v>
      </c>
      <c r="J87" s="59">
        <v>3.3353000000000002</v>
      </c>
      <c r="K87" s="59">
        <v>3.6825999999999999</v>
      </c>
      <c r="L87" s="59">
        <v>4.2398999999999996</v>
      </c>
      <c r="M87" s="59">
        <v>4.2122000000000002</v>
      </c>
      <c r="N87" s="59">
        <v>4.2390999999999996</v>
      </c>
      <c r="O87" s="59">
        <v>4.4592999999999998</v>
      </c>
      <c r="P87" s="59">
        <v>4.4189999999999996</v>
      </c>
      <c r="Q87" s="59">
        <v>4.4436999999999998</v>
      </c>
      <c r="R87" s="59">
        <v>4.4454000000000002</v>
      </c>
      <c r="S87" s="59">
        <v>4.4904000000000002</v>
      </c>
    </row>
    <row r="88" spans="6:19">
      <c r="F88" s="59" t="s">
        <v>584</v>
      </c>
      <c r="H88" s="59">
        <v>35.188400000000001</v>
      </c>
      <c r="I88" s="59">
        <v>34.111699999999999</v>
      </c>
      <c r="J88" s="59">
        <v>35.018300000000004</v>
      </c>
      <c r="K88" s="59">
        <v>36.420699999999997</v>
      </c>
      <c r="L88" s="59">
        <v>44.137599999999999</v>
      </c>
      <c r="M88" s="59">
        <v>40.262900000000002</v>
      </c>
      <c r="N88" s="59">
        <v>40.884599999999999</v>
      </c>
      <c r="O88" s="59">
        <v>39.926200000000001</v>
      </c>
      <c r="P88" s="59">
        <v>42.337000000000003</v>
      </c>
      <c r="Q88" s="59">
        <v>50.951799999999999</v>
      </c>
      <c r="R88" s="59">
        <v>68.072000000000003</v>
      </c>
      <c r="S88" s="59">
        <v>74.144599999999997</v>
      </c>
    </row>
    <row r="89" spans="6:19">
      <c r="F89" s="59" t="s">
        <v>585</v>
      </c>
      <c r="H89" s="59">
        <v>9.2821999999999996</v>
      </c>
      <c r="I89" s="59">
        <v>9.2544000000000004</v>
      </c>
      <c r="J89" s="59">
        <v>9.2500999999999998</v>
      </c>
      <c r="K89" s="59">
        <v>9.6151999999999997</v>
      </c>
      <c r="L89" s="59">
        <v>10.6191</v>
      </c>
      <c r="M89" s="59">
        <v>9.5373000000000001</v>
      </c>
      <c r="N89" s="59">
        <v>9.0297999999999998</v>
      </c>
      <c r="O89" s="59">
        <v>8.7041000000000004</v>
      </c>
      <c r="P89" s="59">
        <v>8.6515000000000004</v>
      </c>
      <c r="Q89" s="59">
        <v>9.0984999999999996</v>
      </c>
      <c r="R89" s="59">
        <v>9.3535000000000004</v>
      </c>
      <c r="S89" s="59">
        <v>9.4688999999999997</v>
      </c>
    </row>
    <row r="90" spans="6:19">
      <c r="F90" s="59" t="s">
        <v>586</v>
      </c>
      <c r="H90" s="59">
        <v>1.6771</v>
      </c>
      <c r="I90" s="59">
        <v>1.8089999999999999</v>
      </c>
      <c r="J90" s="59">
        <v>1.7865</v>
      </c>
      <c r="K90" s="59">
        <v>1.9064000000000001</v>
      </c>
      <c r="L90" s="59">
        <v>2.1631</v>
      </c>
      <c r="M90" s="59">
        <v>1.9964999999999999</v>
      </c>
      <c r="N90" s="59">
        <v>2.3378000000000001</v>
      </c>
      <c r="O90" s="59">
        <v>2.3134999999999999</v>
      </c>
      <c r="P90" s="59">
        <v>2.5335000000000001</v>
      </c>
      <c r="Q90" s="59">
        <v>2.9064999999999999</v>
      </c>
      <c r="R90" s="59">
        <v>3.0255000000000001</v>
      </c>
      <c r="S90" s="59">
        <v>3.3433000000000002</v>
      </c>
    </row>
    <row r="91" spans="6:19">
      <c r="F91" s="59" t="s">
        <v>587</v>
      </c>
      <c r="H91" s="59">
        <v>1.2441</v>
      </c>
      <c r="I91" s="59">
        <v>1.2556</v>
      </c>
      <c r="J91" s="59">
        <v>1.3705000000000001</v>
      </c>
      <c r="K91" s="59">
        <v>1.4708000000000001</v>
      </c>
      <c r="L91" s="59">
        <v>1.3948</v>
      </c>
      <c r="M91" s="59">
        <v>1.3257000000000001</v>
      </c>
      <c r="N91" s="59">
        <v>1.3919999999999999</v>
      </c>
      <c r="O91" s="59">
        <v>1.2847999999999999</v>
      </c>
      <c r="P91" s="59">
        <v>1.3281000000000001</v>
      </c>
      <c r="Q91" s="59">
        <v>1.3285</v>
      </c>
      <c r="R91" s="59">
        <v>1.1094999999999999</v>
      </c>
      <c r="S91" s="59">
        <v>1.1069</v>
      </c>
    </row>
    <row r="93" spans="6:19">
      <c r="F93" s="127" t="s">
        <v>497</v>
      </c>
    </row>
    <row r="94" spans="6:19">
      <c r="F94" s="59" t="s">
        <v>570</v>
      </c>
    </row>
    <row r="95" spans="6:19">
      <c r="F95" s="59" t="s">
        <v>571</v>
      </c>
    </row>
    <row r="96" spans="6:19">
      <c r="F96" s="59" t="s">
        <v>572</v>
      </c>
    </row>
    <row r="97" spans="6:18">
      <c r="F97" s="59" t="s">
        <v>573</v>
      </c>
    </row>
    <row r="98" spans="6:18">
      <c r="F98" s="59" t="s">
        <v>574</v>
      </c>
      <c r="H98" s="59" t="b">
        <f>H78=I42</f>
        <v>1</v>
      </c>
      <c r="R98" s="59" t="b">
        <f>R78=AC42</f>
        <v>1</v>
      </c>
    </row>
    <row r="99" spans="6:18">
      <c r="F99" s="59" t="s">
        <v>575</v>
      </c>
      <c r="H99" s="59" t="b">
        <f>H79=I50</f>
        <v>1</v>
      </c>
      <c r="R99" s="59" t="b">
        <f>R79=AC50</f>
        <v>1</v>
      </c>
    </row>
    <row r="100" spans="6:18">
      <c r="F100" s="59" t="s">
        <v>576</v>
      </c>
    </row>
    <row r="101" spans="6:18">
      <c r="F101" s="59" t="s">
        <v>577</v>
      </c>
    </row>
    <row r="102" spans="6:18">
      <c r="F102" s="59" t="s">
        <v>578</v>
      </c>
    </row>
    <row r="103" spans="6:18">
      <c r="F103" s="59" t="s">
        <v>579</v>
      </c>
    </row>
    <row r="104" spans="6:18">
      <c r="F104" s="59" t="s">
        <v>580</v>
      </c>
    </row>
    <row r="105" spans="6:18">
      <c r="F105" s="59" t="s">
        <v>581</v>
      </c>
      <c r="H105" s="59" t="b">
        <f>H85=I55</f>
        <v>1</v>
      </c>
      <c r="R105" s="59" t="b">
        <f>R85=AC55</f>
        <v>1</v>
      </c>
    </row>
    <row r="106" spans="6:18">
      <c r="F106" s="59" t="s">
        <v>582</v>
      </c>
    </row>
    <row r="107" spans="6:18">
      <c r="F107" s="59" t="s">
        <v>583</v>
      </c>
    </row>
    <row r="108" spans="6:18">
      <c r="F108" s="59" t="s">
        <v>584</v>
      </c>
    </row>
    <row r="109" spans="6:18">
      <c r="F109" s="59" t="s">
        <v>585</v>
      </c>
    </row>
    <row r="110" spans="6:18">
      <c r="F110" s="59" t="s">
        <v>586</v>
      </c>
    </row>
    <row r="111" spans="6:18">
      <c r="F111" s="59" t="s">
        <v>587</v>
      </c>
      <c r="H111" s="59" t="b">
        <f>H91=I39</f>
        <v>1</v>
      </c>
      <c r="R111" s="59" t="b">
        <f>R91=AC39</f>
        <v>1</v>
      </c>
    </row>
  </sheetData>
  <phoneticPr fontId="1" type="noConversion"/>
  <hyperlinks>
    <hyperlink ref="B65" r:id="rId1"/>
    <hyperlink ref="G65" r:id="rId2"/>
  </hyperlinks>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Currency converter</vt:lpstr>
      <vt:lpstr>Currency</vt:lpstr>
      <vt:lpstr>Stat_10aar </vt:lpstr>
      <vt:lpstr>Eurostat</vt:lpstr>
      <vt:lpstr>tec00027</vt:lpstr>
      <vt:lpstr>tec00033</vt:lpstr>
      <vt:lpstr>Eurostat!STAT_10AAR</vt:lpstr>
      <vt:lpstr>STAT_10AAR</vt:lpstr>
    </vt:vector>
  </TitlesOfParts>
  <Company>Risø National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Valutakurser og inflation</dc:title>
  <dc:creator>Poul Erik Grohnheit</dc:creator>
  <dc:description>Expanded to 1980-1999. 08-10-00_x000d_
Sheet for Balmorel project added 08-10-00._x000d_
Update and expansion 26-03-03</dc:description>
  <cp:lastModifiedBy>Till Sebastian Ben Brahim</cp:lastModifiedBy>
  <cp:lastPrinted>2000-10-06T13:15:01Z</cp:lastPrinted>
  <dcterms:created xsi:type="dcterms:W3CDTF">1999-04-28T08:09:02Z</dcterms:created>
  <dcterms:modified xsi:type="dcterms:W3CDTF">2018-06-21T13:29:38Z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342205226421356</vt:r8>
  </property>
</Properties>
</file>