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ml.chartshapes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LNG Plant" sheetId="1" r:id="rId1"/>
    <sheet name="FIG Transp Cost" sheetId="4" r:id="rId2"/>
    <sheet name="Tarifberegninger" sheetId="2" r:id="rId3"/>
    <sheet name="Ark3" sheetId="3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O16" i="1" l="1"/>
  <c r="O15" i="1"/>
  <c r="R20" i="1"/>
  <c r="Q21" i="1"/>
  <c r="R15" i="1"/>
  <c r="P20" i="1"/>
  <c r="P15" i="1" s="1"/>
  <c r="P21" i="1"/>
  <c r="O21" i="1"/>
  <c r="P14" i="1"/>
  <c r="M8" i="1"/>
  <c r="O8" i="1"/>
  <c r="M5" i="1"/>
  <c r="I5" i="1"/>
  <c r="G12" i="1"/>
  <c r="G14" i="1" s="1"/>
  <c r="I8" i="1"/>
  <c r="I12" i="1" s="1"/>
  <c r="G8" i="1"/>
  <c r="D8" i="1"/>
  <c r="D12" i="1" s="1"/>
  <c r="G6" i="1"/>
  <c r="G4" i="1"/>
  <c r="I4" i="1" s="1"/>
  <c r="I7" i="1"/>
  <c r="D18" i="1"/>
  <c r="R21" i="1" l="1"/>
  <c r="Q15" i="1"/>
  <c r="I3" i="1" l="1"/>
  <c r="G3" i="1"/>
  <c r="G13" i="1"/>
  <c r="I13" i="1" s="1"/>
  <c r="I14" i="1"/>
  <c r="G11" i="1"/>
  <c r="I11" i="1" s="1"/>
  <c r="G9" i="1"/>
  <c r="I9" i="1" s="1"/>
  <c r="G5" i="1"/>
  <c r="I6" i="1"/>
  <c r="B58" i="2" l="1"/>
  <c r="B57" i="2"/>
  <c r="G4" i="2"/>
  <c r="G3" i="2"/>
  <c r="C5" i="2"/>
  <c r="D5" i="2" s="1"/>
  <c r="Q2" i="2"/>
  <c r="C52" i="2"/>
  <c r="D52" i="2" s="1"/>
  <c r="E52" i="2" s="1"/>
  <c r="F52" i="2" s="1"/>
  <c r="G52" i="2" s="1"/>
  <c r="H52" i="2" s="1"/>
  <c r="I52" i="2" s="1"/>
  <c r="J52" i="2" s="1"/>
  <c r="K52" i="2" s="1"/>
  <c r="L52" i="2" s="1"/>
  <c r="M52" i="2" s="1"/>
  <c r="N52" i="2" s="1"/>
  <c r="O52" i="2" s="1"/>
  <c r="P52" i="2" s="1"/>
  <c r="Q52" i="2" s="1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C52" i="2" s="1"/>
  <c r="AD52" i="2" s="1"/>
  <c r="AE52" i="2" s="1"/>
  <c r="AF52" i="2" s="1"/>
  <c r="AG52" i="2" s="1"/>
  <c r="AH52" i="2" s="1"/>
  <c r="AI52" i="2" s="1"/>
  <c r="AJ52" i="2" s="1"/>
  <c r="U45" i="2"/>
  <c r="B43" i="2"/>
  <c r="B42" i="2"/>
  <c r="C45" i="2"/>
  <c r="C47" i="2"/>
  <c r="D47" i="2"/>
  <c r="E47" i="2"/>
  <c r="F47" i="2"/>
  <c r="G47" i="2"/>
  <c r="H47" i="2"/>
  <c r="I47" i="2"/>
  <c r="J47" i="2"/>
  <c r="M47" i="2"/>
  <c r="R47" i="2"/>
  <c r="U47" i="2"/>
  <c r="Z47" i="2"/>
  <c r="AC47" i="2"/>
  <c r="AH47" i="2"/>
  <c r="B47" i="2"/>
  <c r="C46" i="2"/>
  <c r="D46" i="2" s="1"/>
  <c r="E46" i="2" s="1"/>
  <c r="F46" i="2" s="1"/>
  <c r="G46" i="2" s="1"/>
  <c r="H46" i="2" s="1"/>
  <c r="I46" i="2" s="1"/>
  <c r="J46" i="2" s="1"/>
  <c r="K46" i="2" s="1"/>
  <c r="L46" i="2" s="1"/>
  <c r="M46" i="2" s="1"/>
  <c r="N46" i="2" s="1"/>
  <c r="O46" i="2" s="1"/>
  <c r="P46" i="2" s="1"/>
  <c r="Q46" i="2" s="1"/>
  <c r="R46" i="2" s="1"/>
  <c r="S46" i="2" s="1"/>
  <c r="T46" i="2" s="1"/>
  <c r="U46" i="2" s="1"/>
  <c r="V46" i="2" s="1"/>
  <c r="W46" i="2" s="1"/>
  <c r="X46" i="2" s="1"/>
  <c r="Y46" i="2" s="1"/>
  <c r="Z46" i="2" s="1"/>
  <c r="AA46" i="2" s="1"/>
  <c r="AB46" i="2" s="1"/>
  <c r="AC46" i="2" s="1"/>
  <c r="AD46" i="2" s="1"/>
  <c r="AE46" i="2" s="1"/>
  <c r="AF46" i="2" s="1"/>
  <c r="AG46" i="2" s="1"/>
  <c r="AH46" i="2" s="1"/>
  <c r="AI46" i="2" s="1"/>
  <c r="AJ46" i="2" s="1"/>
  <c r="B37" i="2"/>
  <c r="B36" i="2"/>
  <c r="B48" i="2" s="1"/>
  <c r="B25" i="2"/>
  <c r="C24" i="2" s="1"/>
  <c r="C23" i="2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B13" i="2"/>
  <c r="C13" i="2" s="1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B10" i="2"/>
  <c r="B9" i="2"/>
  <c r="B15" i="2" s="1"/>
  <c r="D8" i="2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C8" i="2"/>
  <c r="C42" i="2"/>
  <c r="C43" i="2" s="1"/>
  <c r="D42" i="2"/>
  <c r="D43" i="2" s="1"/>
  <c r="E42" i="2"/>
  <c r="E43" i="2" s="1"/>
  <c r="F42" i="2"/>
  <c r="F43" i="2" s="1"/>
  <c r="G42" i="2"/>
  <c r="G43" i="2" s="1"/>
  <c r="H42" i="2"/>
  <c r="H43" i="2" s="1"/>
  <c r="I42" i="2"/>
  <c r="I43" i="2" s="1"/>
  <c r="J42" i="2"/>
  <c r="J43" i="2" s="1"/>
  <c r="K42" i="2"/>
  <c r="K43" i="2" s="1"/>
  <c r="L42" i="2"/>
  <c r="L43" i="2" s="1"/>
  <c r="M42" i="2"/>
  <c r="M43" i="2" s="1"/>
  <c r="N42" i="2"/>
  <c r="N43" i="2" s="1"/>
  <c r="O42" i="2"/>
  <c r="O43" i="2" s="1"/>
  <c r="P42" i="2"/>
  <c r="P43" i="2" s="1"/>
  <c r="Q42" i="2"/>
  <c r="Q43" i="2" s="1"/>
  <c r="R42" i="2"/>
  <c r="R43" i="2" s="1"/>
  <c r="S42" i="2"/>
  <c r="S43" i="2" s="1"/>
  <c r="T42" i="2"/>
  <c r="U42" i="2"/>
  <c r="U43" i="2" s="1"/>
  <c r="V42" i="2"/>
  <c r="V43" i="2" s="1"/>
  <c r="W42" i="2"/>
  <c r="W43" i="2" s="1"/>
  <c r="X42" i="2"/>
  <c r="X43" i="2" s="1"/>
  <c r="Y42" i="2"/>
  <c r="Y43" i="2" s="1"/>
  <c r="Z42" i="2"/>
  <c r="Z43" i="2" s="1"/>
  <c r="Z45" i="2" s="1"/>
  <c r="AA42" i="2"/>
  <c r="AA43" i="2" s="1"/>
  <c r="AB42" i="2"/>
  <c r="AB43" i="2" s="1"/>
  <c r="AC42" i="2"/>
  <c r="AC43" i="2" s="1"/>
  <c r="AD42" i="2"/>
  <c r="AD43" i="2" s="1"/>
  <c r="AE42" i="2"/>
  <c r="AE43" i="2" s="1"/>
  <c r="AF42" i="2"/>
  <c r="AF43" i="2" s="1"/>
  <c r="AG42" i="2"/>
  <c r="AG43" i="2" s="1"/>
  <c r="AH42" i="2"/>
  <c r="AH43" i="2" s="1"/>
  <c r="AI42" i="2"/>
  <c r="AI43" i="2" s="1"/>
  <c r="AJ42" i="2"/>
  <c r="AJ43" i="2" s="1"/>
  <c r="A41" i="2"/>
  <c r="C40" i="2"/>
  <c r="D40" i="2" s="1"/>
  <c r="E40" i="2" s="1"/>
  <c r="F40" i="2" s="1"/>
  <c r="G40" i="2" s="1"/>
  <c r="H40" i="2" s="1"/>
  <c r="I40" i="2" s="1"/>
  <c r="J40" i="2" s="1"/>
  <c r="K40" i="2" s="1"/>
  <c r="L40" i="2" s="1"/>
  <c r="M40" i="2" s="1"/>
  <c r="N40" i="2" s="1"/>
  <c r="O40" i="2" s="1"/>
  <c r="P40" i="2" s="1"/>
  <c r="Q40" i="2" s="1"/>
  <c r="R40" i="2" s="1"/>
  <c r="S40" i="2" s="1"/>
  <c r="T40" i="2" s="1"/>
  <c r="U40" i="2" s="1"/>
  <c r="V40" i="2" s="1"/>
  <c r="W40" i="2" s="1"/>
  <c r="X40" i="2" s="1"/>
  <c r="Y40" i="2" s="1"/>
  <c r="Z40" i="2" s="1"/>
  <c r="AA40" i="2" s="1"/>
  <c r="AB40" i="2" s="1"/>
  <c r="AC40" i="2" s="1"/>
  <c r="AD40" i="2" s="1"/>
  <c r="AE40" i="2" s="1"/>
  <c r="AF40" i="2" s="1"/>
  <c r="AG40" i="2" s="1"/>
  <c r="AH40" i="2" s="1"/>
  <c r="AI40" i="2" s="1"/>
  <c r="AJ40" i="2" s="1"/>
  <c r="K35" i="2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V35" i="2" s="1"/>
  <c r="W35" i="2" s="1"/>
  <c r="X35" i="2" s="1"/>
  <c r="Y35" i="2" s="1"/>
  <c r="Z35" i="2" s="1"/>
  <c r="AA35" i="2" s="1"/>
  <c r="AB35" i="2" s="1"/>
  <c r="AC35" i="2" s="1"/>
  <c r="AD35" i="2" s="1"/>
  <c r="AE35" i="2" s="1"/>
  <c r="AF35" i="2" s="1"/>
  <c r="AG35" i="2" s="1"/>
  <c r="AH35" i="2" s="1"/>
  <c r="AI35" i="2" s="1"/>
  <c r="AJ35" i="2" s="1"/>
  <c r="C34" i="2"/>
  <c r="D34" i="2" s="1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AE34" i="2" s="1"/>
  <c r="AF34" i="2" s="1"/>
  <c r="AG34" i="2" s="1"/>
  <c r="AH34" i="2" s="1"/>
  <c r="AI34" i="2" s="1"/>
  <c r="AJ34" i="2" s="1"/>
  <c r="AE26" i="2" l="1"/>
  <c r="W26" i="2"/>
  <c r="K26" i="2"/>
  <c r="AH26" i="2"/>
  <c r="Z26" i="2"/>
  <c r="V26" i="2"/>
  <c r="N26" i="2"/>
  <c r="F26" i="2"/>
  <c r="C26" i="2"/>
  <c r="AG26" i="2"/>
  <c r="AC26" i="2"/>
  <c r="Y26" i="2"/>
  <c r="U26" i="2"/>
  <c r="Q26" i="2"/>
  <c r="M26" i="2"/>
  <c r="I26" i="2"/>
  <c r="E26" i="2"/>
  <c r="AI26" i="2"/>
  <c r="AA26" i="2"/>
  <c r="S26" i="2"/>
  <c r="O26" i="2"/>
  <c r="G26" i="2"/>
  <c r="AD26" i="2"/>
  <c r="R26" i="2"/>
  <c r="J26" i="2"/>
  <c r="AJ26" i="2"/>
  <c r="AF26" i="2"/>
  <c r="AB26" i="2"/>
  <c r="X26" i="2"/>
  <c r="T26" i="2"/>
  <c r="P26" i="2"/>
  <c r="L26" i="2"/>
  <c r="H26" i="2"/>
  <c r="D26" i="2"/>
  <c r="T43" i="2"/>
  <c r="AG47" i="2"/>
  <c r="Y47" i="2"/>
  <c r="Q47" i="2"/>
  <c r="AD47" i="2"/>
  <c r="V47" i="2"/>
  <c r="N47" i="2"/>
  <c r="C44" i="2"/>
  <c r="B49" i="2"/>
  <c r="C14" i="2"/>
  <c r="AJ47" i="2"/>
  <c r="AF47" i="2"/>
  <c r="AB47" i="2"/>
  <c r="X47" i="2"/>
  <c r="T47" i="2"/>
  <c r="P47" i="2"/>
  <c r="L47" i="2"/>
  <c r="AI47" i="2"/>
  <c r="AE47" i="2"/>
  <c r="AA47" i="2"/>
  <c r="W47" i="2"/>
  <c r="S47" i="2"/>
  <c r="O47" i="2"/>
  <c r="K47" i="2"/>
  <c r="C27" i="2"/>
  <c r="K4" i="2"/>
  <c r="AE16" i="2" l="1"/>
  <c r="R16" i="2"/>
  <c r="H16" i="2"/>
  <c r="C25" i="2"/>
  <c r="D24" i="2" s="1"/>
  <c r="AG16" i="2"/>
  <c r="AA16" i="2"/>
  <c r="K16" i="2"/>
  <c r="AD16" i="2"/>
  <c r="N16" i="2"/>
  <c r="P16" i="2"/>
  <c r="I16" i="2"/>
  <c r="AJ29" i="2"/>
  <c r="AF29" i="2"/>
  <c r="AB29" i="2"/>
  <c r="X29" i="2"/>
  <c r="T29" i="2"/>
  <c r="P29" i="2"/>
  <c r="L29" i="2"/>
  <c r="H29" i="2"/>
  <c r="D29" i="2"/>
  <c r="F19" i="2"/>
  <c r="J19" i="2"/>
  <c r="N19" i="2"/>
  <c r="R19" i="2"/>
  <c r="V19" i="2"/>
  <c r="Z19" i="2"/>
  <c r="AD19" i="2"/>
  <c r="AH19" i="2"/>
  <c r="AI29" i="2"/>
  <c r="AE29" i="2"/>
  <c r="AA29" i="2"/>
  <c r="W29" i="2"/>
  <c r="S29" i="2"/>
  <c r="O29" i="2"/>
  <c r="K29" i="2"/>
  <c r="G29" i="2"/>
  <c r="C29" i="2"/>
  <c r="G19" i="2"/>
  <c r="K19" i="2"/>
  <c r="O19" i="2"/>
  <c r="S19" i="2"/>
  <c r="W19" i="2"/>
  <c r="AA19" i="2"/>
  <c r="AE19" i="2"/>
  <c r="AI19" i="2"/>
  <c r="AD29" i="2"/>
  <c r="V29" i="2"/>
  <c r="N29" i="2"/>
  <c r="F29" i="2"/>
  <c r="H19" i="2"/>
  <c r="P19" i="2"/>
  <c r="X19" i="2"/>
  <c r="AF19" i="2"/>
  <c r="C17" i="2"/>
  <c r="AC29" i="2"/>
  <c r="U29" i="2"/>
  <c r="M29" i="2"/>
  <c r="E29" i="2"/>
  <c r="I19" i="2"/>
  <c r="Q19" i="2"/>
  <c r="Y19" i="2"/>
  <c r="AG19" i="2"/>
  <c r="AH29" i="2"/>
  <c r="Z29" i="2"/>
  <c r="R29" i="2"/>
  <c r="J29" i="2"/>
  <c r="D19" i="2"/>
  <c r="L19" i="2"/>
  <c r="T19" i="2"/>
  <c r="AB19" i="2"/>
  <c r="AJ19" i="2"/>
  <c r="AG29" i="2"/>
  <c r="Y29" i="2"/>
  <c r="Q29" i="2"/>
  <c r="I29" i="2"/>
  <c r="E19" i="2"/>
  <c r="M19" i="2"/>
  <c r="U19" i="2"/>
  <c r="AC19" i="2"/>
  <c r="C19" i="2"/>
  <c r="W16" i="2"/>
  <c r="G16" i="2"/>
  <c r="Z16" i="2"/>
  <c r="J16" i="2"/>
  <c r="D16" i="2"/>
  <c r="L16" i="2"/>
  <c r="T16" i="2"/>
  <c r="AB16" i="2"/>
  <c r="AJ16" i="2"/>
  <c r="E16" i="2"/>
  <c r="M16" i="2"/>
  <c r="U16" i="2"/>
  <c r="AC16" i="2"/>
  <c r="C16" i="2"/>
  <c r="C15" i="2" s="1"/>
  <c r="D14" i="2" s="1"/>
  <c r="D17" i="2" s="1"/>
  <c r="AF16" i="2"/>
  <c r="Y16" i="2"/>
  <c r="O16" i="2"/>
  <c r="AH16" i="2"/>
  <c r="X16" i="2"/>
  <c r="Q16" i="2"/>
  <c r="AI16" i="2"/>
  <c r="S16" i="2"/>
  <c r="V16" i="2"/>
  <c r="F16" i="2"/>
  <c r="D14" i="1"/>
  <c r="D27" i="2" l="1"/>
  <c r="D25" i="2"/>
  <c r="D18" i="2"/>
  <c r="D20" i="2" s="1"/>
  <c r="D36" i="2" s="1"/>
  <c r="D48" i="2" s="1"/>
  <c r="D53" i="2" s="1"/>
  <c r="C28" i="2"/>
  <c r="C30" i="2" s="1"/>
  <c r="D15" i="2"/>
  <c r="E14" i="2" s="1"/>
  <c r="E17" i="2" s="1"/>
  <c r="D28" i="2"/>
  <c r="D30" i="2" s="1"/>
  <c r="D37" i="2" s="1"/>
  <c r="D49" i="2" s="1"/>
  <c r="D54" i="2" s="1"/>
  <c r="C18" i="2"/>
  <c r="C20" i="2" s="1"/>
  <c r="C36" i="2" l="1"/>
  <c r="C48" i="2" s="1"/>
  <c r="C53" i="2" s="1"/>
  <c r="C21" i="2"/>
  <c r="C37" i="2"/>
  <c r="C49" i="2" s="1"/>
  <c r="C54" i="2" s="1"/>
  <c r="C31" i="2"/>
  <c r="E15" i="2"/>
  <c r="F14" i="2" s="1"/>
  <c r="F17" i="2" s="1"/>
  <c r="E18" i="2"/>
  <c r="E20" i="2" s="1"/>
  <c r="E36" i="2" s="1"/>
  <c r="E48" i="2" s="1"/>
  <c r="E53" i="2" s="1"/>
  <c r="F18" i="2" l="1"/>
  <c r="F20" i="2" s="1"/>
  <c r="F36" i="2" s="1"/>
  <c r="F48" i="2" s="1"/>
  <c r="F53" i="2" s="1"/>
  <c r="F15" i="2"/>
  <c r="G14" i="2" s="1"/>
  <c r="G17" i="2" l="1"/>
  <c r="G18" i="2" s="1"/>
  <c r="G20" i="2" s="1"/>
  <c r="G36" i="2" s="1"/>
  <c r="G48" i="2" s="1"/>
  <c r="G53" i="2" s="1"/>
  <c r="E24" i="2"/>
  <c r="G15" i="2"/>
  <c r="H14" i="2" s="1"/>
  <c r="H17" i="2" s="1"/>
  <c r="E25" i="2" l="1"/>
  <c r="F24" i="2" s="1"/>
  <c r="E27" i="2"/>
  <c r="E28" i="2" s="1"/>
  <c r="E30" i="2" s="1"/>
  <c r="E37" i="2" s="1"/>
  <c r="E49" i="2" s="1"/>
  <c r="E54" i="2" s="1"/>
  <c r="H18" i="2"/>
  <c r="H20" i="2" s="1"/>
  <c r="H36" i="2" s="1"/>
  <c r="H48" i="2" s="1"/>
  <c r="H53" i="2" s="1"/>
  <c r="H15" i="2"/>
  <c r="I14" i="2" s="1"/>
  <c r="I17" i="2" s="1"/>
  <c r="F27" i="2" l="1"/>
  <c r="F28" i="2" s="1"/>
  <c r="F30" i="2" s="1"/>
  <c r="F37" i="2" s="1"/>
  <c r="F49" i="2" s="1"/>
  <c r="F54" i="2" s="1"/>
  <c r="F25" i="2"/>
  <c r="G24" i="2" s="1"/>
  <c r="I15" i="2"/>
  <c r="J14" i="2" s="1"/>
  <c r="J17" i="2" s="1"/>
  <c r="I18" i="2"/>
  <c r="I20" i="2" s="1"/>
  <c r="I36" i="2" s="1"/>
  <c r="I48" i="2" s="1"/>
  <c r="I53" i="2" s="1"/>
  <c r="G25" i="2" l="1"/>
  <c r="H24" i="2" s="1"/>
  <c r="G27" i="2"/>
  <c r="G28" i="2" s="1"/>
  <c r="G30" i="2" s="1"/>
  <c r="G37" i="2" s="1"/>
  <c r="G49" i="2" s="1"/>
  <c r="G54" i="2" s="1"/>
  <c r="J18" i="2"/>
  <c r="J20" i="2" s="1"/>
  <c r="J36" i="2" s="1"/>
  <c r="J48" i="2" s="1"/>
  <c r="J53" i="2" s="1"/>
  <c r="J15" i="2"/>
  <c r="K14" i="2" s="1"/>
  <c r="K17" i="2" s="1"/>
  <c r="H27" i="2" l="1"/>
  <c r="H28" i="2" s="1"/>
  <c r="H30" i="2" s="1"/>
  <c r="H37" i="2" s="1"/>
  <c r="H49" i="2" s="1"/>
  <c r="H54" i="2" s="1"/>
  <c r="H25" i="2"/>
  <c r="I24" i="2" s="1"/>
  <c r="K18" i="2"/>
  <c r="K20" i="2" s="1"/>
  <c r="K36" i="2" s="1"/>
  <c r="K48" i="2" s="1"/>
  <c r="K53" i="2" s="1"/>
  <c r="K15" i="2"/>
  <c r="L14" i="2" s="1"/>
  <c r="L17" i="2" s="1"/>
  <c r="I27" i="2" l="1"/>
  <c r="I28" i="2" s="1"/>
  <c r="I30" i="2" s="1"/>
  <c r="I37" i="2" s="1"/>
  <c r="I49" i="2" s="1"/>
  <c r="I54" i="2" s="1"/>
  <c r="I25" i="2"/>
  <c r="J24" i="2" s="1"/>
  <c r="L15" i="2"/>
  <c r="M14" i="2" s="1"/>
  <c r="M17" i="2" s="1"/>
  <c r="L18" i="2"/>
  <c r="L20" i="2" s="1"/>
  <c r="L36" i="2" s="1"/>
  <c r="L48" i="2" s="1"/>
  <c r="L53" i="2" s="1"/>
  <c r="J27" i="2" l="1"/>
  <c r="J28" i="2" s="1"/>
  <c r="J30" i="2" s="1"/>
  <c r="J37" i="2" s="1"/>
  <c r="J49" i="2" s="1"/>
  <c r="J54" i="2" s="1"/>
  <c r="J25" i="2"/>
  <c r="K24" i="2" s="1"/>
  <c r="M15" i="2"/>
  <c r="N14" i="2" s="1"/>
  <c r="N17" i="2" s="1"/>
  <c r="M18" i="2"/>
  <c r="M20" i="2" s="1"/>
  <c r="M36" i="2" s="1"/>
  <c r="M48" i="2" s="1"/>
  <c r="M53" i="2" s="1"/>
  <c r="K27" i="2" l="1"/>
  <c r="K28" i="2" s="1"/>
  <c r="K30" i="2" s="1"/>
  <c r="K37" i="2" s="1"/>
  <c r="K49" i="2" s="1"/>
  <c r="K54" i="2" s="1"/>
  <c r="K25" i="2"/>
  <c r="L24" i="2" s="1"/>
  <c r="N18" i="2"/>
  <c r="N20" i="2" s="1"/>
  <c r="N36" i="2" s="1"/>
  <c r="N48" i="2" s="1"/>
  <c r="N53" i="2" s="1"/>
  <c r="N15" i="2"/>
  <c r="O14" i="2" s="1"/>
  <c r="O17" i="2" s="1"/>
  <c r="L27" i="2" l="1"/>
  <c r="L28" i="2" s="1"/>
  <c r="L30" i="2" s="1"/>
  <c r="L37" i="2" s="1"/>
  <c r="L49" i="2" s="1"/>
  <c r="L54" i="2" s="1"/>
  <c r="L25" i="2"/>
  <c r="M24" i="2" s="1"/>
  <c r="O18" i="2"/>
  <c r="O20" i="2" s="1"/>
  <c r="O36" i="2" s="1"/>
  <c r="O48" i="2" s="1"/>
  <c r="O53" i="2" s="1"/>
  <c r="O15" i="2"/>
  <c r="P14" i="2" s="1"/>
  <c r="P17" i="2" s="1"/>
  <c r="M27" i="2" l="1"/>
  <c r="M28" i="2" s="1"/>
  <c r="M30" i="2" s="1"/>
  <c r="M37" i="2" s="1"/>
  <c r="M49" i="2" s="1"/>
  <c r="M54" i="2" s="1"/>
  <c r="M25" i="2"/>
  <c r="N24" i="2" s="1"/>
  <c r="P15" i="2"/>
  <c r="Q14" i="2" s="1"/>
  <c r="Q17" i="2" s="1"/>
  <c r="P18" i="2"/>
  <c r="P20" i="2" s="1"/>
  <c r="P36" i="2" s="1"/>
  <c r="P48" i="2" s="1"/>
  <c r="P53" i="2" s="1"/>
  <c r="N25" i="2" l="1"/>
  <c r="O24" i="2" s="1"/>
  <c r="N27" i="2"/>
  <c r="N28" i="2" s="1"/>
  <c r="N30" i="2" s="1"/>
  <c r="N37" i="2" s="1"/>
  <c r="N49" i="2" s="1"/>
  <c r="N54" i="2" s="1"/>
  <c r="Q15" i="2"/>
  <c r="R14" i="2" s="1"/>
  <c r="R17" i="2" s="1"/>
  <c r="Q18" i="2"/>
  <c r="Q20" i="2" s="1"/>
  <c r="Q36" i="2" s="1"/>
  <c r="Q48" i="2" s="1"/>
  <c r="Q53" i="2" s="1"/>
  <c r="O27" i="2" l="1"/>
  <c r="O28" i="2" s="1"/>
  <c r="O30" i="2" s="1"/>
  <c r="O37" i="2" s="1"/>
  <c r="O49" i="2" s="1"/>
  <c r="O54" i="2" s="1"/>
  <c r="O25" i="2"/>
  <c r="P24" i="2" s="1"/>
  <c r="R18" i="2"/>
  <c r="R20" i="2" s="1"/>
  <c r="R36" i="2" s="1"/>
  <c r="R48" i="2" s="1"/>
  <c r="R53" i="2" s="1"/>
  <c r="R15" i="2"/>
  <c r="S14" i="2" s="1"/>
  <c r="S17" i="2" s="1"/>
  <c r="P27" i="2" l="1"/>
  <c r="P28" i="2" s="1"/>
  <c r="P30" i="2" s="1"/>
  <c r="P37" i="2" s="1"/>
  <c r="P49" i="2" s="1"/>
  <c r="P54" i="2" s="1"/>
  <c r="P25" i="2"/>
  <c r="Q24" i="2" s="1"/>
  <c r="S18" i="2"/>
  <c r="S20" i="2" s="1"/>
  <c r="S36" i="2" s="1"/>
  <c r="S48" i="2" s="1"/>
  <c r="S53" i="2" s="1"/>
  <c r="S15" i="2"/>
  <c r="T14" i="2" s="1"/>
  <c r="T17" i="2" s="1"/>
  <c r="Q27" i="2" l="1"/>
  <c r="Q28" i="2" s="1"/>
  <c r="Q30" i="2" s="1"/>
  <c r="Q37" i="2" s="1"/>
  <c r="Q49" i="2" s="1"/>
  <c r="Q54" i="2" s="1"/>
  <c r="Q25" i="2"/>
  <c r="R24" i="2" s="1"/>
  <c r="T15" i="2"/>
  <c r="U14" i="2" s="1"/>
  <c r="U17" i="2" s="1"/>
  <c r="T18" i="2"/>
  <c r="T20" i="2" s="1"/>
  <c r="T36" i="2" s="1"/>
  <c r="T48" i="2" s="1"/>
  <c r="T53" i="2" s="1"/>
  <c r="R27" i="2" l="1"/>
  <c r="R28" i="2" s="1"/>
  <c r="R30" i="2" s="1"/>
  <c r="R37" i="2" s="1"/>
  <c r="R49" i="2" s="1"/>
  <c r="R54" i="2" s="1"/>
  <c r="R25" i="2"/>
  <c r="S24" i="2" s="1"/>
  <c r="U15" i="2"/>
  <c r="V14" i="2" s="1"/>
  <c r="V17" i="2" s="1"/>
  <c r="U18" i="2"/>
  <c r="U20" i="2" s="1"/>
  <c r="U36" i="2" s="1"/>
  <c r="U48" i="2" s="1"/>
  <c r="U53" i="2" s="1"/>
  <c r="S25" i="2" l="1"/>
  <c r="T24" i="2" s="1"/>
  <c r="S27" i="2"/>
  <c r="S28" i="2" s="1"/>
  <c r="S30" i="2" s="1"/>
  <c r="S37" i="2" s="1"/>
  <c r="S49" i="2" s="1"/>
  <c r="S54" i="2" s="1"/>
  <c r="V15" i="2"/>
  <c r="W14" i="2" s="1"/>
  <c r="W17" i="2" s="1"/>
  <c r="V18" i="2"/>
  <c r="V20" i="2" s="1"/>
  <c r="V36" i="2" s="1"/>
  <c r="V48" i="2" s="1"/>
  <c r="V53" i="2" s="1"/>
  <c r="T27" i="2" l="1"/>
  <c r="T28" i="2" s="1"/>
  <c r="T30" i="2" s="1"/>
  <c r="T37" i="2" s="1"/>
  <c r="T49" i="2" s="1"/>
  <c r="T54" i="2" s="1"/>
  <c r="T25" i="2"/>
  <c r="U24" i="2" s="1"/>
  <c r="W18" i="2"/>
  <c r="W20" i="2" s="1"/>
  <c r="W36" i="2" s="1"/>
  <c r="W48" i="2" s="1"/>
  <c r="W53" i="2" s="1"/>
  <c r="W15" i="2"/>
  <c r="X14" i="2" s="1"/>
  <c r="X17" i="2" s="1"/>
  <c r="U27" i="2" l="1"/>
  <c r="U28" i="2" s="1"/>
  <c r="U30" i="2" s="1"/>
  <c r="U37" i="2" s="1"/>
  <c r="U49" i="2" s="1"/>
  <c r="U54" i="2" s="1"/>
  <c r="U25" i="2"/>
  <c r="V24" i="2" s="1"/>
  <c r="X15" i="2"/>
  <c r="Y14" i="2" s="1"/>
  <c r="Y17" i="2" s="1"/>
  <c r="X18" i="2"/>
  <c r="X20" i="2" s="1"/>
  <c r="X36" i="2" s="1"/>
  <c r="X48" i="2" s="1"/>
  <c r="X53" i="2" s="1"/>
  <c r="V27" i="2" l="1"/>
  <c r="V28" i="2" s="1"/>
  <c r="V30" i="2" s="1"/>
  <c r="V37" i="2" s="1"/>
  <c r="V49" i="2" s="1"/>
  <c r="V54" i="2" s="1"/>
  <c r="V25" i="2"/>
  <c r="W24" i="2" s="1"/>
  <c r="Y15" i="2"/>
  <c r="Z14" i="2" s="1"/>
  <c r="Z17" i="2" s="1"/>
  <c r="Y18" i="2"/>
  <c r="Y20" i="2" s="1"/>
  <c r="Y36" i="2" s="1"/>
  <c r="Y48" i="2" s="1"/>
  <c r="Y53" i="2" s="1"/>
  <c r="W25" i="2" l="1"/>
  <c r="X24" i="2" s="1"/>
  <c r="W27" i="2"/>
  <c r="W28" i="2" s="1"/>
  <c r="W30" i="2" s="1"/>
  <c r="W37" i="2" s="1"/>
  <c r="W49" i="2" s="1"/>
  <c r="W54" i="2" s="1"/>
  <c r="Z15" i="2"/>
  <c r="AA14" i="2" s="1"/>
  <c r="AA17" i="2" s="1"/>
  <c r="Z18" i="2"/>
  <c r="Z20" i="2" s="1"/>
  <c r="Z36" i="2" s="1"/>
  <c r="Z48" i="2" s="1"/>
  <c r="Z53" i="2" s="1"/>
  <c r="X27" i="2" l="1"/>
  <c r="X28" i="2" s="1"/>
  <c r="X30" i="2" s="1"/>
  <c r="X37" i="2" s="1"/>
  <c r="X49" i="2" s="1"/>
  <c r="X54" i="2" s="1"/>
  <c r="X25" i="2"/>
  <c r="Y24" i="2" s="1"/>
  <c r="AA18" i="2"/>
  <c r="AA20" i="2" s="1"/>
  <c r="AA36" i="2" s="1"/>
  <c r="AA48" i="2" s="1"/>
  <c r="AA53" i="2" s="1"/>
  <c r="AA15" i="2"/>
  <c r="AB14" i="2" s="1"/>
  <c r="AB17" i="2" s="1"/>
  <c r="Y27" i="2" l="1"/>
  <c r="Y28" i="2" s="1"/>
  <c r="Y30" i="2" s="1"/>
  <c r="Y37" i="2" s="1"/>
  <c r="Y49" i="2" s="1"/>
  <c r="Y54" i="2" s="1"/>
  <c r="Y25" i="2"/>
  <c r="Z24" i="2" s="1"/>
  <c r="AB18" i="2"/>
  <c r="AB20" i="2" s="1"/>
  <c r="AB36" i="2" s="1"/>
  <c r="AB48" i="2" s="1"/>
  <c r="AB53" i="2" s="1"/>
  <c r="AB15" i="2"/>
  <c r="AC14" i="2" s="1"/>
  <c r="AC17" i="2" s="1"/>
  <c r="Z27" i="2" l="1"/>
  <c r="Z28" i="2" s="1"/>
  <c r="Z30" i="2" s="1"/>
  <c r="Z37" i="2" s="1"/>
  <c r="Z49" i="2" s="1"/>
  <c r="Z54" i="2" s="1"/>
  <c r="Z25" i="2"/>
  <c r="AA24" i="2" s="1"/>
  <c r="AC18" i="2"/>
  <c r="AC20" i="2" s="1"/>
  <c r="AC36" i="2" s="1"/>
  <c r="AC48" i="2" s="1"/>
  <c r="AC53" i="2" s="1"/>
  <c r="AC15" i="2"/>
  <c r="AD14" i="2" s="1"/>
  <c r="AD17" i="2" s="1"/>
  <c r="AA25" i="2" l="1"/>
  <c r="AB24" i="2" s="1"/>
  <c r="AA27" i="2"/>
  <c r="AA28" i="2" s="1"/>
  <c r="AA30" i="2" s="1"/>
  <c r="AA37" i="2" s="1"/>
  <c r="AA49" i="2" s="1"/>
  <c r="AA54" i="2" s="1"/>
  <c r="AD18" i="2"/>
  <c r="AD20" i="2" s="1"/>
  <c r="AD36" i="2" s="1"/>
  <c r="AD48" i="2" s="1"/>
  <c r="AD53" i="2" s="1"/>
  <c r="AD15" i="2"/>
  <c r="AE14" i="2" s="1"/>
  <c r="AE17" i="2" s="1"/>
  <c r="AB27" i="2" l="1"/>
  <c r="AB28" i="2" s="1"/>
  <c r="AB30" i="2" s="1"/>
  <c r="AB37" i="2" s="1"/>
  <c r="AB49" i="2" s="1"/>
  <c r="AB54" i="2" s="1"/>
  <c r="AB25" i="2"/>
  <c r="AC24" i="2" s="1"/>
  <c r="AE18" i="2"/>
  <c r="AE20" i="2" s="1"/>
  <c r="AE36" i="2" s="1"/>
  <c r="AE48" i="2" s="1"/>
  <c r="AE53" i="2" s="1"/>
  <c r="AE15" i="2"/>
  <c r="AF14" i="2" s="1"/>
  <c r="AF17" i="2" s="1"/>
  <c r="AC27" i="2" l="1"/>
  <c r="AC28" i="2" s="1"/>
  <c r="AC30" i="2" s="1"/>
  <c r="AC37" i="2" s="1"/>
  <c r="AC49" i="2" s="1"/>
  <c r="AC54" i="2" s="1"/>
  <c r="AC25" i="2"/>
  <c r="AD24" i="2" s="1"/>
  <c r="AF18" i="2"/>
  <c r="AF20" i="2" s="1"/>
  <c r="AF36" i="2" s="1"/>
  <c r="AF48" i="2" s="1"/>
  <c r="AF53" i="2" s="1"/>
  <c r="AF15" i="2"/>
  <c r="AG14" i="2" s="1"/>
  <c r="AG17" i="2" s="1"/>
  <c r="AD27" i="2" l="1"/>
  <c r="AD28" i="2" s="1"/>
  <c r="AD30" i="2" s="1"/>
  <c r="AD37" i="2" s="1"/>
  <c r="AD49" i="2" s="1"/>
  <c r="AD54" i="2" s="1"/>
  <c r="AD25" i="2"/>
  <c r="AE24" i="2" s="1"/>
  <c r="AG18" i="2"/>
  <c r="AG20" i="2" s="1"/>
  <c r="AG36" i="2" s="1"/>
  <c r="AG48" i="2" s="1"/>
  <c r="AG53" i="2" s="1"/>
  <c r="AG15" i="2"/>
  <c r="AH14" i="2" s="1"/>
  <c r="AH17" i="2" s="1"/>
  <c r="AE27" i="2" l="1"/>
  <c r="AE28" i="2" s="1"/>
  <c r="AE30" i="2" s="1"/>
  <c r="AE37" i="2" s="1"/>
  <c r="AE49" i="2" s="1"/>
  <c r="AE54" i="2" s="1"/>
  <c r="AE25" i="2"/>
  <c r="AF24" i="2" s="1"/>
  <c r="AH15" i="2"/>
  <c r="AI14" i="2" s="1"/>
  <c r="AI17" i="2" s="1"/>
  <c r="AH18" i="2"/>
  <c r="AH20" i="2" s="1"/>
  <c r="AH36" i="2" s="1"/>
  <c r="AH48" i="2" s="1"/>
  <c r="AH53" i="2" s="1"/>
  <c r="AF27" i="2" l="1"/>
  <c r="AF28" i="2" s="1"/>
  <c r="AF30" i="2" s="1"/>
  <c r="AF37" i="2" s="1"/>
  <c r="AF49" i="2" s="1"/>
  <c r="AF54" i="2" s="1"/>
  <c r="AF25" i="2"/>
  <c r="AG24" i="2" s="1"/>
  <c r="AI18" i="2"/>
  <c r="AI20" i="2" s="1"/>
  <c r="AI36" i="2" s="1"/>
  <c r="AI48" i="2" s="1"/>
  <c r="AI53" i="2" s="1"/>
  <c r="AI15" i="2"/>
  <c r="AJ14" i="2" s="1"/>
  <c r="AG25" i="2" l="1"/>
  <c r="AH24" i="2" s="1"/>
  <c r="AG27" i="2"/>
  <c r="AG28" i="2" s="1"/>
  <c r="AG30" i="2" s="1"/>
  <c r="AG37" i="2" s="1"/>
  <c r="AG49" i="2" s="1"/>
  <c r="AG54" i="2" s="1"/>
  <c r="AJ15" i="2"/>
  <c r="AJ17" i="2"/>
  <c r="AJ18" i="2" s="1"/>
  <c r="AJ20" i="2" s="1"/>
  <c r="AJ36" i="2" s="1"/>
  <c r="AJ48" i="2" s="1"/>
  <c r="AJ53" i="2" s="1"/>
  <c r="AH25" i="2" l="1"/>
  <c r="AI24" i="2" s="1"/>
  <c r="AH27" i="2"/>
  <c r="AH28" i="2" s="1"/>
  <c r="AH30" i="2" s="1"/>
  <c r="AH37" i="2" s="1"/>
  <c r="AH49" i="2" s="1"/>
  <c r="AH54" i="2" s="1"/>
  <c r="AI27" i="2" l="1"/>
  <c r="AI28" i="2" s="1"/>
  <c r="AI30" i="2" s="1"/>
  <c r="AI37" i="2" s="1"/>
  <c r="AI49" i="2" s="1"/>
  <c r="AI54" i="2" s="1"/>
  <c r="AI25" i="2"/>
  <c r="AJ24" i="2" s="1"/>
  <c r="AJ25" i="2" l="1"/>
  <c r="AJ27" i="2"/>
  <c r="AJ28" i="2" s="1"/>
  <c r="AJ30" i="2" s="1"/>
  <c r="AJ37" i="2" s="1"/>
  <c r="AJ49" i="2" s="1"/>
  <c r="AJ54" i="2" s="1"/>
</calcChain>
</file>

<file path=xl/sharedStrings.xml><?xml version="1.0" encoding="utf-8"?>
<sst xmlns="http://schemas.openxmlformats.org/spreadsheetml/2006/main" count="166" uniqueCount="75">
  <si>
    <t>LNG production cost estimate ex-plant</t>
  </si>
  <si>
    <t>LNG Plant capacity</t>
  </si>
  <si>
    <t>tpd</t>
  </si>
  <si>
    <t>LNG Plant CAPEX</t>
  </si>
  <si>
    <t xml:space="preserve"> USD</t>
  </si>
  <si>
    <t>Feed gas cost</t>
  </si>
  <si>
    <t>USD/mmbtu</t>
  </si>
  <si>
    <t>Total lower Heating Value per annum</t>
  </si>
  <si>
    <t>mmbtu</t>
  </si>
  <si>
    <t>Fuel gas consumption for refrigerant cycle</t>
  </si>
  <si>
    <t>From feedgas</t>
  </si>
  <si>
    <t>Fuelgas cost for refrigeration cycle</t>
  </si>
  <si>
    <t>Maintenance cost</t>
  </si>
  <si>
    <t>No. of staff</t>
  </si>
  <si>
    <t>Staff cost</t>
  </si>
  <si>
    <t>OPEX</t>
  </si>
  <si>
    <t>CAPEX</t>
  </si>
  <si>
    <t>LNG cost ex-plant</t>
  </si>
  <si>
    <t>LNG Tarifberegning</t>
  </si>
  <si>
    <t>I</t>
  </si>
  <si>
    <t>II</t>
  </si>
  <si>
    <t>Kapacitet</t>
  </si>
  <si>
    <t>Volumen</t>
  </si>
  <si>
    <t>m3/h</t>
  </si>
  <si>
    <t>mcm/y</t>
  </si>
  <si>
    <t>MEUR</t>
  </si>
  <si>
    <t>Pipeline investering</t>
  </si>
  <si>
    <t>MDKK</t>
  </si>
  <si>
    <t>#</t>
  </si>
  <si>
    <t>Cost base</t>
  </si>
  <si>
    <t>Omkostningsbase</t>
  </si>
  <si>
    <t>Transport volumes</t>
  </si>
  <si>
    <t>Investments</t>
  </si>
  <si>
    <t>Primo</t>
  </si>
  <si>
    <t>Ultimo</t>
  </si>
  <si>
    <t>Depreciation</t>
  </si>
  <si>
    <t>Interest</t>
  </si>
  <si>
    <t>Economic lifetime</t>
  </si>
  <si>
    <t>Years</t>
  </si>
  <si>
    <t>Interest rate</t>
  </si>
  <si>
    <t>p.a.</t>
  </si>
  <si>
    <t>of investment p.a.</t>
  </si>
  <si>
    <t>CAPEX I</t>
  </si>
  <si>
    <t>CAPEX II</t>
  </si>
  <si>
    <t>Combined</t>
  </si>
  <si>
    <t>OMK.Base inkl. I</t>
  </si>
  <si>
    <t>OMK.Base inkl. II</t>
  </si>
  <si>
    <t>Reference</t>
  </si>
  <si>
    <t>Transport costs, DKK/m3</t>
  </si>
  <si>
    <t>Present value</t>
  </si>
  <si>
    <t>NPV@4%</t>
  </si>
  <si>
    <t>Belastningsfaktor</t>
  </si>
  <si>
    <t>kWh</t>
  </si>
  <si>
    <t>tons per dag</t>
  </si>
  <si>
    <t>DKK</t>
  </si>
  <si>
    <t>USD</t>
  </si>
  <si>
    <t>DKK/kWh</t>
  </si>
  <si>
    <t>Fra indfødningsgas</t>
  </si>
  <si>
    <t>Bemanding</t>
  </si>
  <si>
    <t>Fuldtidsstillinger</t>
  </si>
  <si>
    <t>DKK/Nm3</t>
  </si>
  <si>
    <t>Nm3</t>
  </si>
  <si>
    <r>
      <t>DKK/Nm</t>
    </r>
    <r>
      <rPr>
        <i/>
        <vertAlign val="superscript"/>
        <sz val="9"/>
        <color theme="1"/>
        <rFont val="Verdana"/>
        <family val="2"/>
      </rPr>
      <t>3</t>
    </r>
  </si>
  <si>
    <t>Produktionskapacitet</t>
  </si>
  <si>
    <t>Anlægsinvestering</t>
  </si>
  <si>
    <t>Samlet nedre energindhold per år</t>
  </si>
  <si>
    <t>GWh</t>
  </si>
  <si>
    <r>
      <t>mio. Nm</t>
    </r>
    <r>
      <rPr>
        <i/>
        <vertAlign val="superscript"/>
        <sz val="9"/>
        <color theme="1"/>
        <rFont val="Verdana"/>
        <family val="2"/>
      </rPr>
      <t>3</t>
    </r>
  </si>
  <si>
    <t>Brændsel til nedkøling</t>
  </si>
  <si>
    <t>Omkostning til nedkøling</t>
  </si>
  <si>
    <t>Vedligeholdsomkostning</t>
  </si>
  <si>
    <t>Bemandingsomkostning</t>
  </si>
  <si>
    <t>Gaspris, an værk</t>
  </si>
  <si>
    <t>LNG-pris ab værk</t>
  </si>
  <si>
    <t>mio. Nm3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</si>
</sst>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0_ ;[Red]\-#,##0.00\ "/>
    <numFmt numFmtId="167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Verdana"/>
      <family val="2"/>
    </font>
    <font>
      <i/>
      <sz val="9"/>
      <color theme="1"/>
      <name val="Verdana"/>
      <family val="2"/>
    </font>
    <font>
      <i/>
      <vertAlign val="superscript"/>
      <sz val="9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0" fillId="2" borderId="1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3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9" xfId="0" applyFill="1" applyBorder="1"/>
    <xf numFmtId="164" fontId="0" fillId="2" borderId="0" xfId="0" applyNumberFormat="1" applyFill="1"/>
    <xf numFmtId="0" fontId="0" fillId="2" borderId="2" xfId="0" applyFill="1" applyBorder="1"/>
    <xf numFmtId="9" fontId="2" fillId="2" borderId="0" xfId="1" applyFont="1" applyFill="1" applyBorder="1"/>
    <xf numFmtId="9" fontId="2" fillId="2" borderId="7" xfId="1" applyFont="1" applyFill="1" applyBorder="1"/>
    <xf numFmtId="2" fontId="0" fillId="2" borderId="0" xfId="0" applyNumberFormat="1" applyFill="1"/>
    <xf numFmtId="2" fontId="3" fillId="2" borderId="0" xfId="0" applyNumberFormat="1" applyFont="1" applyFill="1"/>
    <xf numFmtId="3" fontId="0" fillId="2" borderId="0" xfId="0" applyNumberFormat="1" applyFill="1"/>
    <xf numFmtId="1" fontId="0" fillId="2" borderId="0" xfId="0" applyNumberFormat="1" applyFill="1"/>
    <xf numFmtId="4" fontId="0" fillId="2" borderId="0" xfId="0" applyNumberFormat="1" applyFill="1"/>
    <xf numFmtId="0" fontId="4" fillId="2" borderId="0" xfId="2" applyFill="1"/>
    <xf numFmtId="165" fontId="0" fillId="2" borderId="0" xfId="0" applyNumberFormat="1" applyFill="1"/>
    <xf numFmtId="2" fontId="0" fillId="2" borderId="0" xfId="0" applyNumberFormat="1" applyFill="1" applyBorder="1"/>
    <xf numFmtId="2" fontId="0" fillId="2" borderId="7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167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5" fillId="2" borderId="2" xfId="0" applyFont="1" applyFill="1" applyBorder="1"/>
    <xf numFmtId="0" fontId="5" fillId="2" borderId="0" xfId="0" applyFont="1" applyFill="1" applyBorder="1"/>
    <xf numFmtId="0" fontId="5" fillId="2" borderId="7" xfId="0" applyFont="1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7" fillId="2" borderId="3" xfId="0" applyFont="1" applyFill="1" applyBorder="1"/>
    <xf numFmtId="0" fontId="7" fillId="2" borderId="2" xfId="0" applyFont="1" applyFill="1" applyBorder="1"/>
    <xf numFmtId="0" fontId="6" fillId="2" borderId="4" xfId="0" applyFont="1" applyFill="1" applyBorder="1"/>
    <xf numFmtId="0" fontId="6" fillId="2" borderId="0" xfId="0" applyFont="1" applyFill="1" applyBorder="1"/>
    <xf numFmtId="0" fontId="7" fillId="2" borderId="0" xfId="0" applyFont="1" applyFill="1" applyBorder="1"/>
    <xf numFmtId="1" fontId="7" fillId="2" borderId="5" xfId="0" applyNumberFormat="1" applyFont="1" applyFill="1" applyBorder="1"/>
    <xf numFmtId="2" fontId="7" fillId="2" borderId="5" xfId="0" applyNumberFormat="1" applyFont="1" applyFill="1" applyBorder="1"/>
    <xf numFmtId="9" fontId="7" fillId="2" borderId="5" xfId="0" applyNumberFormat="1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7" fillId="2" borderId="7" xfId="0" applyFont="1" applyFill="1" applyBorder="1"/>
    <xf numFmtId="0" fontId="6" fillId="2" borderId="10" xfId="0" applyFont="1" applyFill="1" applyBorder="1"/>
    <xf numFmtId="3" fontId="6" fillId="2" borderId="11" xfId="0" applyNumberFormat="1" applyFont="1" applyFill="1" applyBorder="1"/>
    <xf numFmtId="0" fontId="6" fillId="2" borderId="11" xfId="0" applyFont="1" applyFill="1" applyBorder="1"/>
    <xf numFmtId="0" fontId="6" fillId="2" borderId="12" xfId="0" applyFont="1" applyFill="1" applyBorder="1"/>
    <xf numFmtId="0" fontId="7" fillId="2" borderId="10" xfId="0" applyFont="1" applyFill="1" applyBorder="1"/>
    <xf numFmtId="3" fontId="7" fillId="2" borderId="11" xfId="0" applyNumberFormat="1" applyFont="1" applyFill="1" applyBorder="1"/>
    <xf numFmtId="164" fontId="7" fillId="2" borderId="11" xfId="0" applyNumberFormat="1" applyFont="1" applyFill="1" applyBorder="1"/>
    <xf numFmtId="1" fontId="7" fillId="2" borderId="11" xfId="0" applyNumberFormat="1" applyFont="1" applyFill="1" applyBorder="1"/>
    <xf numFmtId="9" fontId="7" fillId="2" borderId="11" xfId="0" applyNumberFormat="1" applyFont="1" applyFill="1" applyBorder="1"/>
    <xf numFmtId="167" fontId="7" fillId="2" borderId="11" xfId="0" applyNumberFormat="1" applyFont="1" applyFill="1" applyBorder="1"/>
    <xf numFmtId="0" fontId="7" fillId="2" borderId="11" xfId="0" applyFont="1" applyFill="1" applyBorder="1"/>
    <xf numFmtId="9" fontId="0" fillId="0" borderId="0" xfId="1" applyFont="1"/>
  </cellXfs>
  <cellStyles count="3">
    <cellStyle name="Link" xfId="2" builtinId="8"/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26768300038641"/>
          <c:y val="2.3194204623608636E-2"/>
          <c:w val="0.86575972042221372"/>
          <c:h val="0.90566869835147468"/>
        </c:manualLayout>
      </c:layout>
      <c:lineChart>
        <c:grouping val="standard"/>
        <c:varyColors val="0"/>
        <c:ser>
          <c:idx val="1"/>
          <c:order val="0"/>
          <c:tx>
            <c:strRef>
              <c:f>Tarifberegninger!$A$48</c:f>
              <c:strCache>
                <c:ptCount val="1"/>
                <c:pt idx="0">
                  <c:v>I</c:v>
                </c:pt>
              </c:strCache>
            </c:strRef>
          </c:tx>
          <c:spPr>
            <a:ln w="50800"/>
          </c:spPr>
          <c:marker>
            <c:symbol val="none"/>
          </c:marker>
          <c:cat>
            <c:numRef>
              <c:f>Tarifberegninger!$B$46:$AJ$46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Tarifberegninger!$B$48:$AJ$48</c:f>
              <c:numCache>
                <c:formatCode>#,##0.00</c:formatCode>
                <c:ptCount val="35"/>
                <c:pt idx="0">
                  <c:v>7.6585280168628145E-2</c:v>
                </c:pt>
                <c:pt idx="1">
                  <c:v>8.3442041845540701E-2</c:v>
                </c:pt>
                <c:pt idx="2">
                  <c:v>8.4336269210553039E-2</c:v>
                </c:pt>
                <c:pt idx="3">
                  <c:v>9.1133703750616565E-2</c:v>
                </c:pt>
                <c:pt idx="4">
                  <c:v>9.0307451192222221E-2</c:v>
                </c:pt>
                <c:pt idx="5">
                  <c:v>9.6265760255766594E-2</c:v>
                </c:pt>
                <c:pt idx="6">
                  <c:v>9.9387599708635505E-2</c:v>
                </c:pt>
                <c:pt idx="7">
                  <c:v>0.10537420038440522</c:v>
                </c:pt>
                <c:pt idx="8">
                  <c:v>0.11858024554727924</c:v>
                </c:pt>
                <c:pt idx="9">
                  <c:v>0.11828412574266267</c:v>
                </c:pt>
                <c:pt idx="10">
                  <c:v>0.12580443234766628</c:v>
                </c:pt>
                <c:pt idx="11">
                  <c:v>0.13617252520834427</c:v>
                </c:pt>
                <c:pt idx="12">
                  <c:v>0.14720361169911095</c:v>
                </c:pt>
                <c:pt idx="13">
                  <c:v>0.15902125882796742</c:v>
                </c:pt>
                <c:pt idx="14">
                  <c:v>0.16534338158504264</c:v>
                </c:pt>
                <c:pt idx="15">
                  <c:v>0.16760855940798086</c:v>
                </c:pt>
                <c:pt idx="16">
                  <c:v>0.18009741483969632</c:v>
                </c:pt>
                <c:pt idx="17">
                  <c:v>0.22244954644109297</c:v>
                </c:pt>
                <c:pt idx="18">
                  <c:v>0.23078584957572407</c:v>
                </c:pt>
                <c:pt idx="19">
                  <c:v>0.23976151794108058</c:v>
                </c:pt>
                <c:pt idx="20">
                  <c:v>0.2502817185956846</c:v>
                </c:pt>
                <c:pt idx="21">
                  <c:v>0.26175609953905421</c:v>
                </c:pt>
                <c:pt idx="22">
                  <c:v>0.27432075265720368</c:v>
                </c:pt>
                <c:pt idx="23">
                  <c:v>0.28813894125448203</c:v>
                </c:pt>
                <c:pt idx="24">
                  <c:v>0.30340823744804102</c:v>
                </c:pt>
                <c:pt idx="25">
                  <c:v>0.32037003413594567</c:v>
                </c:pt>
                <c:pt idx="26">
                  <c:v>0.33932240732141522</c:v>
                </c:pt>
                <c:pt idx="27">
                  <c:v>0.36063779141566071</c:v>
                </c:pt>
                <c:pt idx="28">
                  <c:v>0.38478770841448184</c:v>
                </c:pt>
                <c:pt idx="29">
                  <c:v>0.41237806920297909</c:v>
                </c:pt>
                <c:pt idx="30">
                  <c:v>0.44420072458348969</c:v>
                </c:pt>
                <c:pt idx="31">
                  <c:v>0.48131071781875306</c:v>
                </c:pt>
                <c:pt idx="32">
                  <c:v>0.52514554298981342</c:v>
                </c:pt>
                <c:pt idx="33">
                  <c:v>0.57771571199798</c:v>
                </c:pt>
                <c:pt idx="34">
                  <c:v>0.6419218803908342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Tarifberegninger!$A$49</c:f>
              <c:strCache>
                <c:ptCount val="1"/>
                <c:pt idx="0">
                  <c:v>II</c:v>
                </c:pt>
              </c:strCache>
            </c:strRef>
          </c:tx>
          <c:spPr>
            <a:ln w="63500"/>
          </c:spPr>
          <c:marker>
            <c:symbol val="none"/>
          </c:marker>
          <c:cat>
            <c:numRef>
              <c:f>Tarifberegninger!$B$46:$AJ$46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Tarifberegninger!$B$49:$AJ$49</c:f>
              <c:numCache>
                <c:formatCode>#,##0.00</c:formatCode>
                <c:ptCount val="35"/>
                <c:pt idx="0">
                  <c:v>7.6585280168628145E-2</c:v>
                </c:pt>
                <c:pt idx="1">
                  <c:v>8.1995712166102117E-2</c:v>
                </c:pt>
                <c:pt idx="2">
                  <c:v>8.2852896292151701E-2</c:v>
                </c:pt>
                <c:pt idx="3">
                  <c:v>8.9511429793758604E-2</c:v>
                </c:pt>
                <c:pt idx="4">
                  <c:v>8.8689118728922545E-2</c:v>
                </c:pt>
                <c:pt idx="5">
                  <c:v>9.4519113514146935E-2</c:v>
                </c:pt>
                <c:pt idx="6">
                  <c:v>9.7487293872697181E-2</c:v>
                </c:pt>
                <c:pt idx="7">
                  <c:v>0.10322914590253414</c:v>
                </c:pt>
                <c:pt idx="8">
                  <c:v>0.11600776761297586</c:v>
                </c:pt>
                <c:pt idx="9">
                  <c:v>0.11572401382474594</c:v>
                </c:pt>
                <c:pt idx="10">
                  <c:v>0.12291051094139248</c:v>
                </c:pt>
                <c:pt idx="11">
                  <c:v>0.13278586032910986</c:v>
                </c:pt>
                <c:pt idx="12">
                  <c:v>0.14325136124503354</c:v>
                </c:pt>
                <c:pt idx="13">
                  <c:v>0.15441610829125627</c:v>
                </c:pt>
                <c:pt idx="14">
                  <c:v>0.16036883188847487</c:v>
                </c:pt>
                <c:pt idx="15">
                  <c:v>0.16249794190385919</c:v>
                </c:pt>
                <c:pt idx="16">
                  <c:v>0.17420737629484775</c:v>
                </c:pt>
                <c:pt idx="17">
                  <c:v>0.2135230065876435</c:v>
                </c:pt>
                <c:pt idx="18">
                  <c:v>0.22119003038721344</c:v>
                </c:pt>
                <c:pt idx="19">
                  <c:v>0.22941927690239416</c:v>
                </c:pt>
                <c:pt idx="20">
                  <c:v>0.23903078199124159</c:v>
                </c:pt>
                <c:pt idx="21">
                  <c:v>0.24947257071085868</c:v>
                </c:pt>
                <c:pt idx="22">
                  <c:v>0.2608571836949754</c:v>
                </c:pt>
                <c:pt idx="23">
                  <c:v>0.27331846224422474</c:v>
                </c:pt>
                <c:pt idx="24">
                  <c:v>0.28701683812778195</c:v>
                </c:pt>
                <c:pt idx="25">
                  <c:v>0.3021462821751324</c:v>
                </c:pt>
                <c:pt idx="26">
                  <c:v>0.31894355198643332</c:v>
                </c:pt>
                <c:pt idx="27">
                  <c:v>0.33770067806940618</c:v>
                </c:pt>
                <c:pt idx="28">
                  <c:v>0.35878209347234674</c:v>
                </c:pt>
                <c:pt idx="29">
                  <c:v>0.38264855473239245</c:v>
                </c:pt>
                <c:pt idx="30">
                  <c:v>0.40989121767244752</c:v>
                </c:pt>
                <c:pt idx="31">
                  <c:v>0.44128128037417302</c:v>
                </c:pt>
                <c:pt idx="32">
                  <c:v>0.47784417411109265</c:v>
                </c:pt>
                <c:pt idx="33">
                  <c:v>0.52097373606533293</c:v>
                </c:pt>
                <c:pt idx="34">
                  <c:v>0.57261398179569845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Tarifberegninger!$A$47</c:f>
              <c:strCache>
                <c:ptCount val="1"/>
                <c:pt idx="0">
                  <c:v>Reference</c:v>
                </c:pt>
              </c:strCache>
            </c:strRef>
          </c:tx>
          <c:spPr>
            <a:ln w="50800">
              <a:prstDash val="dash"/>
            </a:ln>
          </c:spPr>
          <c:marker>
            <c:symbol val="none"/>
          </c:marker>
          <c:cat>
            <c:numRef>
              <c:f>Tarifberegninger!$B$46:$AJ$46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Tarifberegninger!$B$47:$AJ$47</c:f>
              <c:numCache>
                <c:formatCode>#,##0.00</c:formatCode>
                <c:ptCount val="35"/>
                <c:pt idx="0">
                  <c:v>7.6585280168628145E-2</c:v>
                </c:pt>
                <c:pt idx="1">
                  <c:v>8.3715392929934213E-2</c:v>
                </c:pt>
                <c:pt idx="2">
                  <c:v>8.4617984316207331E-2</c:v>
                </c:pt>
                <c:pt idx="3">
                  <c:v>9.1446160722731262E-2</c:v>
                </c:pt>
                <c:pt idx="4">
                  <c:v>9.0619425409522628E-2</c:v>
                </c:pt>
                <c:pt idx="5">
                  <c:v>9.6606804454671083E-2</c:v>
                </c:pt>
                <c:pt idx="6">
                  <c:v>9.9761661453884098E-2</c:v>
                </c:pt>
                <c:pt idx="7">
                  <c:v>0.10580141326588254</c:v>
                </c:pt>
                <c:pt idx="8">
                  <c:v>0.11910197173884977</c:v>
                </c:pt>
                <c:pt idx="9">
                  <c:v>0.11880402003373076</c:v>
                </c:pt>
                <c:pt idx="10">
                  <c:v>0.12639804033331081</c:v>
                </c:pt>
                <c:pt idx="11">
                  <c:v>0.1368753681346046</c:v>
                </c:pt>
                <c:pt idx="12">
                  <c:v>0.1480327470445898</c:v>
                </c:pt>
                <c:pt idx="13">
                  <c:v>0.15999721242697207</c:v>
                </c:pt>
                <c:pt idx="14">
                  <c:v>0.16640342364741434</c:v>
                </c:pt>
                <c:pt idx="15">
                  <c:v>0.16870043594198011</c:v>
                </c:pt>
                <c:pt idx="16">
                  <c:v>0.18136679252046592</c:v>
                </c:pt>
                <c:pt idx="17">
                  <c:v>0.22441682679941685</c:v>
                </c:pt>
                <c:pt idx="18">
                  <c:v>0.23291007302698674</c:v>
                </c:pt>
                <c:pt idx="19">
                  <c:v>0.2420613644401069</c:v>
                </c:pt>
                <c:pt idx="20">
                  <c:v>0.25279602294920756</c:v>
                </c:pt>
                <c:pt idx="21">
                  <c:v>0.26451512738085392</c:v>
                </c:pt>
                <c:pt idx="22">
                  <c:v>0.27736071822139363</c:v>
                </c:pt>
                <c:pt idx="23">
                  <c:v>0.29150354133471557</c:v>
                </c:pt>
                <c:pt idx="24">
                  <c:v>0.30715068527137895</c:v>
                </c:pt>
                <c:pt idx="25">
                  <c:v>0.3245557939845542</c:v>
                </c:pt>
                <c:pt idx="26">
                  <c:v>0.3440329284951496</c:v>
                </c:pt>
                <c:pt idx="27">
                  <c:v>0.36597569485998305</c:v>
                </c:pt>
                <c:pt idx="28">
                  <c:v>0.39088413046410658</c:v>
                </c:pt>
                <c:pt idx="29">
                  <c:v>0.41940328605606425</c:v>
                </c:pt>
                <c:pt idx="30">
                  <c:v>0.4523799032049306</c:v>
                </c:pt>
                <c:pt idx="31">
                  <c:v>0.49094792824992173</c:v>
                </c:pt>
                <c:pt idx="32">
                  <c:v>0.53666156542503951</c:v>
                </c:pt>
                <c:pt idx="33">
                  <c:v>0.5917098504674505</c:v>
                </c:pt>
                <c:pt idx="34">
                  <c:v>0.65927764319946314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433792"/>
        <c:axId val="220453504"/>
      </c:lineChart>
      <c:catAx>
        <c:axId val="2204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0453504"/>
        <c:crosses val="autoZero"/>
        <c:auto val="1"/>
        <c:lblAlgn val="ctr"/>
        <c:lblOffset val="100"/>
        <c:tickLblSkip val="5"/>
        <c:noMultiLvlLbl val="0"/>
      </c:catAx>
      <c:valAx>
        <c:axId val="220453504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2204337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da-DK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1.07517E-7</cdr:x>
      <cdr:y>0.21505</cdr:y>
    </cdr:from>
    <cdr:to>
      <cdr:x>0.09831</cdr:x>
      <cdr:y>0.77253</cdr:y>
    </cdr:to>
    <cdr:sp macro="" textlink="">
      <cdr:nvSpPr>
        <cdr:cNvPr id="2" name="Tekstboks 1"/>
        <cdr:cNvSpPr txBox="1"/>
      </cdr:nvSpPr>
      <cdr:spPr>
        <a:xfrm xmlns:a="http://schemas.openxmlformats.org/drawingml/2006/main" rot="16200000">
          <a:off x="-1237315" y="2544669"/>
          <a:ext cx="3389032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da-DK" sz="1600"/>
            <a:t>Gennemsnitlige transportomkostninger </a:t>
          </a:r>
        </a:p>
        <a:p xmlns:a="http://schemas.openxmlformats.org/drawingml/2006/main">
          <a:pPr algn="ctr"/>
          <a:r>
            <a:rPr lang="da-DK" sz="1600"/>
            <a:t>(selskabsøkonomiske) efter tilslutning af LNG-anlæg</a:t>
          </a:r>
        </a:p>
      </cdr:txBody>
    </cdr:sp>
  </cdr:relSizeAnchor>
  <cdr:relSizeAnchor xmlns:cdr="http://schemas.openxmlformats.org/drawingml/2006/chartDrawing">
    <cdr:from>
      <cdr:x>0.11747</cdr:x>
      <cdr:y>0.02919</cdr:y>
    </cdr:from>
    <cdr:to>
      <cdr:x>0.21578</cdr:x>
      <cdr:y>0.1796</cdr:y>
    </cdr:to>
    <cdr:sp macro="" textlink="">
      <cdr:nvSpPr>
        <cdr:cNvPr id="3" name="Tekstboks 2"/>
        <cdr:cNvSpPr txBox="1"/>
      </cdr:nvSpPr>
      <cdr:spPr>
        <a:xfrm xmlns:a="http://schemas.openxmlformats.org/drawingml/2006/main">
          <a:off x="1092574" y="17742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a-DK" sz="1600"/>
            <a:t>DKK/m</a:t>
          </a:r>
          <a:r>
            <a:rPr lang="da-DK" sz="1600" baseline="30000"/>
            <a:t>3</a:t>
          </a:r>
        </a:p>
      </cdr:txBody>
    </cdr:sp>
  </cdr:relSizeAnchor>
  <cdr:relSizeAnchor xmlns:cdr="http://schemas.openxmlformats.org/drawingml/2006/chartDrawing">
    <cdr:from>
      <cdr:x>0.95181</cdr:x>
      <cdr:y>0.21198</cdr:y>
    </cdr:from>
    <cdr:to>
      <cdr:x>0.98486</cdr:x>
      <cdr:y>0.2765</cdr:y>
    </cdr:to>
    <cdr:sp macro="" textlink="">
      <cdr:nvSpPr>
        <cdr:cNvPr id="4" name="Tekstboks 3"/>
        <cdr:cNvSpPr txBox="1"/>
      </cdr:nvSpPr>
      <cdr:spPr>
        <a:xfrm xmlns:a="http://schemas.openxmlformats.org/drawingml/2006/main">
          <a:off x="8852646" y="1288676"/>
          <a:ext cx="307415" cy="392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da-DK" sz="1600"/>
            <a:t>II</a:t>
          </a:r>
        </a:p>
      </cdr:txBody>
    </cdr:sp>
  </cdr:relSizeAnchor>
  <cdr:relSizeAnchor xmlns:cdr="http://schemas.openxmlformats.org/drawingml/2006/chartDrawing">
    <cdr:from>
      <cdr:x>0.95827</cdr:x>
      <cdr:y>0.10206</cdr:y>
    </cdr:from>
    <cdr:to>
      <cdr:x>0.99133</cdr:x>
      <cdr:y>0.16657</cdr:y>
    </cdr:to>
    <cdr:sp macro="" textlink="">
      <cdr:nvSpPr>
        <cdr:cNvPr id="5" name="Tekstboks 1"/>
        <cdr:cNvSpPr txBox="1"/>
      </cdr:nvSpPr>
      <cdr:spPr>
        <a:xfrm xmlns:a="http://schemas.openxmlformats.org/drawingml/2006/main">
          <a:off x="8912784" y="620432"/>
          <a:ext cx="307415" cy="392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da-DK" sz="1600"/>
            <a:t>I</a:t>
          </a:r>
        </a:p>
      </cdr:txBody>
    </cdr:sp>
  </cdr:relSizeAnchor>
  <cdr:relSizeAnchor xmlns:cdr="http://schemas.openxmlformats.org/drawingml/2006/chartDrawing">
    <cdr:from>
      <cdr:x>0.92112</cdr:x>
      <cdr:y>0.04916</cdr:y>
    </cdr:from>
    <cdr:to>
      <cdr:x>0.95884</cdr:x>
      <cdr:y>0.10667</cdr:y>
    </cdr:to>
    <cdr:sp macro="" textlink="">
      <cdr:nvSpPr>
        <cdr:cNvPr id="6" name="Tekstboks 1"/>
        <cdr:cNvSpPr txBox="1"/>
      </cdr:nvSpPr>
      <cdr:spPr>
        <a:xfrm xmlns:a="http://schemas.openxmlformats.org/drawingml/2006/main">
          <a:off x="8567271" y="298823"/>
          <a:ext cx="350744" cy="349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da-DK" sz="1600"/>
            <a:t>Reference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sk\AppData\Local\Microsoft\Windows\Temporary%20Internet%20Files\Content.Outlook\28CV4A5E\13-89328-274%2013-89328-274%20Energistyrelsen%20Nords&#248;prognose%20&#229;rsrapport%202013%20juni%202014%20samt%20lang%202231575_16_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3 årsr m3 1983-2042"/>
      <sheetName val="2013 årsr m3 1983-2042 (2)"/>
      <sheetName val="2013 årsr m3 2013-2042"/>
      <sheetName val="2013 årsr m3+ forbrug "/>
      <sheetName val="2013 årsr m3+forbrug (2)"/>
      <sheetName val="2013 årsr m3+forbrug (3)"/>
      <sheetName val="2013 årsr m3 systemplan"/>
      <sheetName val="2013 årsr m3 systemplan (2)"/>
      <sheetName val="2013 årsr m3 systemplan Eng"/>
      <sheetName val="2013 årsr m3 systemplan 2"/>
      <sheetName val="2013 årsr m3 systemplan 2 (2)"/>
      <sheetName val="2013 årsr m3 systemplan 2 Eng"/>
      <sheetName val="2013 årsr m3 GID 2015-2018"/>
      <sheetName val="2013 årsr m3 GID 2015-2018 Eng"/>
      <sheetName val="2014 GID 2015-2018 Ellund"/>
      <sheetName val="Tabel til figur GID"/>
      <sheetName val="2013 årsr m3 systemplan 3"/>
      <sheetName val="2013 årsr m3 systemplan 3 Eng"/>
      <sheetName val="data 2013 årsr. juni 2014, m3"/>
      <sheetName val="BDO juni 2014"/>
      <sheetName val="data 2012 års. m3"/>
      <sheetName val="Sml. 2012 og 2013"/>
      <sheetName val="data 2011 årsr. m3"/>
      <sheetName val="RiskSerializationData"/>
      <sheetName val="2014 m3 basis"/>
      <sheetName val="Mængder i transmission m3"/>
      <sheetName val="rsklibSimData"/>
      <sheetName val="RiskSwappedFuncs"/>
      <sheetName val="Balance illustration"/>
      <sheetName val="Sammenligning scenarier m3"/>
      <sheetName val="Forbrug og leverancer m3 basis"/>
      <sheetName val="Forbrug og leverancer m3 (2)"/>
      <sheetName val="Forbrug og lev m3 Eng"/>
      <sheetName val="Forbrug og lev. m3 basis (2)"/>
      <sheetName val="Forbrug og lev. m3 basis (3)"/>
      <sheetName val="Forbrug og lev. m3 basis Eng"/>
      <sheetName val="Belastningsfaktorer"/>
      <sheetName val="Exit kapacitet basis m3"/>
      <sheetName val="Entry kapacitet basis m3"/>
      <sheetName val="2014 kWh basis"/>
      <sheetName val="2013 prognose"/>
      <sheetName val="Forbrug og leverancer kWh "/>
      <sheetName val="Forbrug og leverancer kWh (2)"/>
      <sheetName val="Forbrug og leverancer kWh Eng"/>
      <sheetName val="Exit kapacitet basis kwh"/>
      <sheetName val="Exit kapacitet basis kwh (2)"/>
      <sheetName val="Entry kapacitet basis kWh"/>
      <sheetName val="Entry kapacitet basis kWh (2)"/>
      <sheetName val="2014 PJ basis"/>
      <sheetName val="Forbrug og leverancer PJ"/>
      <sheetName val="2014 m3 Max"/>
      <sheetName val="Forbrug og leverancer m3 max"/>
      <sheetName val="Forbrug og lev. m3 max (2)"/>
      <sheetName val="2014 m3 Medio"/>
      <sheetName val="Forbrug og leverancer m3 medio"/>
      <sheetName val="Forbrug og lev. m3 med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6">
          <cell r="A6" t="str">
            <v>Samlet forbrug DK transmission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NPV@4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topLeftCell="F1" workbookViewId="0">
      <selection activeCell="O16" sqref="O16"/>
    </sheetView>
  </sheetViews>
  <sheetFormatPr defaultRowHeight="15" x14ac:dyDescent="0.25"/>
  <cols>
    <col min="2" max="2" width="39.5703125" bestFit="1" customWidth="1"/>
    <col min="3" max="3" width="13.42578125" bestFit="1" customWidth="1"/>
    <col min="4" max="4" width="12" bestFit="1" customWidth="1"/>
    <col min="5" max="5" width="31.5703125" bestFit="1" customWidth="1"/>
    <col min="6" max="6" width="18" bestFit="1" customWidth="1"/>
    <col min="7" max="7" width="6.7109375" bestFit="1" customWidth="1"/>
    <col min="8" max="8" width="18" bestFit="1" customWidth="1"/>
    <col min="9" max="9" width="5.7109375" bestFit="1" customWidth="1"/>
    <col min="11" max="11" width="31.5703125" bestFit="1" customWidth="1"/>
    <col min="12" max="12" width="17.85546875" bestFit="1" customWidth="1"/>
    <col min="14" max="14" width="17.85546875" bestFit="1" customWidth="1"/>
    <col min="17" max="17" width="12" bestFit="1" customWidth="1"/>
  </cols>
  <sheetData>
    <row r="1" spans="1:18" x14ac:dyDescent="0.25">
      <c r="A1" t="s">
        <v>0</v>
      </c>
    </row>
    <row r="2" spans="1:18" ht="15.75" thickBot="1" x14ac:dyDescent="0.3"/>
    <row r="3" spans="1:18" x14ac:dyDescent="0.25">
      <c r="B3" s="35" t="s">
        <v>1</v>
      </c>
      <c r="C3" s="36" t="s">
        <v>2</v>
      </c>
      <c r="D3" s="48">
        <v>225</v>
      </c>
      <c r="E3" s="32" t="s">
        <v>63</v>
      </c>
      <c r="F3" s="38" t="s">
        <v>53</v>
      </c>
      <c r="G3" s="52">
        <f>D3</f>
        <v>225</v>
      </c>
      <c r="H3" s="38" t="s">
        <v>53</v>
      </c>
      <c r="I3" s="37">
        <f>G3</f>
        <v>225</v>
      </c>
      <c r="K3" t="s">
        <v>63</v>
      </c>
      <c r="L3" t="s">
        <v>53</v>
      </c>
      <c r="M3">
        <v>225</v>
      </c>
      <c r="N3" t="s">
        <v>53</v>
      </c>
      <c r="O3">
        <v>225</v>
      </c>
    </row>
    <row r="4" spans="1:18" x14ac:dyDescent="0.25">
      <c r="B4" s="39" t="s">
        <v>3</v>
      </c>
      <c r="C4" s="40" t="s">
        <v>4</v>
      </c>
      <c r="D4" s="49">
        <v>74000000</v>
      </c>
      <c r="E4" s="33" t="s">
        <v>64</v>
      </c>
      <c r="F4" s="41" t="s">
        <v>27</v>
      </c>
      <c r="G4" s="53">
        <f>(D4*D17)/1000000</f>
        <v>523.32799999999997</v>
      </c>
      <c r="H4" s="41" t="s">
        <v>27</v>
      </c>
      <c r="I4" s="42">
        <f>G4</f>
        <v>523.32799999999997</v>
      </c>
      <c r="K4" t="s">
        <v>64</v>
      </c>
      <c r="L4" t="s">
        <v>27</v>
      </c>
      <c r="M4" s="31">
        <v>523.32799999999997</v>
      </c>
      <c r="N4" t="s">
        <v>27</v>
      </c>
      <c r="O4" s="31">
        <v>523.32799999999997</v>
      </c>
    </row>
    <row r="5" spans="1:18" x14ac:dyDescent="0.25">
      <c r="B5" s="39" t="s">
        <v>5</v>
      </c>
      <c r="C5" s="40" t="s">
        <v>6</v>
      </c>
      <c r="D5" s="50">
        <v>4</v>
      </c>
      <c r="E5" s="33" t="s">
        <v>72</v>
      </c>
      <c r="F5" s="41" t="s">
        <v>56</v>
      </c>
      <c r="G5" s="54">
        <f>(D5/$D$16)*$D$17</f>
        <v>9.644823699894603E-2</v>
      </c>
      <c r="H5" s="41" t="s">
        <v>62</v>
      </c>
      <c r="I5" s="43">
        <f>G5*D19</f>
        <v>1.167023667687247</v>
      </c>
      <c r="K5" t="s">
        <v>72</v>
      </c>
      <c r="L5" t="s">
        <v>56</v>
      </c>
      <c r="M5" s="29">
        <f>O5/D19</f>
        <v>0.16247933884297522</v>
      </c>
      <c r="N5" t="s">
        <v>60</v>
      </c>
      <c r="O5" s="29">
        <v>1.966</v>
      </c>
    </row>
    <row r="6" spans="1:18" x14ac:dyDescent="0.25">
      <c r="B6" s="39" t="s">
        <v>7</v>
      </c>
      <c r="C6" s="40" t="s">
        <v>8</v>
      </c>
      <c r="D6" s="49">
        <v>3596400</v>
      </c>
      <c r="E6" s="33" t="s">
        <v>65</v>
      </c>
      <c r="F6" s="41" t="s">
        <v>66</v>
      </c>
      <c r="G6" s="55">
        <f>(D6*D16)/1000000</f>
        <v>1054.8141299992008</v>
      </c>
      <c r="H6" s="41" t="s">
        <v>67</v>
      </c>
      <c r="I6" s="42">
        <f>G6/D19</f>
        <v>87.174721487537255</v>
      </c>
      <c r="K6" t="s">
        <v>65</v>
      </c>
      <c r="L6" t="s">
        <v>66</v>
      </c>
      <c r="M6" s="31">
        <v>1054.8141299992008</v>
      </c>
      <c r="N6" t="s">
        <v>74</v>
      </c>
      <c r="O6" s="31">
        <v>87.174721487537255</v>
      </c>
    </row>
    <row r="7" spans="1:18" x14ac:dyDescent="0.25">
      <c r="B7" s="39" t="s">
        <v>9</v>
      </c>
      <c r="C7" s="40" t="s">
        <v>10</v>
      </c>
      <c r="D7" s="50">
        <v>0.1</v>
      </c>
      <c r="E7" s="33" t="s">
        <v>68</v>
      </c>
      <c r="F7" s="41" t="s">
        <v>57</v>
      </c>
      <c r="G7" s="56">
        <v>0.1</v>
      </c>
      <c r="H7" s="41" t="s">
        <v>57</v>
      </c>
      <c r="I7" s="44">
        <f>G7</f>
        <v>0.1</v>
      </c>
      <c r="K7" t="s">
        <v>68</v>
      </c>
      <c r="L7" t="s">
        <v>57</v>
      </c>
      <c r="M7" s="59">
        <v>0.1</v>
      </c>
      <c r="N7" t="s">
        <v>57</v>
      </c>
      <c r="O7" s="59">
        <v>0.1</v>
      </c>
    </row>
    <row r="8" spans="1:18" x14ac:dyDescent="0.25">
      <c r="B8" s="39" t="s">
        <v>11</v>
      </c>
      <c r="C8" s="40" t="s">
        <v>6</v>
      </c>
      <c r="D8" s="50">
        <f>D5*D7</f>
        <v>0.4</v>
      </c>
      <c r="E8" s="33" t="s">
        <v>69</v>
      </c>
      <c r="F8" s="41" t="s">
        <v>56</v>
      </c>
      <c r="G8" s="57">
        <f>G5*G7</f>
        <v>9.6448236998946044E-3</v>
      </c>
      <c r="H8" s="41" t="s">
        <v>62</v>
      </c>
      <c r="I8" s="43">
        <f>I5*I7</f>
        <v>0.1167023667687247</v>
      </c>
      <c r="K8" t="s">
        <v>69</v>
      </c>
      <c r="L8" t="s">
        <v>56</v>
      </c>
      <c r="M8" s="29">
        <f>M5*M7</f>
        <v>1.6247933884297523E-2</v>
      </c>
      <c r="N8" t="s">
        <v>60</v>
      </c>
      <c r="O8" s="29">
        <f>O5*O7</f>
        <v>0.1966</v>
      </c>
    </row>
    <row r="9" spans="1:18" x14ac:dyDescent="0.25">
      <c r="B9" s="39" t="s">
        <v>12</v>
      </c>
      <c r="C9" s="40" t="s">
        <v>6</v>
      </c>
      <c r="D9" s="50">
        <v>0.61699999999999999</v>
      </c>
      <c r="E9" s="33" t="s">
        <v>70</v>
      </c>
      <c r="F9" s="41" t="s">
        <v>56</v>
      </c>
      <c r="G9" s="57">
        <f>(D9/$D$16)*$D$17</f>
        <v>1.4877140557087425E-2</v>
      </c>
      <c r="H9" s="41" t="s">
        <v>62</v>
      </c>
      <c r="I9" s="43">
        <f>G9*$D$19</f>
        <v>0.18001340074075783</v>
      </c>
      <c r="K9" t="s">
        <v>70</v>
      </c>
      <c r="L9" t="s">
        <v>56</v>
      </c>
      <c r="M9" s="28">
        <v>1.4877140557087425E-2</v>
      </c>
      <c r="N9" t="s">
        <v>60</v>
      </c>
      <c r="O9" s="29">
        <v>0.180013400740758</v>
      </c>
    </row>
    <row r="10" spans="1:18" x14ac:dyDescent="0.25">
      <c r="B10" s="39" t="s">
        <v>13</v>
      </c>
      <c r="C10" s="40"/>
      <c r="D10" s="50">
        <v>20</v>
      </c>
      <c r="E10" s="33" t="s">
        <v>58</v>
      </c>
      <c r="F10" s="41" t="s">
        <v>59</v>
      </c>
      <c r="G10" s="58">
        <v>20</v>
      </c>
      <c r="H10" s="41" t="s">
        <v>59</v>
      </c>
      <c r="I10" s="42">
        <v>20</v>
      </c>
      <c r="K10" t="s">
        <v>58</v>
      </c>
      <c r="L10" t="s">
        <v>59</v>
      </c>
      <c r="M10">
        <v>20</v>
      </c>
      <c r="N10" t="s">
        <v>59</v>
      </c>
      <c r="O10">
        <v>20</v>
      </c>
    </row>
    <row r="11" spans="1:18" x14ac:dyDescent="0.25">
      <c r="B11" s="39" t="s">
        <v>14</v>
      </c>
      <c r="C11" s="40" t="s">
        <v>6</v>
      </c>
      <c r="D11" s="50">
        <v>0.27800000000000002</v>
      </c>
      <c r="E11" s="33" t="s">
        <v>71</v>
      </c>
      <c r="F11" s="41" t="s">
        <v>56</v>
      </c>
      <c r="G11" s="57">
        <f>(D11/$D$16)*$D$17</f>
        <v>6.7031524714267496E-3</v>
      </c>
      <c r="H11" s="41" t="s">
        <v>62</v>
      </c>
      <c r="I11" s="43">
        <f>G11*$D$19</f>
        <v>8.1108144904263671E-2</v>
      </c>
      <c r="K11" t="s">
        <v>71</v>
      </c>
      <c r="L11" t="s">
        <v>56</v>
      </c>
      <c r="M11" s="29">
        <v>6.7031524714267496E-3</v>
      </c>
      <c r="N11" t="s">
        <v>60</v>
      </c>
      <c r="O11" s="29">
        <v>8.1108144904263671E-2</v>
      </c>
    </row>
    <row r="12" spans="1:18" x14ac:dyDescent="0.25">
      <c r="B12" s="39" t="s">
        <v>15</v>
      </c>
      <c r="C12" s="40" t="s">
        <v>6</v>
      </c>
      <c r="D12" s="50">
        <f>D8+D9+D11</f>
        <v>1.2949999999999999</v>
      </c>
      <c r="E12" s="33" t="s">
        <v>15</v>
      </c>
      <c r="F12" s="41" t="s">
        <v>56</v>
      </c>
      <c r="G12" s="50">
        <f>G8+G9+G11</f>
        <v>3.1225116728408778E-2</v>
      </c>
      <c r="H12" s="41" t="s">
        <v>62</v>
      </c>
      <c r="I12" s="50">
        <f>I8+I9+I11</f>
        <v>0.37782391241374619</v>
      </c>
      <c r="K12" t="s">
        <v>15</v>
      </c>
      <c r="L12" t="s">
        <v>56</v>
      </c>
      <c r="M12" s="29">
        <v>3.1225116728408778E-2</v>
      </c>
      <c r="N12" t="s">
        <v>60</v>
      </c>
      <c r="O12" s="29">
        <v>0.45772154564502149</v>
      </c>
    </row>
    <row r="13" spans="1:18" x14ac:dyDescent="0.25">
      <c r="B13" s="39" t="s">
        <v>16</v>
      </c>
      <c r="C13" s="40" t="s">
        <v>6</v>
      </c>
      <c r="D13" s="50">
        <v>3.52</v>
      </c>
      <c r="E13" s="33" t="s">
        <v>16</v>
      </c>
      <c r="F13" s="41" t="s">
        <v>56</v>
      </c>
      <c r="G13" s="57">
        <f>(D13/$D$16)*$D$17</f>
        <v>8.4874448559072516E-2</v>
      </c>
      <c r="H13" s="41" t="s">
        <v>62</v>
      </c>
      <c r="I13" s="43">
        <f>G13*$D$19</f>
        <v>1.0269808275647774</v>
      </c>
      <c r="K13" t="s">
        <v>16</v>
      </c>
      <c r="L13" t="s">
        <v>56</v>
      </c>
      <c r="M13" s="29">
        <v>8.4874448559072516E-2</v>
      </c>
      <c r="N13" t="s">
        <v>60</v>
      </c>
      <c r="O13" s="29">
        <v>1.0269808275647774</v>
      </c>
    </row>
    <row r="14" spans="1:18" ht="15.75" thickBot="1" x14ac:dyDescent="0.3">
      <c r="B14" s="45" t="s">
        <v>17</v>
      </c>
      <c r="C14" s="46" t="s">
        <v>6</v>
      </c>
      <c r="D14" s="51">
        <f>D5+D12+D13</f>
        <v>8.8149999999999995</v>
      </c>
      <c r="E14" s="34" t="s">
        <v>73</v>
      </c>
      <c r="F14" s="47" t="s">
        <v>56</v>
      </c>
      <c r="G14" s="51">
        <f>G5+G12+G13</f>
        <v>0.21254780228642733</v>
      </c>
      <c r="H14" s="47" t="s">
        <v>62</v>
      </c>
      <c r="I14" s="51">
        <f>I5+I12+I13</f>
        <v>2.5718284076657705</v>
      </c>
      <c r="K14" t="s">
        <v>73</v>
      </c>
      <c r="L14" t="s">
        <v>56</v>
      </c>
      <c r="M14" s="29">
        <v>0.21254780228642733</v>
      </c>
      <c r="N14" t="s">
        <v>60</v>
      </c>
      <c r="O14" s="29">
        <v>3.4507023732097988</v>
      </c>
      <c r="P14" s="29">
        <f>O14-O5</f>
        <v>1.4847023732097988</v>
      </c>
    </row>
    <row r="15" spans="1:18" x14ac:dyDescent="0.25">
      <c r="O15" s="29">
        <f>O14+P20</f>
        <v>3.5677023732097988</v>
      </c>
      <c r="P15" s="29">
        <f>P14+P20</f>
        <v>1.6017023732097988</v>
      </c>
      <c r="Q15">
        <f>P15/P14</f>
        <v>1.0788036727839641</v>
      </c>
      <c r="R15">
        <f>P15*O6</f>
        <v>139.62795829049168</v>
      </c>
    </row>
    <row r="16" spans="1:18" x14ac:dyDescent="0.25">
      <c r="B16">
        <v>1</v>
      </c>
      <c r="C16" t="s">
        <v>8</v>
      </c>
      <c r="D16" s="30">
        <v>293.29722222200002</v>
      </c>
      <c r="E16" t="s">
        <v>52</v>
      </c>
      <c r="O16">
        <f>O15/O14</f>
        <v>1.0339061406478729</v>
      </c>
    </row>
    <row r="17" spans="2:18" x14ac:dyDescent="0.25">
      <c r="B17">
        <v>1</v>
      </c>
      <c r="C17" t="s">
        <v>55</v>
      </c>
      <c r="D17">
        <v>7.0720000000000001</v>
      </c>
      <c r="E17" t="s">
        <v>54</v>
      </c>
    </row>
    <row r="18" spans="2:18" x14ac:dyDescent="0.25">
      <c r="B18">
        <v>1</v>
      </c>
      <c r="C18" t="s">
        <v>52</v>
      </c>
      <c r="D18">
        <f>1/12.1</f>
        <v>8.2644628099173556E-2</v>
      </c>
      <c r="E18" t="s">
        <v>61</v>
      </c>
      <c r="P18">
        <v>8.1000000000000003E-2</v>
      </c>
    </row>
    <row r="19" spans="2:18" x14ac:dyDescent="0.25">
      <c r="B19">
        <v>1</v>
      </c>
      <c r="C19" t="s">
        <v>61</v>
      </c>
      <c r="D19">
        <v>12.1</v>
      </c>
      <c r="E19" t="s">
        <v>52</v>
      </c>
      <c r="O19">
        <v>0.57799999999999996</v>
      </c>
      <c r="P19">
        <v>3.5999999999999997E-2</v>
      </c>
    </row>
    <row r="20" spans="2:18" x14ac:dyDescent="0.25">
      <c r="O20">
        <v>0.23499999999999999</v>
      </c>
      <c r="P20">
        <f>P18+P19</f>
        <v>0.11699999999999999</v>
      </c>
      <c r="R20">
        <f>Q21/R15</f>
        <v>7.3047278918325451E-2</v>
      </c>
    </row>
    <row r="21" spans="2:18" x14ac:dyDescent="0.25">
      <c r="O21">
        <f>O19+O20</f>
        <v>0.81299999999999994</v>
      </c>
      <c r="P21">
        <f>O21/P20</f>
        <v>6.9487179487179489</v>
      </c>
      <c r="Q21" s="49">
        <f>P20*O6</f>
        <v>10.199442414041858</v>
      </c>
      <c r="R21" s="29">
        <f>P15</f>
        <v>1.6017023732097988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8"/>
  <sheetViews>
    <sheetView workbookViewId="0"/>
  </sheetViews>
  <sheetFormatPr defaultRowHeight="15" x14ac:dyDescent="0.25"/>
  <cols>
    <col min="1" max="1" width="15.140625" style="9" customWidth="1"/>
    <col min="2" max="2" width="8.28515625" style="9" bestFit="1" customWidth="1"/>
    <col min="3" max="3" width="12.7109375" style="9" bestFit="1" customWidth="1"/>
    <col min="4" max="4" width="12.140625" style="9" bestFit="1" customWidth="1"/>
    <col min="5" max="5" width="5.5703125" style="9" bestFit="1" customWidth="1"/>
    <col min="6" max="6" width="12.140625" style="9" customWidth="1"/>
    <col min="7" max="7" width="9.5703125" style="9" customWidth="1"/>
    <col min="8" max="8" width="10.140625" style="9" customWidth="1"/>
    <col min="9" max="9" width="10.28515625" style="9" bestFit="1" customWidth="1"/>
    <col min="10" max="36" width="9.28515625" style="9" bestFit="1" customWidth="1"/>
    <col min="37" max="16384" width="9.140625" style="9"/>
  </cols>
  <sheetData>
    <row r="1" spans="1:37" ht="15.75" thickBot="1" x14ac:dyDescent="0.3">
      <c r="A1" s="9" t="s">
        <v>18</v>
      </c>
      <c r="P1" s="1" t="s">
        <v>37</v>
      </c>
      <c r="Q1" s="13"/>
      <c r="R1" s="13"/>
    </row>
    <row r="2" spans="1:37" x14ac:dyDescent="0.25">
      <c r="B2" s="1" t="s">
        <v>28</v>
      </c>
      <c r="C2" s="25" t="s">
        <v>21</v>
      </c>
      <c r="D2" s="25"/>
      <c r="E2" s="26" t="s">
        <v>22</v>
      </c>
      <c r="F2" s="26"/>
      <c r="G2" s="13" t="s">
        <v>51</v>
      </c>
      <c r="H2" s="13"/>
      <c r="I2" s="26" t="s">
        <v>26</v>
      </c>
      <c r="J2" s="27"/>
      <c r="K2" s="9" t="s">
        <v>16</v>
      </c>
      <c r="P2" s="2"/>
      <c r="Q2" s="9">
        <f>2053-C13</f>
        <v>36</v>
      </c>
      <c r="R2" s="3" t="s">
        <v>38</v>
      </c>
    </row>
    <row r="3" spans="1:37" x14ac:dyDescent="0.25">
      <c r="B3" s="2" t="s">
        <v>19</v>
      </c>
      <c r="C3" s="3">
        <v>4000</v>
      </c>
      <c r="D3" s="3" t="s">
        <v>23</v>
      </c>
      <c r="E3" s="3">
        <v>22</v>
      </c>
      <c r="F3" s="3" t="s">
        <v>24</v>
      </c>
      <c r="G3" s="23">
        <f>E3/((C3*365*24)/1000000)</f>
        <v>0.62785388127853881</v>
      </c>
      <c r="H3" s="3"/>
      <c r="I3" s="3">
        <v>5</v>
      </c>
      <c r="J3" s="4" t="s">
        <v>27</v>
      </c>
      <c r="P3" s="2" t="s">
        <v>39</v>
      </c>
      <c r="Q3" s="3"/>
      <c r="R3" s="3"/>
    </row>
    <row r="4" spans="1:37" ht="15.75" thickBot="1" x14ac:dyDescent="0.3">
      <c r="B4" s="5" t="s">
        <v>20</v>
      </c>
      <c r="C4" s="6">
        <v>12000</v>
      </c>
      <c r="D4" s="6" t="s">
        <v>23</v>
      </c>
      <c r="E4" s="6">
        <v>100</v>
      </c>
      <c r="F4" s="6" t="s">
        <v>24</v>
      </c>
      <c r="G4" s="24">
        <f>E4/((C4*365*24)/1000000)</f>
        <v>0.9512937595129376</v>
      </c>
      <c r="H4" s="6"/>
      <c r="I4" s="6">
        <v>7</v>
      </c>
      <c r="J4" s="7" t="s">
        <v>27</v>
      </c>
      <c r="K4" s="18">
        <f>M4*7.5</f>
        <v>480</v>
      </c>
      <c r="L4" s="9" t="s">
        <v>27</v>
      </c>
      <c r="M4" s="9">
        <v>64</v>
      </c>
      <c r="N4" s="9" t="s">
        <v>25</v>
      </c>
      <c r="P4" s="2"/>
      <c r="Q4" s="14">
        <v>0.03</v>
      </c>
      <c r="R4" s="3" t="s">
        <v>40</v>
      </c>
    </row>
    <row r="5" spans="1:37" x14ac:dyDescent="0.25">
      <c r="C5" s="20">
        <f>(4000*365*24)/1000000</f>
        <v>35.04</v>
      </c>
      <c r="D5" s="9">
        <f>E3/C5</f>
        <v>0.62785388127853881</v>
      </c>
      <c r="P5" s="2" t="s">
        <v>15</v>
      </c>
      <c r="Q5" s="3"/>
      <c r="R5" s="3"/>
    </row>
    <row r="6" spans="1:37" ht="15.75" thickBot="1" x14ac:dyDescent="0.3">
      <c r="P6" s="5"/>
      <c r="Q6" s="15">
        <v>5.0000000000000001E-3</v>
      </c>
      <c r="R6" s="6" t="s">
        <v>41</v>
      </c>
    </row>
    <row r="7" spans="1:37" x14ac:dyDescent="0.25">
      <c r="A7" s="9" t="s">
        <v>32</v>
      </c>
      <c r="N7" s="3"/>
      <c r="O7" s="14"/>
      <c r="P7" s="3"/>
    </row>
    <row r="8" spans="1:37" x14ac:dyDescent="0.25">
      <c r="B8" s="11">
        <v>2016</v>
      </c>
      <c r="C8" s="11">
        <f>B8+1</f>
        <v>2017</v>
      </c>
      <c r="D8" s="11">
        <f t="shared" ref="D8" si="0">C8+1</f>
        <v>2018</v>
      </c>
      <c r="E8" s="11">
        <f t="shared" ref="E8" si="1">D8+1</f>
        <v>2019</v>
      </c>
      <c r="F8" s="11">
        <f t="shared" ref="F8" si="2">E8+1</f>
        <v>2020</v>
      </c>
      <c r="G8" s="11">
        <f t="shared" ref="G8" si="3">F8+1</f>
        <v>2021</v>
      </c>
      <c r="H8" s="11">
        <f t="shared" ref="H8" si="4">G8+1</f>
        <v>2022</v>
      </c>
      <c r="I8" s="11">
        <f t="shared" ref="I8" si="5">H8+1</f>
        <v>2023</v>
      </c>
      <c r="J8" s="11">
        <f t="shared" ref="J8" si="6">I8+1</f>
        <v>2024</v>
      </c>
      <c r="K8" s="11">
        <f t="shared" ref="K8" si="7">J8+1</f>
        <v>2025</v>
      </c>
      <c r="L8" s="11">
        <f t="shared" ref="L8" si="8">K8+1</f>
        <v>2026</v>
      </c>
      <c r="M8" s="11">
        <f t="shared" ref="M8" si="9">L8+1</f>
        <v>2027</v>
      </c>
      <c r="N8" s="11">
        <f t="shared" ref="N8" si="10">M8+1</f>
        <v>2028</v>
      </c>
      <c r="O8" s="11">
        <f t="shared" ref="O8" si="11">N8+1</f>
        <v>2029</v>
      </c>
      <c r="P8" s="11">
        <f t="shared" ref="P8" si="12">O8+1</f>
        <v>2030</v>
      </c>
      <c r="Q8" s="11">
        <f t="shared" ref="Q8" si="13">P8+1</f>
        <v>2031</v>
      </c>
      <c r="R8" s="11">
        <f t="shared" ref="R8" si="14">Q8+1</f>
        <v>2032</v>
      </c>
      <c r="S8" s="11">
        <f t="shared" ref="S8" si="15">R8+1</f>
        <v>2033</v>
      </c>
      <c r="T8" s="11">
        <f t="shared" ref="T8" si="16">S8+1</f>
        <v>2034</v>
      </c>
      <c r="U8" s="11">
        <f t="shared" ref="U8" si="17">T8+1</f>
        <v>2035</v>
      </c>
      <c r="V8" s="11">
        <f t="shared" ref="V8" si="18">U8+1</f>
        <v>2036</v>
      </c>
      <c r="W8" s="11">
        <f t="shared" ref="W8" si="19">V8+1</f>
        <v>2037</v>
      </c>
      <c r="X8" s="11">
        <f t="shared" ref="X8" si="20">W8+1</f>
        <v>2038</v>
      </c>
      <c r="Y8" s="11">
        <f t="shared" ref="Y8" si="21">X8+1</f>
        <v>2039</v>
      </c>
      <c r="Z8" s="11">
        <f t="shared" ref="Z8" si="22">Y8+1</f>
        <v>2040</v>
      </c>
      <c r="AA8" s="11">
        <f t="shared" ref="AA8" si="23">Z8+1</f>
        <v>2041</v>
      </c>
      <c r="AB8" s="11">
        <f t="shared" ref="AB8" si="24">AA8+1</f>
        <v>2042</v>
      </c>
      <c r="AC8" s="11">
        <f t="shared" ref="AC8" si="25">AB8+1</f>
        <v>2043</v>
      </c>
      <c r="AD8" s="11">
        <f t="shared" ref="AD8" si="26">AC8+1</f>
        <v>2044</v>
      </c>
      <c r="AE8" s="11">
        <f>AD8+1</f>
        <v>2045</v>
      </c>
      <c r="AF8" s="11">
        <f t="shared" ref="AF8" si="27">AE8+1</f>
        <v>2046</v>
      </c>
      <c r="AG8" s="11">
        <f t="shared" ref="AG8" si="28">AF8+1</f>
        <v>2047</v>
      </c>
      <c r="AH8" s="11">
        <f t="shared" ref="AH8" si="29">AG8+1</f>
        <v>2048</v>
      </c>
      <c r="AI8" s="11">
        <f t="shared" ref="AI8" si="30">AH8+1</f>
        <v>2049</v>
      </c>
      <c r="AJ8" s="11">
        <f t="shared" ref="AJ8" si="31">AI8+1</f>
        <v>2050</v>
      </c>
    </row>
    <row r="9" spans="1:37" x14ac:dyDescent="0.25">
      <c r="A9" s="9" t="s">
        <v>19</v>
      </c>
      <c r="B9" s="9">
        <f>I3</f>
        <v>5</v>
      </c>
    </row>
    <row r="10" spans="1:37" x14ac:dyDescent="0.25">
      <c r="A10" s="9" t="s">
        <v>20</v>
      </c>
      <c r="B10" s="9">
        <f>I4</f>
        <v>7</v>
      </c>
    </row>
    <row r="12" spans="1:37" x14ac:dyDescent="0.25">
      <c r="A12" s="8" t="s">
        <v>42</v>
      </c>
    </row>
    <row r="13" spans="1:37" x14ac:dyDescent="0.25">
      <c r="A13" s="10" t="s">
        <v>27</v>
      </c>
      <c r="B13" s="11">
        <f>B8</f>
        <v>2016</v>
      </c>
      <c r="C13" s="11">
        <f>B13+1</f>
        <v>2017</v>
      </c>
      <c r="D13" s="11">
        <f t="shared" ref="D13:AJ13" si="32">C13+1</f>
        <v>2018</v>
      </c>
      <c r="E13" s="11">
        <f t="shared" si="32"/>
        <v>2019</v>
      </c>
      <c r="F13" s="11">
        <f t="shared" si="32"/>
        <v>2020</v>
      </c>
      <c r="G13" s="11">
        <f t="shared" si="32"/>
        <v>2021</v>
      </c>
      <c r="H13" s="11">
        <f t="shared" si="32"/>
        <v>2022</v>
      </c>
      <c r="I13" s="11">
        <f t="shared" si="32"/>
        <v>2023</v>
      </c>
      <c r="J13" s="11">
        <f t="shared" si="32"/>
        <v>2024</v>
      </c>
      <c r="K13" s="11">
        <f t="shared" si="32"/>
        <v>2025</v>
      </c>
      <c r="L13" s="11">
        <f t="shared" si="32"/>
        <v>2026</v>
      </c>
      <c r="M13" s="11">
        <f t="shared" si="32"/>
        <v>2027</v>
      </c>
      <c r="N13" s="11">
        <f t="shared" si="32"/>
        <v>2028</v>
      </c>
      <c r="O13" s="11">
        <f t="shared" si="32"/>
        <v>2029</v>
      </c>
      <c r="P13" s="11">
        <f t="shared" si="32"/>
        <v>2030</v>
      </c>
      <c r="Q13" s="11">
        <f t="shared" si="32"/>
        <v>2031</v>
      </c>
      <c r="R13" s="11">
        <f t="shared" si="32"/>
        <v>2032</v>
      </c>
      <c r="S13" s="11">
        <f t="shared" si="32"/>
        <v>2033</v>
      </c>
      <c r="T13" s="11">
        <f t="shared" si="32"/>
        <v>2034</v>
      </c>
      <c r="U13" s="11">
        <f t="shared" si="32"/>
        <v>2035</v>
      </c>
      <c r="V13" s="11">
        <f t="shared" si="32"/>
        <v>2036</v>
      </c>
      <c r="W13" s="11">
        <f>V13+1</f>
        <v>2037</v>
      </c>
      <c r="X13" s="11">
        <f t="shared" si="32"/>
        <v>2038</v>
      </c>
      <c r="Y13" s="11">
        <f t="shared" si="32"/>
        <v>2039</v>
      </c>
      <c r="Z13" s="11">
        <f t="shared" si="32"/>
        <v>2040</v>
      </c>
      <c r="AA13" s="11">
        <f t="shared" si="32"/>
        <v>2041</v>
      </c>
      <c r="AB13" s="11">
        <f t="shared" si="32"/>
        <v>2042</v>
      </c>
      <c r="AC13" s="11">
        <f t="shared" si="32"/>
        <v>2043</v>
      </c>
      <c r="AD13" s="11">
        <f t="shared" si="32"/>
        <v>2044</v>
      </c>
      <c r="AE13" s="11">
        <f t="shared" si="32"/>
        <v>2045</v>
      </c>
      <c r="AF13" s="11">
        <f t="shared" si="32"/>
        <v>2046</v>
      </c>
      <c r="AG13" s="11">
        <f t="shared" si="32"/>
        <v>2047</v>
      </c>
      <c r="AH13" s="11">
        <f t="shared" si="32"/>
        <v>2048</v>
      </c>
      <c r="AI13" s="11">
        <f t="shared" si="32"/>
        <v>2049</v>
      </c>
      <c r="AJ13" s="11">
        <f t="shared" si="32"/>
        <v>2050</v>
      </c>
      <c r="AK13" s="11"/>
    </row>
    <row r="14" spans="1:37" x14ac:dyDescent="0.25">
      <c r="A14" s="9" t="s">
        <v>33</v>
      </c>
      <c r="B14" s="9">
        <v>0</v>
      </c>
      <c r="C14" s="9">
        <f>B15</f>
        <v>5</v>
      </c>
      <c r="D14" s="12">
        <f>C15</f>
        <v>4.8611111111111107</v>
      </c>
      <c r="E14" s="12">
        <f>D15</f>
        <v>4.8611111111111107</v>
      </c>
      <c r="F14" s="12">
        <f>E15</f>
        <v>4.7222222222222214</v>
      </c>
      <c r="G14" s="12">
        <f t="shared" ref="G14:AJ14" si="33">F15</f>
        <v>4.5833333333333321</v>
      </c>
      <c r="H14" s="12">
        <f t="shared" si="33"/>
        <v>4.4444444444444429</v>
      </c>
      <c r="I14" s="12">
        <f t="shared" si="33"/>
        <v>4.3055555555555536</v>
      </c>
      <c r="J14" s="12">
        <f t="shared" si="33"/>
        <v>4.1666666666666643</v>
      </c>
      <c r="K14" s="12">
        <f t="shared" si="33"/>
        <v>4.027777777777775</v>
      </c>
      <c r="L14" s="12">
        <f t="shared" si="33"/>
        <v>3.8888888888888862</v>
      </c>
      <c r="M14" s="12">
        <f t="shared" si="33"/>
        <v>3.7499999999999973</v>
      </c>
      <c r="N14" s="12">
        <f t="shared" si="33"/>
        <v>3.6111111111111085</v>
      </c>
      <c r="O14" s="12">
        <f t="shared" si="33"/>
        <v>3.4722222222222197</v>
      </c>
      <c r="P14" s="12">
        <f t="shared" si="33"/>
        <v>3.3333333333333308</v>
      </c>
      <c r="Q14" s="12">
        <f t="shared" si="33"/>
        <v>3.194444444444442</v>
      </c>
      <c r="R14" s="12">
        <f t="shared" si="33"/>
        <v>3.0555555555555531</v>
      </c>
      <c r="S14" s="12">
        <f t="shared" si="33"/>
        <v>2.9166666666666643</v>
      </c>
      <c r="T14" s="12">
        <f t="shared" si="33"/>
        <v>2.7777777777777755</v>
      </c>
      <c r="U14" s="12">
        <f t="shared" si="33"/>
        <v>2.6388888888888866</v>
      </c>
      <c r="V14" s="12">
        <f t="shared" si="33"/>
        <v>2.4999999999999978</v>
      </c>
      <c r="W14" s="12">
        <f t="shared" si="33"/>
        <v>2.3611111111111089</v>
      </c>
      <c r="X14" s="12">
        <f t="shared" si="33"/>
        <v>2.2222222222222201</v>
      </c>
      <c r="Y14" s="12">
        <f t="shared" si="33"/>
        <v>2.0833333333333313</v>
      </c>
      <c r="Z14" s="12">
        <f t="shared" si="33"/>
        <v>1.9444444444444424</v>
      </c>
      <c r="AA14" s="12">
        <f t="shared" si="33"/>
        <v>1.8055555555555536</v>
      </c>
      <c r="AB14" s="12">
        <f t="shared" si="33"/>
        <v>1.6666666666666647</v>
      </c>
      <c r="AC14" s="12">
        <f t="shared" si="33"/>
        <v>1.5277777777777759</v>
      </c>
      <c r="AD14" s="12">
        <f t="shared" si="33"/>
        <v>1.3888888888888871</v>
      </c>
      <c r="AE14" s="12">
        <f t="shared" si="33"/>
        <v>1.2499999999999982</v>
      </c>
      <c r="AF14" s="12">
        <f t="shared" si="33"/>
        <v>1.1111111111111094</v>
      </c>
      <c r="AG14" s="12">
        <f t="shared" si="33"/>
        <v>0.97222222222222054</v>
      </c>
      <c r="AH14" s="12">
        <f t="shared" si="33"/>
        <v>0.83333333333333171</v>
      </c>
      <c r="AI14" s="12">
        <f t="shared" si="33"/>
        <v>0.69444444444444287</v>
      </c>
      <c r="AJ14" s="12">
        <f t="shared" si="33"/>
        <v>0.55555555555555403</v>
      </c>
    </row>
    <row r="15" spans="1:37" x14ac:dyDescent="0.25">
      <c r="A15" s="9" t="s">
        <v>34</v>
      </c>
      <c r="B15" s="9">
        <f>B9</f>
        <v>5</v>
      </c>
      <c r="C15" s="16">
        <f>C14-C16</f>
        <v>4.8611111111111107</v>
      </c>
      <c r="D15" s="12">
        <f>D14+I6</f>
        <v>4.8611111111111107</v>
      </c>
      <c r="E15" s="12">
        <f>E14-E16</f>
        <v>4.7222222222222214</v>
      </c>
      <c r="F15" s="12">
        <f>F14-F16</f>
        <v>4.5833333333333321</v>
      </c>
      <c r="G15" s="12">
        <f t="shared" ref="G15:AI15" si="34">G14-G16</f>
        <v>4.4444444444444429</v>
      </c>
      <c r="H15" s="12">
        <f t="shared" si="34"/>
        <v>4.3055555555555536</v>
      </c>
      <c r="I15" s="12">
        <f t="shared" si="34"/>
        <v>4.1666666666666643</v>
      </c>
      <c r="J15" s="12">
        <f t="shared" si="34"/>
        <v>4.027777777777775</v>
      </c>
      <c r="K15" s="12">
        <f t="shared" si="34"/>
        <v>3.8888888888888862</v>
      </c>
      <c r="L15" s="12">
        <f t="shared" si="34"/>
        <v>3.7499999999999973</v>
      </c>
      <c r="M15" s="12">
        <f t="shared" si="34"/>
        <v>3.6111111111111085</v>
      </c>
      <c r="N15" s="12">
        <f t="shared" si="34"/>
        <v>3.4722222222222197</v>
      </c>
      <c r="O15" s="12">
        <f t="shared" si="34"/>
        <v>3.3333333333333308</v>
      </c>
      <c r="P15" s="12">
        <f t="shared" si="34"/>
        <v>3.194444444444442</v>
      </c>
      <c r="Q15" s="12">
        <f t="shared" si="34"/>
        <v>3.0555555555555531</v>
      </c>
      <c r="R15" s="12">
        <f t="shared" si="34"/>
        <v>2.9166666666666643</v>
      </c>
      <c r="S15" s="12">
        <f t="shared" si="34"/>
        <v>2.7777777777777755</v>
      </c>
      <c r="T15" s="12">
        <f t="shared" si="34"/>
        <v>2.6388888888888866</v>
      </c>
      <c r="U15" s="12">
        <f t="shared" si="34"/>
        <v>2.4999999999999978</v>
      </c>
      <c r="V15" s="12">
        <f t="shared" si="34"/>
        <v>2.3611111111111089</v>
      </c>
      <c r="W15" s="12">
        <f t="shared" si="34"/>
        <v>2.2222222222222201</v>
      </c>
      <c r="X15" s="12">
        <f t="shared" si="34"/>
        <v>2.0833333333333313</v>
      </c>
      <c r="Y15" s="12">
        <f t="shared" si="34"/>
        <v>1.9444444444444424</v>
      </c>
      <c r="Z15" s="12">
        <f t="shared" si="34"/>
        <v>1.8055555555555536</v>
      </c>
      <c r="AA15" s="12">
        <f t="shared" si="34"/>
        <v>1.6666666666666647</v>
      </c>
      <c r="AB15" s="12">
        <f t="shared" si="34"/>
        <v>1.5277777777777759</v>
      </c>
      <c r="AC15" s="12">
        <f t="shared" si="34"/>
        <v>1.3888888888888871</v>
      </c>
      <c r="AD15" s="12">
        <f t="shared" si="34"/>
        <v>1.2499999999999982</v>
      </c>
      <c r="AE15" s="12">
        <f t="shared" si="34"/>
        <v>1.1111111111111094</v>
      </c>
      <c r="AF15" s="12">
        <f t="shared" si="34"/>
        <v>0.97222222222222054</v>
      </c>
      <c r="AG15" s="12">
        <f t="shared" si="34"/>
        <v>0.83333333333333171</v>
      </c>
      <c r="AH15" s="12">
        <f t="shared" si="34"/>
        <v>0.69444444444444287</v>
      </c>
      <c r="AI15" s="12">
        <f t="shared" si="34"/>
        <v>0.55555555555555403</v>
      </c>
      <c r="AJ15" s="12">
        <f t="shared" ref="AJ15" si="35">AJ14-AJ16</f>
        <v>0.41666666666666513</v>
      </c>
    </row>
    <row r="16" spans="1:37" x14ac:dyDescent="0.25">
      <c r="A16" s="9" t="s">
        <v>35</v>
      </c>
      <c r="C16" s="16">
        <f t="shared" ref="C16:AJ16" si="36">$B$15/$Q$2</f>
        <v>0.1388888888888889</v>
      </c>
      <c r="D16" s="16">
        <f t="shared" si="36"/>
        <v>0.1388888888888889</v>
      </c>
      <c r="E16" s="16">
        <f t="shared" si="36"/>
        <v>0.1388888888888889</v>
      </c>
      <c r="F16" s="16">
        <f t="shared" si="36"/>
        <v>0.1388888888888889</v>
      </c>
      <c r="G16" s="16">
        <f t="shared" si="36"/>
        <v>0.1388888888888889</v>
      </c>
      <c r="H16" s="16">
        <f t="shared" si="36"/>
        <v>0.1388888888888889</v>
      </c>
      <c r="I16" s="16">
        <f t="shared" si="36"/>
        <v>0.1388888888888889</v>
      </c>
      <c r="J16" s="16">
        <f t="shared" si="36"/>
        <v>0.1388888888888889</v>
      </c>
      <c r="K16" s="16">
        <f t="shared" si="36"/>
        <v>0.1388888888888889</v>
      </c>
      <c r="L16" s="16">
        <f t="shared" si="36"/>
        <v>0.1388888888888889</v>
      </c>
      <c r="M16" s="16">
        <f t="shared" si="36"/>
        <v>0.1388888888888889</v>
      </c>
      <c r="N16" s="16">
        <f t="shared" si="36"/>
        <v>0.1388888888888889</v>
      </c>
      <c r="O16" s="16">
        <f t="shared" si="36"/>
        <v>0.1388888888888889</v>
      </c>
      <c r="P16" s="16">
        <f t="shared" si="36"/>
        <v>0.1388888888888889</v>
      </c>
      <c r="Q16" s="16">
        <f t="shared" si="36"/>
        <v>0.1388888888888889</v>
      </c>
      <c r="R16" s="16">
        <f t="shared" si="36"/>
        <v>0.1388888888888889</v>
      </c>
      <c r="S16" s="16">
        <f t="shared" si="36"/>
        <v>0.1388888888888889</v>
      </c>
      <c r="T16" s="16">
        <f t="shared" si="36"/>
        <v>0.1388888888888889</v>
      </c>
      <c r="U16" s="16">
        <f t="shared" si="36"/>
        <v>0.1388888888888889</v>
      </c>
      <c r="V16" s="16">
        <f t="shared" si="36"/>
        <v>0.1388888888888889</v>
      </c>
      <c r="W16" s="16">
        <f t="shared" si="36"/>
        <v>0.1388888888888889</v>
      </c>
      <c r="X16" s="16">
        <f t="shared" si="36"/>
        <v>0.1388888888888889</v>
      </c>
      <c r="Y16" s="16">
        <f t="shared" si="36"/>
        <v>0.1388888888888889</v>
      </c>
      <c r="Z16" s="16">
        <f t="shared" si="36"/>
        <v>0.1388888888888889</v>
      </c>
      <c r="AA16" s="16">
        <f t="shared" si="36"/>
        <v>0.1388888888888889</v>
      </c>
      <c r="AB16" s="16">
        <f t="shared" si="36"/>
        <v>0.1388888888888889</v>
      </c>
      <c r="AC16" s="16">
        <f t="shared" si="36"/>
        <v>0.1388888888888889</v>
      </c>
      <c r="AD16" s="16">
        <f t="shared" si="36"/>
        <v>0.1388888888888889</v>
      </c>
      <c r="AE16" s="16">
        <f t="shared" si="36"/>
        <v>0.1388888888888889</v>
      </c>
      <c r="AF16" s="16">
        <f t="shared" si="36"/>
        <v>0.1388888888888889</v>
      </c>
      <c r="AG16" s="16">
        <f t="shared" si="36"/>
        <v>0.1388888888888889</v>
      </c>
      <c r="AH16" s="16">
        <f t="shared" si="36"/>
        <v>0.1388888888888889</v>
      </c>
      <c r="AI16" s="16">
        <f t="shared" si="36"/>
        <v>0.1388888888888889</v>
      </c>
      <c r="AJ16" s="16">
        <f t="shared" si="36"/>
        <v>0.1388888888888889</v>
      </c>
    </row>
    <row r="17" spans="1:36" x14ac:dyDescent="0.25">
      <c r="A17" s="9" t="s">
        <v>36</v>
      </c>
      <c r="C17" s="16">
        <f t="shared" ref="C17:AJ17" si="37">C14*$Q$4</f>
        <v>0.15</v>
      </c>
      <c r="D17" s="16">
        <f t="shared" si="37"/>
        <v>0.14583333333333331</v>
      </c>
      <c r="E17" s="16">
        <f t="shared" si="37"/>
        <v>0.14583333333333331</v>
      </c>
      <c r="F17" s="16">
        <f t="shared" si="37"/>
        <v>0.14166666666666664</v>
      </c>
      <c r="G17" s="16">
        <f t="shared" si="37"/>
        <v>0.13749999999999996</v>
      </c>
      <c r="H17" s="16">
        <f t="shared" si="37"/>
        <v>0.13333333333333328</v>
      </c>
      <c r="I17" s="16">
        <f t="shared" si="37"/>
        <v>0.1291666666666666</v>
      </c>
      <c r="J17" s="16">
        <f t="shared" si="37"/>
        <v>0.12499999999999993</v>
      </c>
      <c r="K17" s="16">
        <f t="shared" si="37"/>
        <v>0.12083333333333325</v>
      </c>
      <c r="L17" s="16">
        <f t="shared" si="37"/>
        <v>0.11666666666666659</v>
      </c>
      <c r="M17" s="16">
        <f t="shared" si="37"/>
        <v>0.11249999999999992</v>
      </c>
      <c r="N17" s="16">
        <f t="shared" si="37"/>
        <v>0.10833333333333325</v>
      </c>
      <c r="O17" s="16">
        <f t="shared" si="37"/>
        <v>0.10416666666666659</v>
      </c>
      <c r="P17" s="16">
        <f t="shared" si="37"/>
        <v>9.9999999999999922E-2</v>
      </c>
      <c r="Q17" s="16">
        <f t="shared" si="37"/>
        <v>9.5833333333333257E-2</v>
      </c>
      <c r="R17" s="16">
        <f t="shared" si="37"/>
        <v>9.1666666666666591E-2</v>
      </c>
      <c r="S17" s="16">
        <f t="shared" si="37"/>
        <v>8.7499999999999925E-2</v>
      </c>
      <c r="T17" s="16">
        <f t="shared" si="37"/>
        <v>8.3333333333333259E-2</v>
      </c>
      <c r="U17" s="16">
        <f t="shared" si="37"/>
        <v>7.9166666666666594E-2</v>
      </c>
      <c r="V17" s="16">
        <f t="shared" si="37"/>
        <v>7.4999999999999928E-2</v>
      </c>
      <c r="W17" s="16">
        <f t="shared" si="37"/>
        <v>7.0833333333333262E-2</v>
      </c>
      <c r="X17" s="16">
        <f t="shared" si="37"/>
        <v>6.6666666666666596E-2</v>
      </c>
      <c r="Y17" s="16">
        <f t="shared" si="37"/>
        <v>6.2499999999999938E-2</v>
      </c>
      <c r="Z17" s="16">
        <f t="shared" si="37"/>
        <v>5.8333333333333272E-2</v>
      </c>
      <c r="AA17" s="16">
        <f t="shared" si="37"/>
        <v>5.4166666666666606E-2</v>
      </c>
      <c r="AB17" s="16">
        <f t="shared" si="37"/>
        <v>4.999999999999994E-2</v>
      </c>
      <c r="AC17" s="16">
        <f t="shared" si="37"/>
        <v>4.5833333333333275E-2</v>
      </c>
      <c r="AD17" s="16">
        <f t="shared" si="37"/>
        <v>4.1666666666666609E-2</v>
      </c>
      <c r="AE17" s="16">
        <f t="shared" si="37"/>
        <v>3.7499999999999943E-2</v>
      </c>
      <c r="AF17" s="16">
        <f t="shared" si="37"/>
        <v>3.3333333333333277E-2</v>
      </c>
      <c r="AG17" s="16">
        <f t="shared" si="37"/>
        <v>2.9166666666666615E-2</v>
      </c>
      <c r="AH17" s="16">
        <f t="shared" si="37"/>
        <v>2.4999999999999949E-2</v>
      </c>
      <c r="AI17" s="16">
        <f t="shared" si="37"/>
        <v>2.0833333333333284E-2</v>
      </c>
      <c r="AJ17" s="16">
        <f t="shared" si="37"/>
        <v>1.6666666666666621E-2</v>
      </c>
    </row>
    <row r="18" spans="1:36" x14ac:dyDescent="0.25">
      <c r="A18" s="8" t="s">
        <v>16</v>
      </c>
      <c r="B18" s="8"/>
      <c r="C18" s="17">
        <f t="shared" ref="C18:AJ18" si="38">C16+C17</f>
        <v>0.28888888888888886</v>
      </c>
      <c r="D18" s="17">
        <f t="shared" si="38"/>
        <v>0.28472222222222221</v>
      </c>
      <c r="E18" s="17">
        <f t="shared" si="38"/>
        <v>0.28472222222222221</v>
      </c>
      <c r="F18" s="17">
        <f t="shared" si="38"/>
        <v>0.28055555555555556</v>
      </c>
      <c r="G18" s="17">
        <f t="shared" si="38"/>
        <v>0.27638888888888885</v>
      </c>
      <c r="H18" s="17">
        <f t="shared" si="38"/>
        <v>0.27222222222222214</v>
      </c>
      <c r="I18" s="17">
        <f t="shared" si="38"/>
        <v>0.26805555555555549</v>
      </c>
      <c r="J18" s="17">
        <f t="shared" si="38"/>
        <v>0.26388888888888884</v>
      </c>
      <c r="K18" s="17">
        <f t="shared" si="38"/>
        <v>0.25972222222222213</v>
      </c>
      <c r="L18" s="17">
        <f t="shared" si="38"/>
        <v>0.25555555555555548</v>
      </c>
      <c r="M18" s="17">
        <f t="shared" si="38"/>
        <v>0.25138888888888883</v>
      </c>
      <c r="N18" s="17">
        <f t="shared" si="38"/>
        <v>0.24722222222222215</v>
      </c>
      <c r="O18" s="17">
        <f t="shared" si="38"/>
        <v>0.24305555555555547</v>
      </c>
      <c r="P18" s="17">
        <f t="shared" si="38"/>
        <v>0.23888888888888882</v>
      </c>
      <c r="Q18" s="17">
        <f t="shared" si="38"/>
        <v>0.23472222222222217</v>
      </c>
      <c r="R18" s="17">
        <f t="shared" si="38"/>
        <v>0.23055555555555549</v>
      </c>
      <c r="S18" s="17">
        <f t="shared" si="38"/>
        <v>0.22638888888888881</v>
      </c>
      <c r="T18" s="17">
        <f t="shared" si="38"/>
        <v>0.22222222222222215</v>
      </c>
      <c r="U18" s="17">
        <f t="shared" si="38"/>
        <v>0.2180555555555555</v>
      </c>
      <c r="V18" s="17">
        <f t="shared" si="38"/>
        <v>0.21388888888888882</v>
      </c>
      <c r="W18" s="17">
        <f t="shared" si="38"/>
        <v>0.20972222222222214</v>
      </c>
      <c r="X18" s="17">
        <f t="shared" si="38"/>
        <v>0.20555555555555549</v>
      </c>
      <c r="Y18" s="17">
        <f t="shared" si="38"/>
        <v>0.20138888888888884</v>
      </c>
      <c r="Z18" s="17">
        <f t="shared" si="38"/>
        <v>0.19722222222222216</v>
      </c>
      <c r="AA18" s="17">
        <f t="shared" si="38"/>
        <v>0.19305555555555551</v>
      </c>
      <c r="AB18" s="17">
        <f t="shared" si="38"/>
        <v>0.18888888888888883</v>
      </c>
      <c r="AC18" s="17">
        <f t="shared" si="38"/>
        <v>0.18472222222222218</v>
      </c>
      <c r="AD18" s="17">
        <f t="shared" si="38"/>
        <v>0.1805555555555555</v>
      </c>
      <c r="AE18" s="17">
        <f t="shared" si="38"/>
        <v>0.17638888888888885</v>
      </c>
      <c r="AF18" s="17">
        <f t="shared" si="38"/>
        <v>0.17222222222222217</v>
      </c>
      <c r="AG18" s="17">
        <f t="shared" si="38"/>
        <v>0.16805555555555551</v>
      </c>
      <c r="AH18" s="17">
        <f t="shared" si="38"/>
        <v>0.16388888888888883</v>
      </c>
      <c r="AI18" s="17">
        <f t="shared" si="38"/>
        <v>0.15972222222222218</v>
      </c>
      <c r="AJ18" s="17">
        <f t="shared" si="38"/>
        <v>0.1555555555555555</v>
      </c>
    </row>
    <row r="19" spans="1:36" x14ac:dyDescent="0.25">
      <c r="A19" s="8" t="s">
        <v>15</v>
      </c>
      <c r="B19" s="8"/>
      <c r="C19" s="17">
        <f t="shared" ref="C19:AJ19" si="39">$C$14*$Q$6</f>
        <v>2.5000000000000001E-2</v>
      </c>
      <c r="D19" s="17">
        <f t="shared" si="39"/>
        <v>2.5000000000000001E-2</v>
      </c>
      <c r="E19" s="17">
        <f t="shared" si="39"/>
        <v>2.5000000000000001E-2</v>
      </c>
      <c r="F19" s="17">
        <f t="shared" si="39"/>
        <v>2.5000000000000001E-2</v>
      </c>
      <c r="G19" s="17">
        <f t="shared" si="39"/>
        <v>2.5000000000000001E-2</v>
      </c>
      <c r="H19" s="17">
        <f t="shared" si="39"/>
        <v>2.5000000000000001E-2</v>
      </c>
      <c r="I19" s="17">
        <f t="shared" si="39"/>
        <v>2.5000000000000001E-2</v>
      </c>
      <c r="J19" s="17">
        <f t="shared" si="39"/>
        <v>2.5000000000000001E-2</v>
      </c>
      <c r="K19" s="17">
        <f t="shared" si="39"/>
        <v>2.5000000000000001E-2</v>
      </c>
      <c r="L19" s="17">
        <f t="shared" si="39"/>
        <v>2.5000000000000001E-2</v>
      </c>
      <c r="M19" s="17">
        <f t="shared" si="39"/>
        <v>2.5000000000000001E-2</v>
      </c>
      <c r="N19" s="17">
        <f t="shared" si="39"/>
        <v>2.5000000000000001E-2</v>
      </c>
      <c r="O19" s="17">
        <f t="shared" si="39"/>
        <v>2.5000000000000001E-2</v>
      </c>
      <c r="P19" s="17">
        <f t="shared" si="39"/>
        <v>2.5000000000000001E-2</v>
      </c>
      <c r="Q19" s="17">
        <f t="shared" si="39"/>
        <v>2.5000000000000001E-2</v>
      </c>
      <c r="R19" s="17">
        <f t="shared" si="39"/>
        <v>2.5000000000000001E-2</v>
      </c>
      <c r="S19" s="17">
        <f t="shared" si="39"/>
        <v>2.5000000000000001E-2</v>
      </c>
      <c r="T19" s="17">
        <f t="shared" si="39"/>
        <v>2.5000000000000001E-2</v>
      </c>
      <c r="U19" s="17">
        <f t="shared" si="39"/>
        <v>2.5000000000000001E-2</v>
      </c>
      <c r="V19" s="17">
        <f t="shared" si="39"/>
        <v>2.5000000000000001E-2</v>
      </c>
      <c r="W19" s="17">
        <f t="shared" si="39"/>
        <v>2.5000000000000001E-2</v>
      </c>
      <c r="X19" s="17">
        <f t="shared" si="39"/>
        <v>2.5000000000000001E-2</v>
      </c>
      <c r="Y19" s="17">
        <f t="shared" si="39"/>
        <v>2.5000000000000001E-2</v>
      </c>
      <c r="Z19" s="17">
        <f t="shared" si="39"/>
        <v>2.5000000000000001E-2</v>
      </c>
      <c r="AA19" s="17">
        <f t="shared" si="39"/>
        <v>2.5000000000000001E-2</v>
      </c>
      <c r="AB19" s="17">
        <f t="shared" si="39"/>
        <v>2.5000000000000001E-2</v>
      </c>
      <c r="AC19" s="17">
        <f t="shared" si="39"/>
        <v>2.5000000000000001E-2</v>
      </c>
      <c r="AD19" s="17">
        <f t="shared" si="39"/>
        <v>2.5000000000000001E-2</v>
      </c>
      <c r="AE19" s="17">
        <f t="shared" si="39"/>
        <v>2.5000000000000001E-2</v>
      </c>
      <c r="AF19" s="17">
        <f t="shared" si="39"/>
        <v>2.5000000000000001E-2</v>
      </c>
      <c r="AG19" s="17">
        <f t="shared" si="39"/>
        <v>2.5000000000000001E-2</v>
      </c>
      <c r="AH19" s="17">
        <f t="shared" si="39"/>
        <v>2.5000000000000001E-2</v>
      </c>
      <c r="AI19" s="17">
        <f t="shared" si="39"/>
        <v>2.5000000000000001E-2</v>
      </c>
      <c r="AJ19" s="17">
        <f t="shared" si="39"/>
        <v>2.5000000000000001E-2</v>
      </c>
    </row>
    <row r="20" spans="1:36" x14ac:dyDescent="0.25">
      <c r="A20" s="8" t="s">
        <v>44</v>
      </c>
      <c r="B20" s="8"/>
      <c r="C20" s="17">
        <f>C18+C19</f>
        <v>0.31388888888888888</v>
      </c>
      <c r="D20" s="17">
        <f t="shared" ref="D20:AJ20" si="40">D18+D19</f>
        <v>0.30972222222222223</v>
      </c>
      <c r="E20" s="17">
        <f t="shared" si="40"/>
        <v>0.30972222222222223</v>
      </c>
      <c r="F20" s="17">
        <f t="shared" si="40"/>
        <v>0.30555555555555558</v>
      </c>
      <c r="G20" s="17">
        <f t="shared" si="40"/>
        <v>0.30138888888888887</v>
      </c>
      <c r="H20" s="17">
        <f t="shared" si="40"/>
        <v>0.29722222222222217</v>
      </c>
      <c r="I20" s="17">
        <f t="shared" si="40"/>
        <v>0.29305555555555551</v>
      </c>
      <c r="J20" s="17">
        <f t="shared" si="40"/>
        <v>0.28888888888888886</v>
      </c>
      <c r="K20" s="17">
        <f t="shared" si="40"/>
        <v>0.28472222222222215</v>
      </c>
      <c r="L20" s="17">
        <f t="shared" si="40"/>
        <v>0.2805555555555555</v>
      </c>
      <c r="M20" s="17">
        <f t="shared" si="40"/>
        <v>0.27638888888888885</v>
      </c>
      <c r="N20" s="17">
        <f t="shared" si="40"/>
        <v>0.27222222222222214</v>
      </c>
      <c r="O20" s="17">
        <f t="shared" si="40"/>
        <v>0.26805555555555549</v>
      </c>
      <c r="P20" s="17">
        <f t="shared" si="40"/>
        <v>0.26388888888888884</v>
      </c>
      <c r="Q20" s="17">
        <f t="shared" si="40"/>
        <v>0.25972222222222219</v>
      </c>
      <c r="R20" s="17">
        <f t="shared" si="40"/>
        <v>0.25555555555555548</v>
      </c>
      <c r="S20" s="17">
        <f t="shared" si="40"/>
        <v>0.25138888888888883</v>
      </c>
      <c r="T20" s="17">
        <f t="shared" si="40"/>
        <v>0.24722222222222215</v>
      </c>
      <c r="U20" s="17">
        <f t="shared" si="40"/>
        <v>0.2430555555555555</v>
      </c>
      <c r="V20" s="17">
        <f t="shared" si="40"/>
        <v>0.23888888888888882</v>
      </c>
      <c r="W20" s="17">
        <f t="shared" si="40"/>
        <v>0.23472222222222214</v>
      </c>
      <c r="X20" s="17">
        <f t="shared" si="40"/>
        <v>0.23055555555555549</v>
      </c>
      <c r="Y20" s="17">
        <f t="shared" si="40"/>
        <v>0.22638888888888883</v>
      </c>
      <c r="Z20" s="17">
        <f t="shared" si="40"/>
        <v>0.22222222222222215</v>
      </c>
      <c r="AA20" s="17">
        <f t="shared" si="40"/>
        <v>0.2180555555555555</v>
      </c>
      <c r="AB20" s="17">
        <f t="shared" si="40"/>
        <v>0.21388888888888882</v>
      </c>
      <c r="AC20" s="17">
        <f t="shared" si="40"/>
        <v>0.20972222222222217</v>
      </c>
      <c r="AD20" s="17">
        <f t="shared" si="40"/>
        <v>0.20555555555555549</v>
      </c>
      <c r="AE20" s="17">
        <f t="shared" si="40"/>
        <v>0.20138888888888884</v>
      </c>
      <c r="AF20" s="17">
        <f t="shared" si="40"/>
        <v>0.19722222222222216</v>
      </c>
      <c r="AG20" s="17">
        <f t="shared" si="40"/>
        <v>0.19305555555555551</v>
      </c>
      <c r="AH20" s="17">
        <f t="shared" si="40"/>
        <v>0.18888888888888883</v>
      </c>
      <c r="AI20" s="17">
        <f t="shared" si="40"/>
        <v>0.18472222222222218</v>
      </c>
      <c r="AJ20" s="17">
        <f t="shared" si="40"/>
        <v>0.1805555555555555</v>
      </c>
    </row>
    <row r="21" spans="1:36" x14ac:dyDescent="0.25">
      <c r="C21" s="9">
        <f>C20/C14</f>
        <v>6.277777777777778E-2</v>
      </c>
    </row>
    <row r="22" spans="1:36" x14ac:dyDescent="0.25">
      <c r="A22" s="8" t="s">
        <v>43</v>
      </c>
    </row>
    <row r="23" spans="1:36" x14ac:dyDescent="0.25">
      <c r="A23" s="10" t="s">
        <v>27</v>
      </c>
      <c r="B23" s="11">
        <v>2016</v>
      </c>
      <c r="C23" s="11">
        <f>B23+1</f>
        <v>2017</v>
      </c>
      <c r="D23" s="11">
        <f t="shared" ref="D23" si="41">C23+1</f>
        <v>2018</v>
      </c>
      <c r="E23" s="11">
        <f t="shared" ref="E23" si="42">D23+1</f>
        <v>2019</v>
      </c>
      <c r="F23" s="11">
        <f t="shared" ref="F23" si="43">E23+1</f>
        <v>2020</v>
      </c>
      <c r="G23" s="11">
        <f t="shared" ref="G23" si="44">F23+1</f>
        <v>2021</v>
      </c>
      <c r="H23" s="11">
        <f t="shared" ref="H23" si="45">G23+1</f>
        <v>2022</v>
      </c>
      <c r="I23" s="11">
        <f t="shared" ref="I23" si="46">H23+1</f>
        <v>2023</v>
      </c>
      <c r="J23" s="11">
        <f t="shared" ref="J23" si="47">I23+1</f>
        <v>2024</v>
      </c>
      <c r="K23" s="11">
        <f t="shared" ref="K23" si="48">J23+1</f>
        <v>2025</v>
      </c>
      <c r="L23" s="11">
        <f t="shared" ref="L23" si="49">K23+1</f>
        <v>2026</v>
      </c>
      <c r="M23" s="11">
        <f t="shared" ref="M23" si="50">L23+1</f>
        <v>2027</v>
      </c>
      <c r="N23" s="11">
        <f t="shared" ref="N23" si="51">M23+1</f>
        <v>2028</v>
      </c>
      <c r="O23" s="11">
        <f t="shared" ref="O23" si="52">N23+1</f>
        <v>2029</v>
      </c>
      <c r="P23" s="11">
        <f t="shared" ref="P23" si="53">O23+1</f>
        <v>2030</v>
      </c>
      <c r="Q23" s="11">
        <f t="shared" ref="Q23" si="54">P23+1</f>
        <v>2031</v>
      </c>
      <c r="R23" s="11">
        <f t="shared" ref="R23" si="55">Q23+1</f>
        <v>2032</v>
      </c>
      <c r="S23" s="11">
        <f t="shared" ref="S23" si="56">R23+1</f>
        <v>2033</v>
      </c>
      <c r="T23" s="11">
        <f t="shared" ref="T23" si="57">S23+1</f>
        <v>2034</v>
      </c>
      <c r="U23" s="11">
        <f t="shared" ref="U23" si="58">T23+1</f>
        <v>2035</v>
      </c>
      <c r="V23" s="11">
        <f t="shared" ref="V23" si="59">U23+1</f>
        <v>2036</v>
      </c>
      <c r="W23" s="11">
        <f>V23+1</f>
        <v>2037</v>
      </c>
      <c r="X23" s="11">
        <f t="shared" ref="X23" si="60">W23+1</f>
        <v>2038</v>
      </c>
      <c r="Y23" s="11">
        <f t="shared" ref="Y23" si="61">X23+1</f>
        <v>2039</v>
      </c>
      <c r="Z23" s="11">
        <f t="shared" ref="Z23" si="62">Y23+1</f>
        <v>2040</v>
      </c>
      <c r="AA23" s="11">
        <f t="shared" ref="AA23" si="63">Z23+1</f>
        <v>2041</v>
      </c>
      <c r="AB23" s="11">
        <f t="shared" ref="AB23" si="64">AA23+1</f>
        <v>2042</v>
      </c>
      <c r="AC23" s="11">
        <f t="shared" ref="AC23" si="65">AB23+1</f>
        <v>2043</v>
      </c>
      <c r="AD23" s="11">
        <f t="shared" ref="AD23" si="66">AC23+1</f>
        <v>2044</v>
      </c>
      <c r="AE23" s="11">
        <f t="shared" ref="AE23" si="67">AD23+1</f>
        <v>2045</v>
      </c>
      <c r="AF23" s="11">
        <f t="shared" ref="AF23" si="68">AE23+1</f>
        <v>2046</v>
      </c>
      <c r="AG23" s="11">
        <f t="shared" ref="AG23" si="69">AF23+1</f>
        <v>2047</v>
      </c>
      <c r="AH23" s="11">
        <f t="shared" ref="AH23" si="70">AG23+1</f>
        <v>2048</v>
      </c>
      <c r="AI23" s="11">
        <f t="shared" ref="AI23" si="71">AH23+1</f>
        <v>2049</v>
      </c>
      <c r="AJ23" s="11">
        <f t="shared" ref="AJ23" si="72">AI23+1</f>
        <v>2050</v>
      </c>
    </row>
    <row r="24" spans="1:36" x14ac:dyDescent="0.25">
      <c r="A24" s="9" t="s">
        <v>33</v>
      </c>
      <c r="B24" s="9">
        <v>0</v>
      </c>
      <c r="C24" s="9">
        <f>B25</f>
        <v>7</v>
      </c>
      <c r="D24" s="12">
        <f>C25</f>
        <v>6.8055555555555554</v>
      </c>
      <c r="E24" s="12">
        <f>D25</f>
        <v>6.8055555555555554</v>
      </c>
      <c r="F24" s="12">
        <f>E25</f>
        <v>6.6111111111111107</v>
      </c>
      <c r="G24" s="12">
        <f t="shared" ref="G24" si="73">F25</f>
        <v>6.4166666666666661</v>
      </c>
      <c r="H24" s="12">
        <f t="shared" ref="H24" si="74">G25</f>
        <v>6.2222222222222214</v>
      </c>
      <c r="I24" s="12">
        <f t="shared" ref="I24" si="75">H25</f>
        <v>6.0277777777777768</v>
      </c>
      <c r="J24" s="12">
        <f t="shared" ref="J24" si="76">I25</f>
        <v>5.8333333333333321</v>
      </c>
      <c r="K24" s="12">
        <f t="shared" ref="K24" si="77">J25</f>
        <v>5.6388888888888875</v>
      </c>
      <c r="L24" s="12">
        <f t="shared" ref="L24" si="78">K25</f>
        <v>5.4444444444444429</v>
      </c>
      <c r="M24" s="12">
        <f t="shared" ref="M24" si="79">L25</f>
        <v>5.2499999999999982</v>
      </c>
      <c r="N24" s="12">
        <f t="shared" ref="N24" si="80">M25</f>
        <v>5.0555555555555536</v>
      </c>
      <c r="O24" s="12">
        <f t="shared" ref="O24" si="81">N25</f>
        <v>4.8611111111111089</v>
      </c>
      <c r="P24" s="12">
        <f t="shared" ref="P24" si="82">O25</f>
        <v>4.6666666666666643</v>
      </c>
      <c r="Q24" s="12">
        <f t="shared" ref="Q24" si="83">P25</f>
        <v>4.4722222222222197</v>
      </c>
      <c r="R24" s="12">
        <f t="shared" ref="R24" si="84">Q25</f>
        <v>4.277777777777775</v>
      </c>
      <c r="S24" s="12">
        <f t="shared" ref="S24" si="85">R25</f>
        <v>4.0833333333333304</v>
      </c>
      <c r="T24" s="12">
        <f t="shared" ref="T24" si="86">S25</f>
        <v>3.8888888888888857</v>
      </c>
      <c r="U24" s="12">
        <f t="shared" ref="U24" si="87">T25</f>
        <v>3.6944444444444411</v>
      </c>
      <c r="V24" s="12">
        <f t="shared" ref="V24" si="88">U25</f>
        <v>3.4999999999999964</v>
      </c>
      <c r="W24" s="12">
        <f t="shared" ref="W24" si="89">V25</f>
        <v>3.3055555555555518</v>
      </c>
      <c r="X24" s="12">
        <f t="shared" ref="X24" si="90">W25</f>
        <v>3.1111111111111072</v>
      </c>
      <c r="Y24" s="12">
        <f t="shared" ref="Y24" si="91">X25</f>
        <v>2.9166666666666625</v>
      </c>
      <c r="Z24" s="12">
        <f t="shared" ref="Z24" si="92">Y25</f>
        <v>2.7222222222222179</v>
      </c>
      <c r="AA24" s="12">
        <f t="shared" ref="AA24" si="93">Z25</f>
        <v>2.5277777777777732</v>
      </c>
      <c r="AB24" s="12">
        <f t="shared" ref="AB24" si="94">AA25</f>
        <v>2.3333333333333286</v>
      </c>
      <c r="AC24" s="12">
        <f t="shared" ref="AC24" si="95">AB25</f>
        <v>2.138888888888884</v>
      </c>
      <c r="AD24" s="12">
        <f t="shared" ref="AD24" si="96">AC25</f>
        <v>1.9444444444444395</v>
      </c>
      <c r="AE24" s="12">
        <f t="shared" ref="AE24" si="97">AD25</f>
        <v>1.7499999999999951</v>
      </c>
      <c r="AF24" s="12">
        <f t="shared" ref="AF24" si="98">AE25</f>
        <v>1.5555555555555507</v>
      </c>
      <c r="AG24" s="12">
        <f t="shared" ref="AG24" si="99">AF25</f>
        <v>1.3611111111111063</v>
      </c>
      <c r="AH24" s="12">
        <f t="shared" ref="AH24" si="100">AG25</f>
        <v>1.1666666666666619</v>
      </c>
      <c r="AI24" s="12">
        <f t="shared" ref="AI24" si="101">AH25</f>
        <v>0.97222222222221744</v>
      </c>
      <c r="AJ24" s="12">
        <f t="shared" ref="AJ24" si="102">AI25</f>
        <v>0.77777777777777302</v>
      </c>
    </row>
    <row r="25" spans="1:36" x14ac:dyDescent="0.25">
      <c r="A25" s="9" t="s">
        <v>34</v>
      </c>
      <c r="B25" s="9">
        <f>I4</f>
        <v>7</v>
      </c>
      <c r="C25" s="12">
        <f>C24-C26</f>
        <v>6.8055555555555554</v>
      </c>
      <c r="D25" s="12">
        <f>D24</f>
        <v>6.8055555555555554</v>
      </c>
      <c r="E25" s="12">
        <f>E24-E26</f>
        <v>6.6111111111111107</v>
      </c>
      <c r="F25" s="12">
        <f>F24-F26</f>
        <v>6.4166666666666661</v>
      </c>
      <c r="G25" s="12">
        <f t="shared" ref="G25:AJ25" si="103">G24-G26</f>
        <v>6.2222222222222214</v>
      </c>
      <c r="H25" s="12">
        <f t="shared" si="103"/>
        <v>6.0277777777777768</v>
      </c>
      <c r="I25" s="12">
        <f t="shared" si="103"/>
        <v>5.8333333333333321</v>
      </c>
      <c r="J25" s="12">
        <f t="shared" si="103"/>
        <v>5.6388888888888875</v>
      </c>
      <c r="K25" s="12">
        <f t="shared" si="103"/>
        <v>5.4444444444444429</v>
      </c>
      <c r="L25" s="12">
        <f t="shared" si="103"/>
        <v>5.2499999999999982</v>
      </c>
      <c r="M25" s="12">
        <f t="shared" si="103"/>
        <v>5.0555555555555536</v>
      </c>
      <c r="N25" s="12">
        <f t="shared" si="103"/>
        <v>4.8611111111111089</v>
      </c>
      <c r="O25" s="12">
        <f t="shared" si="103"/>
        <v>4.6666666666666643</v>
      </c>
      <c r="P25" s="12">
        <f t="shared" si="103"/>
        <v>4.4722222222222197</v>
      </c>
      <c r="Q25" s="12">
        <f t="shared" si="103"/>
        <v>4.277777777777775</v>
      </c>
      <c r="R25" s="12">
        <f t="shared" si="103"/>
        <v>4.0833333333333304</v>
      </c>
      <c r="S25" s="12">
        <f t="shared" si="103"/>
        <v>3.8888888888888857</v>
      </c>
      <c r="T25" s="12">
        <f t="shared" si="103"/>
        <v>3.6944444444444411</v>
      </c>
      <c r="U25" s="12">
        <f t="shared" si="103"/>
        <v>3.4999999999999964</v>
      </c>
      <c r="V25" s="12">
        <f t="shared" si="103"/>
        <v>3.3055555555555518</v>
      </c>
      <c r="W25" s="12">
        <f t="shared" si="103"/>
        <v>3.1111111111111072</v>
      </c>
      <c r="X25" s="12">
        <f t="shared" si="103"/>
        <v>2.9166666666666625</v>
      </c>
      <c r="Y25" s="12">
        <f t="shared" si="103"/>
        <v>2.7222222222222179</v>
      </c>
      <c r="Z25" s="12">
        <f t="shared" si="103"/>
        <v>2.5277777777777732</v>
      </c>
      <c r="AA25" s="12">
        <f t="shared" si="103"/>
        <v>2.3333333333333286</v>
      </c>
      <c r="AB25" s="12">
        <f t="shared" si="103"/>
        <v>2.138888888888884</v>
      </c>
      <c r="AC25" s="12">
        <f t="shared" si="103"/>
        <v>1.9444444444444395</v>
      </c>
      <c r="AD25" s="12">
        <f t="shared" si="103"/>
        <v>1.7499999999999951</v>
      </c>
      <c r="AE25" s="12">
        <f t="shared" si="103"/>
        <v>1.5555555555555507</v>
      </c>
      <c r="AF25" s="12">
        <f t="shared" si="103"/>
        <v>1.3611111111111063</v>
      </c>
      <c r="AG25" s="12">
        <f t="shared" si="103"/>
        <v>1.1666666666666619</v>
      </c>
      <c r="AH25" s="12">
        <f t="shared" si="103"/>
        <v>0.97222222222221744</v>
      </c>
      <c r="AI25" s="12">
        <f t="shared" si="103"/>
        <v>0.77777777777777302</v>
      </c>
      <c r="AJ25" s="12">
        <f t="shared" si="103"/>
        <v>0.5833333333333286</v>
      </c>
    </row>
    <row r="26" spans="1:36" x14ac:dyDescent="0.25">
      <c r="A26" s="9" t="s">
        <v>35</v>
      </c>
      <c r="C26" s="12">
        <f t="shared" ref="C26:AJ26" si="104">$B$25/$Q$2</f>
        <v>0.19444444444444445</v>
      </c>
      <c r="D26" s="12">
        <f t="shared" si="104"/>
        <v>0.19444444444444445</v>
      </c>
      <c r="E26" s="12">
        <f t="shared" si="104"/>
        <v>0.19444444444444445</v>
      </c>
      <c r="F26" s="12">
        <f t="shared" si="104"/>
        <v>0.19444444444444445</v>
      </c>
      <c r="G26" s="12">
        <f t="shared" si="104"/>
        <v>0.19444444444444445</v>
      </c>
      <c r="H26" s="12">
        <f t="shared" si="104"/>
        <v>0.19444444444444445</v>
      </c>
      <c r="I26" s="12">
        <f t="shared" si="104"/>
        <v>0.19444444444444445</v>
      </c>
      <c r="J26" s="12">
        <f t="shared" si="104"/>
        <v>0.19444444444444445</v>
      </c>
      <c r="K26" s="12">
        <f t="shared" si="104"/>
        <v>0.19444444444444445</v>
      </c>
      <c r="L26" s="12">
        <f t="shared" si="104"/>
        <v>0.19444444444444445</v>
      </c>
      <c r="M26" s="12">
        <f t="shared" si="104"/>
        <v>0.19444444444444445</v>
      </c>
      <c r="N26" s="12">
        <f t="shared" si="104"/>
        <v>0.19444444444444445</v>
      </c>
      <c r="O26" s="12">
        <f t="shared" si="104"/>
        <v>0.19444444444444445</v>
      </c>
      <c r="P26" s="12">
        <f t="shared" si="104"/>
        <v>0.19444444444444445</v>
      </c>
      <c r="Q26" s="12">
        <f t="shared" si="104"/>
        <v>0.19444444444444445</v>
      </c>
      <c r="R26" s="12">
        <f t="shared" si="104"/>
        <v>0.19444444444444445</v>
      </c>
      <c r="S26" s="12">
        <f t="shared" si="104"/>
        <v>0.19444444444444445</v>
      </c>
      <c r="T26" s="12">
        <f t="shared" si="104"/>
        <v>0.19444444444444445</v>
      </c>
      <c r="U26" s="12">
        <f t="shared" si="104"/>
        <v>0.19444444444444445</v>
      </c>
      <c r="V26" s="12">
        <f t="shared" si="104"/>
        <v>0.19444444444444445</v>
      </c>
      <c r="W26" s="12">
        <f t="shared" si="104"/>
        <v>0.19444444444444445</v>
      </c>
      <c r="X26" s="12">
        <f t="shared" si="104"/>
        <v>0.19444444444444445</v>
      </c>
      <c r="Y26" s="12">
        <f t="shared" si="104"/>
        <v>0.19444444444444445</v>
      </c>
      <c r="Z26" s="12">
        <f t="shared" si="104"/>
        <v>0.19444444444444445</v>
      </c>
      <c r="AA26" s="12">
        <f t="shared" si="104"/>
        <v>0.19444444444444445</v>
      </c>
      <c r="AB26" s="12">
        <f t="shared" si="104"/>
        <v>0.19444444444444445</v>
      </c>
      <c r="AC26" s="12">
        <f t="shared" si="104"/>
        <v>0.19444444444444445</v>
      </c>
      <c r="AD26" s="12">
        <f t="shared" si="104"/>
        <v>0.19444444444444445</v>
      </c>
      <c r="AE26" s="12">
        <f t="shared" si="104"/>
        <v>0.19444444444444445</v>
      </c>
      <c r="AF26" s="12">
        <f t="shared" si="104"/>
        <v>0.19444444444444445</v>
      </c>
      <c r="AG26" s="12">
        <f t="shared" si="104"/>
        <v>0.19444444444444445</v>
      </c>
      <c r="AH26" s="12">
        <f t="shared" si="104"/>
        <v>0.19444444444444445</v>
      </c>
      <c r="AI26" s="12">
        <f t="shared" si="104"/>
        <v>0.19444444444444445</v>
      </c>
      <c r="AJ26" s="12">
        <f t="shared" si="104"/>
        <v>0.19444444444444445</v>
      </c>
    </row>
    <row r="27" spans="1:36" x14ac:dyDescent="0.25">
      <c r="A27" s="9" t="s">
        <v>36</v>
      </c>
      <c r="C27" s="12">
        <f t="shared" ref="C27:AJ27" si="105">C24*$Q$4</f>
        <v>0.21</v>
      </c>
      <c r="D27" s="12">
        <f t="shared" si="105"/>
        <v>0.20416666666666666</v>
      </c>
      <c r="E27" s="12">
        <f t="shared" si="105"/>
        <v>0.20416666666666666</v>
      </c>
      <c r="F27" s="12">
        <f t="shared" si="105"/>
        <v>0.19833333333333331</v>
      </c>
      <c r="G27" s="12">
        <f t="shared" si="105"/>
        <v>0.19249999999999998</v>
      </c>
      <c r="H27" s="12">
        <f t="shared" si="105"/>
        <v>0.18666666666666665</v>
      </c>
      <c r="I27" s="12">
        <f t="shared" si="105"/>
        <v>0.18083333333333329</v>
      </c>
      <c r="J27" s="12">
        <f t="shared" si="105"/>
        <v>0.17499999999999996</v>
      </c>
      <c r="K27" s="12">
        <f t="shared" si="105"/>
        <v>0.16916666666666663</v>
      </c>
      <c r="L27" s="12">
        <f t="shared" si="105"/>
        <v>0.16333333333333327</v>
      </c>
      <c r="M27" s="12">
        <f t="shared" si="105"/>
        <v>0.15749999999999995</v>
      </c>
      <c r="N27" s="12">
        <f t="shared" si="105"/>
        <v>0.15166666666666659</v>
      </c>
      <c r="O27" s="12">
        <f t="shared" si="105"/>
        <v>0.14583333333333326</v>
      </c>
      <c r="P27" s="12">
        <f t="shared" si="105"/>
        <v>0.13999999999999993</v>
      </c>
      <c r="Q27" s="12">
        <f t="shared" si="105"/>
        <v>0.13416666666666657</v>
      </c>
      <c r="R27" s="12">
        <f t="shared" si="105"/>
        <v>0.12833333333333324</v>
      </c>
      <c r="S27" s="12">
        <f t="shared" si="105"/>
        <v>0.1224999999999999</v>
      </c>
      <c r="T27" s="12">
        <f t="shared" si="105"/>
        <v>0.11666666666666657</v>
      </c>
      <c r="U27" s="12">
        <f t="shared" si="105"/>
        <v>0.11083333333333323</v>
      </c>
      <c r="V27" s="12">
        <f t="shared" si="105"/>
        <v>0.10499999999999989</v>
      </c>
      <c r="W27" s="12">
        <f t="shared" si="105"/>
        <v>9.9166666666666556E-2</v>
      </c>
      <c r="X27" s="12">
        <f t="shared" si="105"/>
        <v>9.3333333333333213E-2</v>
      </c>
      <c r="Y27" s="12">
        <f t="shared" si="105"/>
        <v>8.749999999999987E-2</v>
      </c>
      <c r="Z27" s="12">
        <f t="shared" si="105"/>
        <v>8.166666666666654E-2</v>
      </c>
      <c r="AA27" s="12">
        <f t="shared" si="105"/>
        <v>7.5833333333333197E-2</v>
      </c>
      <c r="AB27" s="12">
        <f t="shared" si="105"/>
        <v>6.9999999999999854E-2</v>
      </c>
      <c r="AC27" s="12">
        <f t="shared" si="105"/>
        <v>6.4166666666666511E-2</v>
      </c>
      <c r="AD27" s="12">
        <f t="shared" si="105"/>
        <v>5.8333333333333182E-2</v>
      </c>
      <c r="AE27" s="12">
        <f t="shared" si="105"/>
        <v>5.2499999999999852E-2</v>
      </c>
      <c r="AF27" s="12">
        <f t="shared" si="105"/>
        <v>4.6666666666666516E-2</v>
      </c>
      <c r="AG27" s="12">
        <f t="shared" si="105"/>
        <v>4.0833333333333187E-2</v>
      </c>
      <c r="AH27" s="12">
        <f t="shared" si="105"/>
        <v>3.4999999999999858E-2</v>
      </c>
      <c r="AI27" s="12">
        <f t="shared" si="105"/>
        <v>2.9166666666666521E-2</v>
      </c>
      <c r="AJ27" s="12">
        <f t="shared" si="105"/>
        <v>2.3333333333333189E-2</v>
      </c>
    </row>
    <row r="28" spans="1:36" x14ac:dyDescent="0.25">
      <c r="A28" s="8" t="s">
        <v>16</v>
      </c>
      <c r="B28" s="8"/>
      <c r="C28" s="17">
        <f t="shared" ref="C28:AJ28" si="106">C26+C27</f>
        <v>0.40444444444444444</v>
      </c>
      <c r="D28" s="17">
        <f t="shared" si="106"/>
        <v>0.39861111111111114</v>
      </c>
      <c r="E28" s="17">
        <f t="shared" si="106"/>
        <v>0.39861111111111114</v>
      </c>
      <c r="F28" s="17">
        <f t="shared" si="106"/>
        <v>0.39277777777777778</v>
      </c>
      <c r="G28" s="17">
        <f t="shared" si="106"/>
        <v>0.38694444444444442</v>
      </c>
      <c r="H28" s="17">
        <f t="shared" si="106"/>
        <v>0.38111111111111107</v>
      </c>
      <c r="I28" s="17">
        <f t="shared" si="106"/>
        <v>0.37527777777777771</v>
      </c>
      <c r="J28" s="17">
        <f t="shared" si="106"/>
        <v>0.36944444444444441</v>
      </c>
      <c r="K28" s="17">
        <f t="shared" si="106"/>
        <v>0.36361111111111111</v>
      </c>
      <c r="L28" s="17">
        <f t="shared" si="106"/>
        <v>0.35777777777777775</v>
      </c>
      <c r="M28" s="17">
        <f t="shared" si="106"/>
        <v>0.35194444444444439</v>
      </c>
      <c r="N28" s="17">
        <f t="shared" si="106"/>
        <v>0.34611111111111104</v>
      </c>
      <c r="O28" s="17">
        <f t="shared" si="106"/>
        <v>0.34027777777777768</v>
      </c>
      <c r="P28" s="17">
        <f t="shared" si="106"/>
        <v>0.33444444444444438</v>
      </c>
      <c r="Q28" s="17">
        <f t="shared" si="106"/>
        <v>0.32861111111111102</v>
      </c>
      <c r="R28" s="17">
        <f t="shared" si="106"/>
        <v>0.32277777777777772</v>
      </c>
      <c r="S28" s="17">
        <f t="shared" si="106"/>
        <v>0.31694444444444436</v>
      </c>
      <c r="T28" s="17">
        <f t="shared" si="106"/>
        <v>0.31111111111111101</v>
      </c>
      <c r="U28" s="17">
        <f t="shared" si="106"/>
        <v>0.30527777777777765</v>
      </c>
      <c r="V28" s="17">
        <f t="shared" si="106"/>
        <v>0.29944444444444435</v>
      </c>
      <c r="W28" s="17">
        <f t="shared" si="106"/>
        <v>0.29361111111111099</v>
      </c>
      <c r="X28" s="17">
        <f t="shared" si="106"/>
        <v>0.28777777777777769</v>
      </c>
      <c r="Y28" s="17">
        <f t="shared" si="106"/>
        <v>0.28194444444444433</v>
      </c>
      <c r="Z28" s="17">
        <f t="shared" si="106"/>
        <v>0.27611111111111097</v>
      </c>
      <c r="AA28" s="17">
        <f t="shared" si="106"/>
        <v>0.27027777777777762</v>
      </c>
      <c r="AB28" s="17">
        <f t="shared" si="106"/>
        <v>0.26444444444444432</v>
      </c>
      <c r="AC28" s="17">
        <f t="shared" si="106"/>
        <v>0.25861111111111096</v>
      </c>
      <c r="AD28" s="17">
        <f t="shared" si="106"/>
        <v>0.25277777777777766</v>
      </c>
      <c r="AE28" s="17">
        <f t="shared" si="106"/>
        <v>0.2469444444444443</v>
      </c>
      <c r="AF28" s="17">
        <f t="shared" si="106"/>
        <v>0.24111111111111097</v>
      </c>
      <c r="AG28" s="17">
        <f t="shared" si="106"/>
        <v>0.23527777777777764</v>
      </c>
      <c r="AH28" s="17">
        <f t="shared" si="106"/>
        <v>0.22944444444444431</v>
      </c>
      <c r="AI28" s="17">
        <f t="shared" si="106"/>
        <v>0.22361111111111098</v>
      </c>
      <c r="AJ28" s="17">
        <f t="shared" si="106"/>
        <v>0.21777777777777763</v>
      </c>
    </row>
    <row r="29" spans="1:36" x14ac:dyDescent="0.25">
      <c r="A29" s="8" t="s">
        <v>15</v>
      </c>
      <c r="B29" s="8"/>
      <c r="C29" s="17">
        <f t="shared" ref="C29:AJ29" si="107">$C$14*$Q$6</f>
        <v>2.5000000000000001E-2</v>
      </c>
      <c r="D29" s="17">
        <f t="shared" si="107"/>
        <v>2.5000000000000001E-2</v>
      </c>
      <c r="E29" s="17">
        <f t="shared" si="107"/>
        <v>2.5000000000000001E-2</v>
      </c>
      <c r="F29" s="17">
        <f t="shared" si="107"/>
        <v>2.5000000000000001E-2</v>
      </c>
      <c r="G29" s="17">
        <f t="shared" si="107"/>
        <v>2.5000000000000001E-2</v>
      </c>
      <c r="H29" s="17">
        <f t="shared" si="107"/>
        <v>2.5000000000000001E-2</v>
      </c>
      <c r="I29" s="17">
        <f t="shared" si="107"/>
        <v>2.5000000000000001E-2</v>
      </c>
      <c r="J29" s="17">
        <f t="shared" si="107"/>
        <v>2.5000000000000001E-2</v>
      </c>
      <c r="K29" s="17">
        <f t="shared" si="107"/>
        <v>2.5000000000000001E-2</v>
      </c>
      <c r="L29" s="17">
        <f t="shared" si="107"/>
        <v>2.5000000000000001E-2</v>
      </c>
      <c r="M29" s="17">
        <f t="shared" si="107"/>
        <v>2.5000000000000001E-2</v>
      </c>
      <c r="N29" s="17">
        <f t="shared" si="107"/>
        <v>2.5000000000000001E-2</v>
      </c>
      <c r="O29" s="17">
        <f t="shared" si="107"/>
        <v>2.5000000000000001E-2</v>
      </c>
      <c r="P29" s="17">
        <f t="shared" si="107"/>
        <v>2.5000000000000001E-2</v>
      </c>
      <c r="Q29" s="17">
        <f t="shared" si="107"/>
        <v>2.5000000000000001E-2</v>
      </c>
      <c r="R29" s="17">
        <f t="shared" si="107"/>
        <v>2.5000000000000001E-2</v>
      </c>
      <c r="S29" s="17">
        <f t="shared" si="107"/>
        <v>2.5000000000000001E-2</v>
      </c>
      <c r="T29" s="17">
        <f t="shared" si="107"/>
        <v>2.5000000000000001E-2</v>
      </c>
      <c r="U29" s="17">
        <f t="shared" si="107"/>
        <v>2.5000000000000001E-2</v>
      </c>
      <c r="V29" s="17">
        <f t="shared" si="107"/>
        <v>2.5000000000000001E-2</v>
      </c>
      <c r="W29" s="17">
        <f t="shared" si="107"/>
        <v>2.5000000000000001E-2</v>
      </c>
      <c r="X29" s="17">
        <f t="shared" si="107"/>
        <v>2.5000000000000001E-2</v>
      </c>
      <c r="Y29" s="17">
        <f t="shared" si="107"/>
        <v>2.5000000000000001E-2</v>
      </c>
      <c r="Z29" s="17">
        <f t="shared" si="107"/>
        <v>2.5000000000000001E-2</v>
      </c>
      <c r="AA29" s="17">
        <f t="shared" si="107"/>
        <v>2.5000000000000001E-2</v>
      </c>
      <c r="AB29" s="17">
        <f t="shared" si="107"/>
        <v>2.5000000000000001E-2</v>
      </c>
      <c r="AC29" s="17">
        <f t="shared" si="107"/>
        <v>2.5000000000000001E-2</v>
      </c>
      <c r="AD29" s="17">
        <f t="shared" si="107"/>
        <v>2.5000000000000001E-2</v>
      </c>
      <c r="AE29" s="17">
        <f t="shared" si="107"/>
        <v>2.5000000000000001E-2</v>
      </c>
      <c r="AF29" s="17">
        <f t="shared" si="107"/>
        <v>2.5000000000000001E-2</v>
      </c>
      <c r="AG29" s="17">
        <f t="shared" si="107"/>
        <v>2.5000000000000001E-2</v>
      </c>
      <c r="AH29" s="17">
        <f t="shared" si="107"/>
        <v>2.5000000000000001E-2</v>
      </c>
      <c r="AI29" s="17">
        <f t="shared" si="107"/>
        <v>2.5000000000000001E-2</v>
      </c>
      <c r="AJ29" s="17">
        <f t="shared" si="107"/>
        <v>2.5000000000000001E-2</v>
      </c>
    </row>
    <row r="30" spans="1:36" x14ac:dyDescent="0.25">
      <c r="A30" s="8" t="s">
        <v>44</v>
      </c>
      <c r="B30" s="8"/>
      <c r="C30" s="17">
        <f>C28+C29</f>
        <v>0.42944444444444446</v>
      </c>
      <c r="D30" s="17">
        <f t="shared" ref="D30" si="108">D28+D29</f>
        <v>0.42361111111111116</v>
      </c>
      <c r="E30" s="17">
        <f t="shared" ref="E30" si="109">E28+E29</f>
        <v>0.42361111111111116</v>
      </c>
      <c r="F30" s="17">
        <f t="shared" ref="F30" si="110">F28+F29</f>
        <v>0.4177777777777778</v>
      </c>
      <c r="G30" s="17">
        <f t="shared" ref="G30" si="111">G28+G29</f>
        <v>0.41194444444444445</v>
      </c>
      <c r="H30" s="17">
        <f t="shared" ref="H30" si="112">H28+H29</f>
        <v>0.40611111111111109</v>
      </c>
      <c r="I30" s="17">
        <f t="shared" ref="I30" si="113">I28+I29</f>
        <v>0.40027777777777773</v>
      </c>
      <c r="J30" s="17">
        <f t="shared" ref="J30" si="114">J28+J29</f>
        <v>0.39444444444444443</v>
      </c>
      <c r="K30" s="17">
        <f t="shared" ref="K30" si="115">K28+K29</f>
        <v>0.38861111111111113</v>
      </c>
      <c r="L30" s="17">
        <f t="shared" ref="L30" si="116">L28+L29</f>
        <v>0.38277777777777777</v>
      </c>
      <c r="M30" s="17">
        <f t="shared" ref="M30" si="117">M28+M29</f>
        <v>0.37694444444444442</v>
      </c>
      <c r="N30" s="17">
        <f t="shared" ref="N30" si="118">N28+N29</f>
        <v>0.37111111111111106</v>
      </c>
      <c r="O30" s="17">
        <f t="shared" ref="O30" si="119">O28+O29</f>
        <v>0.3652777777777777</v>
      </c>
      <c r="P30" s="17">
        <f t="shared" ref="P30" si="120">P28+P29</f>
        <v>0.3594444444444444</v>
      </c>
      <c r="Q30" s="17">
        <f t="shared" ref="Q30" si="121">Q28+Q29</f>
        <v>0.35361111111111104</v>
      </c>
      <c r="R30" s="17">
        <f t="shared" ref="R30" si="122">R28+R29</f>
        <v>0.34777777777777774</v>
      </c>
      <c r="S30" s="17">
        <f t="shared" ref="S30" si="123">S28+S29</f>
        <v>0.34194444444444438</v>
      </c>
      <c r="T30" s="17">
        <f t="shared" ref="T30" si="124">T28+T29</f>
        <v>0.33611111111111103</v>
      </c>
      <c r="U30" s="17">
        <f t="shared" ref="U30" si="125">U28+U29</f>
        <v>0.33027777777777767</v>
      </c>
      <c r="V30" s="17">
        <f t="shared" ref="V30" si="126">V28+V29</f>
        <v>0.32444444444444437</v>
      </c>
      <c r="W30" s="17">
        <f t="shared" ref="W30" si="127">W28+W29</f>
        <v>0.31861111111111101</v>
      </c>
      <c r="X30" s="17">
        <f t="shared" ref="X30" si="128">X28+X29</f>
        <v>0.31277777777777771</v>
      </c>
      <c r="Y30" s="17">
        <f t="shared" ref="Y30" si="129">Y28+Y29</f>
        <v>0.30694444444444435</v>
      </c>
      <c r="Z30" s="17">
        <f t="shared" ref="Z30" si="130">Z28+Z29</f>
        <v>0.301111111111111</v>
      </c>
      <c r="AA30" s="17">
        <f t="shared" ref="AA30" si="131">AA28+AA29</f>
        <v>0.29527777777777764</v>
      </c>
      <c r="AB30" s="17">
        <f t="shared" ref="AB30" si="132">AB28+AB29</f>
        <v>0.28944444444444434</v>
      </c>
      <c r="AC30" s="17">
        <f t="shared" ref="AC30" si="133">AC28+AC29</f>
        <v>0.28361111111111098</v>
      </c>
      <c r="AD30" s="17">
        <f t="shared" ref="AD30" si="134">AD28+AD29</f>
        <v>0.27777777777777768</v>
      </c>
      <c r="AE30" s="17">
        <f t="shared" ref="AE30" si="135">AE28+AE29</f>
        <v>0.27194444444444432</v>
      </c>
      <c r="AF30" s="17">
        <f t="shared" ref="AF30" si="136">AF28+AF29</f>
        <v>0.26611111111111097</v>
      </c>
      <c r="AG30" s="17">
        <f t="shared" ref="AG30" si="137">AG28+AG29</f>
        <v>0.26027777777777766</v>
      </c>
      <c r="AH30" s="17">
        <f t="shared" ref="AH30" si="138">AH28+AH29</f>
        <v>0.25444444444444431</v>
      </c>
      <c r="AI30" s="17">
        <f t="shared" ref="AI30" si="139">AI28+AI29</f>
        <v>0.24861111111111098</v>
      </c>
      <c r="AJ30" s="17">
        <f t="shared" ref="AJ30" si="140">AJ28+AJ29</f>
        <v>0.24277777777777762</v>
      </c>
    </row>
    <row r="31" spans="1:36" x14ac:dyDescent="0.25">
      <c r="C31" s="9">
        <f>C30/C24</f>
        <v>6.1349206349206355E-2</v>
      </c>
    </row>
    <row r="33" spans="1:36" x14ac:dyDescent="0.25">
      <c r="A33" s="9" t="s">
        <v>29</v>
      </c>
    </row>
    <row r="34" spans="1:36" x14ac:dyDescent="0.25">
      <c r="A34" s="10" t="s">
        <v>27</v>
      </c>
      <c r="B34" s="11">
        <v>2016</v>
      </c>
      <c r="C34" s="11">
        <f>B34+1</f>
        <v>2017</v>
      </c>
      <c r="D34" s="11">
        <f t="shared" ref="D34:AJ34" si="141">C34+1</f>
        <v>2018</v>
      </c>
      <c r="E34" s="11">
        <f t="shared" si="141"/>
        <v>2019</v>
      </c>
      <c r="F34" s="11">
        <f t="shared" si="141"/>
        <v>2020</v>
      </c>
      <c r="G34" s="11">
        <f t="shared" si="141"/>
        <v>2021</v>
      </c>
      <c r="H34" s="11">
        <f t="shared" si="141"/>
        <v>2022</v>
      </c>
      <c r="I34" s="11">
        <f t="shared" si="141"/>
        <v>2023</v>
      </c>
      <c r="J34" s="11">
        <f t="shared" si="141"/>
        <v>2024</v>
      </c>
      <c r="K34" s="11">
        <f t="shared" si="141"/>
        <v>2025</v>
      </c>
      <c r="L34" s="11">
        <f t="shared" si="141"/>
        <v>2026</v>
      </c>
      <c r="M34" s="11">
        <f t="shared" si="141"/>
        <v>2027</v>
      </c>
      <c r="N34" s="11">
        <f t="shared" si="141"/>
        <v>2028</v>
      </c>
      <c r="O34" s="11">
        <f t="shared" si="141"/>
        <v>2029</v>
      </c>
      <c r="P34" s="11">
        <f t="shared" si="141"/>
        <v>2030</v>
      </c>
      <c r="Q34" s="11">
        <f t="shared" si="141"/>
        <v>2031</v>
      </c>
      <c r="R34" s="11">
        <f t="shared" si="141"/>
        <v>2032</v>
      </c>
      <c r="S34" s="11">
        <f t="shared" si="141"/>
        <v>2033</v>
      </c>
      <c r="T34" s="11">
        <f t="shared" si="141"/>
        <v>2034</v>
      </c>
      <c r="U34" s="11">
        <f t="shared" si="141"/>
        <v>2035</v>
      </c>
      <c r="V34" s="11">
        <f t="shared" si="141"/>
        <v>2036</v>
      </c>
      <c r="W34" s="11">
        <f t="shared" si="141"/>
        <v>2037</v>
      </c>
      <c r="X34" s="11">
        <f t="shared" si="141"/>
        <v>2038</v>
      </c>
      <c r="Y34" s="11">
        <f t="shared" si="141"/>
        <v>2039</v>
      </c>
      <c r="Z34" s="11">
        <f t="shared" si="141"/>
        <v>2040</v>
      </c>
      <c r="AA34" s="11">
        <f t="shared" si="141"/>
        <v>2041</v>
      </c>
      <c r="AB34" s="11">
        <f t="shared" si="141"/>
        <v>2042</v>
      </c>
      <c r="AC34" s="11">
        <f t="shared" si="141"/>
        <v>2043</v>
      </c>
      <c r="AD34" s="11">
        <f t="shared" si="141"/>
        <v>2044</v>
      </c>
      <c r="AE34" s="11">
        <f>AD34+1</f>
        <v>2045</v>
      </c>
      <c r="AF34" s="11">
        <f t="shared" si="141"/>
        <v>2046</v>
      </c>
      <c r="AG34" s="11">
        <f t="shared" si="141"/>
        <v>2047</v>
      </c>
      <c r="AH34" s="11">
        <f t="shared" si="141"/>
        <v>2048</v>
      </c>
      <c r="AI34" s="11">
        <f t="shared" si="141"/>
        <v>2049</v>
      </c>
      <c r="AJ34" s="11">
        <f t="shared" si="141"/>
        <v>2050</v>
      </c>
    </row>
    <row r="35" spans="1:36" x14ac:dyDescent="0.25">
      <c r="A35" s="9" t="s">
        <v>30</v>
      </c>
      <c r="B35" s="9">
        <v>436</v>
      </c>
      <c r="C35" s="19">
        <v>466.07132235255153</v>
      </c>
      <c r="D35" s="19">
        <v>464.27031973120654</v>
      </c>
      <c r="E35" s="19">
        <v>496.13645004526393</v>
      </c>
      <c r="F35" s="19">
        <v>488.34207474714879</v>
      </c>
      <c r="G35" s="19">
        <v>514.54382627701307</v>
      </c>
      <c r="H35" s="19">
        <v>503.87457506907697</v>
      </c>
      <c r="I35" s="19">
        <v>501.54520717956137</v>
      </c>
      <c r="J35" s="19">
        <v>529.59171184260435</v>
      </c>
      <c r="K35" s="19">
        <f>J35</f>
        <v>529.59171184260435</v>
      </c>
      <c r="L35" s="19">
        <f t="shared" ref="L35:AJ35" si="142">K35</f>
        <v>529.59171184260435</v>
      </c>
      <c r="M35" s="19">
        <f t="shared" si="142"/>
        <v>529.59171184260435</v>
      </c>
      <c r="N35" s="19">
        <f t="shared" si="142"/>
        <v>529.59171184260435</v>
      </c>
      <c r="O35" s="19">
        <f t="shared" si="142"/>
        <v>529.59171184260435</v>
      </c>
      <c r="P35" s="19">
        <f t="shared" si="142"/>
        <v>529.59171184260435</v>
      </c>
      <c r="Q35" s="19">
        <f t="shared" si="142"/>
        <v>529.59171184260435</v>
      </c>
      <c r="R35" s="19">
        <f t="shared" si="142"/>
        <v>529.59171184260435</v>
      </c>
      <c r="S35" s="19">
        <f t="shared" si="142"/>
        <v>529.59171184260435</v>
      </c>
      <c r="T35" s="19">
        <f t="shared" si="142"/>
        <v>529.59171184260435</v>
      </c>
      <c r="U35" s="19">
        <f t="shared" si="142"/>
        <v>529.59171184260435</v>
      </c>
      <c r="V35" s="19">
        <f t="shared" si="142"/>
        <v>529.59171184260435</v>
      </c>
      <c r="W35" s="19">
        <f t="shared" si="142"/>
        <v>529.59171184260435</v>
      </c>
      <c r="X35" s="19">
        <f t="shared" si="142"/>
        <v>529.59171184260435</v>
      </c>
      <c r="Y35" s="19">
        <f t="shared" si="142"/>
        <v>529.59171184260435</v>
      </c>
      <c r="Z35" s="19">
        <f t="shared" si="142"/>
        <v>529.59171184260435</v>
      </c>
      <c r="AA35" s="19">
        <f t="shared" si="142"/>
        <v>529.59171184260435</v>
      </c>
      <c r="AB35" s="19">
        <f t="shared" si="142"/>
        <v>529.59171184260435</v>
      </c>
      <c r="AC35" s="19">
        <f t="shared" si="142"/>
        <v>529.59171184260435</v>
      </c>
      <c r="AD35" s="19">
        <f t="shared" si="142"/>
        <v>529.59171184260435</v>
      </c>
      <c r="AE35" s="19">
        <f t="shared" si="142"/>
        <v>529.59171184260435</v>
      </c>
      <c r="AF35" s="19">
        <f t="shared" si="142"/>
        <v>529.59171184260435</v>
      </c>
      <c r="AG35" s="19">
        <f t="shared" si="142"/>
        <v>529.59171184260435</v>
      </c>
      <c r="AH35" s="19">
        <f t="shared" si="142"/>
        <v>529.59171184260435</v>
      </c>
      <c r="AI35" s="19">
        <f t="shared" si="142"/>
        <v>529.59171184260435</v>
      </c>
      <c r="AJ35" s="19">
        <f t="shared" si="142"/>
        <v>529.59171184260435</v>
      </c>
    </row>
    <row r="36" spans="1:36" x14ac:dyDescent="0.25">
      <c r="A36" s="9" t="s">
        <v>45</v>
      </c>
      <c r="B36" s="9">
        <f t="shared" ref="B36:AJ36" si="143">B35+B20</f>
        <v>436</v>
      </c>
      <c r="C36" s="12">
        <f t="shared" si="143"/>
        <v>466.3852112414404</v>
      </c>
      <c r="D36" s="12">
        <f t="shared" si="143"/>
        <v>464.58004195342875</v>
      </c>
      <c r="E36" s="12">
        <f t="shared" si="143"/>
        <v>496.44617226748613</v>
      </c>
      <c r="F36" s="12">
        <f t="shared" si="143"/>
        <v>488.64763030270433</v>
      </c>
      <c r="G36" s="12">
        <f t="shared" si="143"/>
        <v>514.845215165902</v>
      </c>
      <c r="H36" s="12">
        <f t="shared" si="143"/>
        <v>504.17179729129919</v>
      </c>
      <c r="I36" s="12">
        <f t="shared" si="143"/>
        <v>501.83826273511693</v>
      </c>
      <c r="J36" s="12">
        <f t="shared" si="143"/>
        <v>529.88060073149325</v>
      </c>
      <c r="K36" s="12">
        <f t="shared" si="143"/>
        <v>529.87643406482653</v>
      </c>
      <c r="L36" s="12">
        <f t="shared" si="143"/>
        <v>529.87226739815992</v>
      </c>
      <c r="M36" s="12">
        <f t="shared" si="143"/>
        <v>529.8681007314932</v>
      </c>
      <c r="N36" s="12">
        <f t="shared" si="143"/>
        <v>529.86393406482659</v>
      </c>
      <c r="O36" s="12">
        <f t="shared" si="143"/>
        <v>529.85976739815987</v>
      </c>
      <c r="P36" s="12">
        <f t="shared" si="143"/>
        <v>529.85560073149327</v>
      </c>
      <c r="Q36" s="12">
        <f t="shared" si="143"/>
        <v>529.85143406482655</v>
      </c>
      <c r="R36" s="12">
        <f t="shared" si="143"/>
        <v>529.84726739815994</v>
      </c>
      <c r="S36" s="12">
        <f t="shared" si="143"/>
        <v>529.84310073149322</v>
      </c>
      <c r="T36" s="12">
        <f t="shared" si="143"/>
        <v>529.83893406482662</v>
      </c>
      <c r="U36" s="12">
        <f t="shared" si="143"/>
        <v>529.8347673981599</v>
      </c>
      <c r="V36" s="12">
        <f t="shared" si="143"/>
        <v>529.83060073149329</v>
      </c>
      <c r="W36" s="12">
        <f t="shared" si="143"/>
        <v>529.82643406482657</v>
      </c>
      <c r="X36" s="12">
        <f t="shared" si="143"/>
        <v>529.82226739815997</v>
      </c>
      <c r="Y36" s="12">
        <f t="shared" si="143"/>
        <v>529.81810073149325</v>
      </c>
      <c r="Z36" s="12">
        <f t="shared" si="143"/>
        <v>529.81393406482653</v>
      </c>
      <c r="AA36" s="12">
        <f t="shared" si="143"/>
        <v>529.80976739815992</v>
      </c>
      <c r="AB36" s="12">
        <f t="shared" si="143"/>
        <v>529.8056007314932</v>
      </c>
      <c r="AC36" s="12">
        <f t="shared" si="143"/>
        <v>529.80143406482659</v>
      </c>
      <c r="AD36" s="12">
        <f t="shared" si="143"/>
        <v>529.79726739815987</v>
      </c>
      <c r="AE36" s="12">
        <f t="shared" si="143"/>
        <v>529.79310073149327</v>
      </c>
      <c r="AF36" s="12">
        <f t="shared" si="143"/>
        <v>529.78893406482655</v>
      </c>
      <c r="AG36" s="12">
        <f t="shared" si="143"/>
        <v>529.78476739815994</v>
      </c>
      <c r="AH36" s="12">
        <f t="shared" si="143"/>
        <v>529.78060073149322</v>
      </c>
      <c r="AI36" s="12">
        <f t="shared" si="143"/>
        <v>529.77643406482662</v>
      </c>
      <c r="AJ36" s="12">
        <f t="shared" si="143"/>
        <v>529.7722673981599</v>
      </c>
    </row>
    <row r="37" spans="1:36" x14ac:dyDescent="0.25">
      <c r="A37" s="9" t="s">
        <v>46</v>
      </c>
      <c r="B37" s="9">
        <f t="shared" ref="B37:AJ37" si="144">B35+B30</f>
        <v>436</v>
      </c>
      <c r="C37" s="12">
        <f t="shared" si="144"/>
        <v>466.500766796996</v>
      </c>
      <c r="D37" s="12">
        <f t="shared" si="144"/>
        <v>464.69393084231763</v>
      </c>
      <c r="E37" s="12">
        <f t="shared" si="144"/>
        <v>496.56006115637501</v>
      </c>
      <c r="F37" s="12">
        <f t="shared" si="144"/>
        <v>488.75985252492654</v>
      </c>
      <c r="G37" s="12">
        <f t="shared" si="144"/>
        <v>514.9557707214575</v>
      </c>
      <c r="H37" s="12">
        <f t="shared" si="144"/>
        <v>504.28068618018807</v>
      </c>
      <c r="I37" s="12">
        <f t="shared" si="144"/>
        <v>501.94548495733915</v>
      </c>
      <c r="J37" s="12">
        <f t="shared" si="144"/>
        <v>529.98615628704874</v>
      </c>
      <c r="K37" s="12">
        <f t="shared" si="144"/>
        <v>529.98032295371547</v>
      </c>
      <c r="L37" s="12">
        <f t="shared" si="144"/>
        <v>529.97448962038209</v>
      </c>
      <c r="M37" s="12">
        <f t="shared" si="144"/>
        <v>529.96865628704882</v>
      </c>
      <c r="N37" s="12">
        <f t="shared" si="144"/>
        <v>529.96282295371543</v>
      </c>
      <c r="O37" s="12">
        <f t="shared" si="144"/>
        <v>529.95698962038216</v>
      </c>
      <c r="P37" s="12">
        <f t="shared" si="144"/>
        <v>529.95115628704878</v>
      </c>
      <c r="Q37" s="12">
        <f t="shared" si="144"/>
        <v>529.9453229537155</v>
      </c>
      <c r="R37" s="12">
        <f t="shared" si="144"/>
        <v>529.93948962038212</v>
      </c>
      <c r="S37" s="12">
        <f t="shared" si="144"/>
        <v>529.93365628704885</v>
      </c>
      <c r="T37" s="12">
        <f t="shared" si="144"/>
        <v>529.92782295371546</v>
      </c>
      <c r="U37" s="12">
        <f t="shared" si="144"/>
        <v>529.92198962038208</v>
      </c>
      <c r="V37" s="12">
        <f t="shared" si="144"/>
        <v>529.91615628704881</v>
      </c>
      <c r="W37" s="12">
        <f t="shared" si="144"/>
        <v>529.91032295371542</v>
      </c>
      <c r="X37" s="12">
        <f t="shared" si="144"/>
        <v>529.90448962038215</v>
      </c>
      <c r="Y37" s="12">
        <f t="shared" si="144"/>
        <v>529.89865628704877</v>
      </c>
      <c r="Z37" s="12">
        <f t="shared" si="144"/>
        <v>529.89282295371549</v>
      </c>
      <c r="AA37" s="12">
        <f t="shared" si="144"/>
        <v>529.88698962038211</v>
      </c>
      <c r="AB37" s="12">
        <f t="shared" si="144"/>
        <v>529.88115628704884</v>
      </c>
      <c r="AC37" s="12">
        <f t="shared" si="144"/>
        <v>529.87532295371545</v>
      </c>
      <c r="AD37" s="12">
        <f t="shared" si="144"/>
        <v>529.86948962038218</v>
      </c>
      <c r="AE37" s="12">
        <f t="shared" si="144"/>
        <v>529.8636562870488</v>
      </c>
      <c r="AF37" s="12">
        <f t="shared" si="144"/>
        <v>529.85782295371541</v>
      </c>
      <c r="AG37" s="12">
        <f t="shared" si="144"/>
        <v>529.85198962038214</v>
      </c>
      <c r="AH37" s="12">
        <f t="shared" si="144"/>
        <v>529.84615628704876</v>
      </c>
      <c r="AI37" s="12">
        <f t="shared" si="144"/>
        <v>529.84032295371549</v>
      </c>
      <c r="AJ37" s="12">
        <f t="shared" si="144"/>
        <v>529.8344896203821</v>
      </c>
    </row>
    <row r="39" spans="1:36" x14ac:dyDescent="0.25">
      <c r="A39" s="9" t="s">
        <v>31</v>
      </c>
    </row>
    <row r="40" spans="1:36" x14ac:dyDescent="0.25">
      <c r="B40" s="11">
        <v>2016</v>
      </c>
      <c r="C40" s="11">
        <f>B40+1</f>
        <v>2017</v>
      </c>
      <c r="D40" s="11">
        <f t="shared" ref="D40" si="145">C40+1</f>
        <v>2018</v>
      </c>
      <c r="E40" s="11">
        <f t="shared" ref="E40" si="146">D40+1</f>
        <v>2019</v>
      </c>
      <c r="F40" s="11">
        <f t="shared" ref="F40" si="147">E40+1</f>
        <v>2020</v>
      </c>
      <c r="G40" s="11">
        <f t="shared" ref="G40" si="148">F40+1</f>
        <v>2021</v>
      </c>
      <c r="H40" s="11">
        <f t="shared" ref="H40" si="149">G40+1</f>
        <v>2022</v>
      </c>
      <c r="I40" s="11">
        <f t="shared" ref="I40" si="150">H40+1</f>
        <v>2023</v>
      </c>
      <c r="J40" s="11">
        <f t="shared" ref="J40" si="151">I40+1</f>
        <v>2024</v>
      </c>
      <c r="K40" s="11">
        <f t="shared" ref="K40" si="152">J40+1</f>
        <v>2025</v>
      </c>
      <c r="L40" s="11">
        <f t="shared" ref="L40" si="153">K40+1</f>
        <v>2026</v>
      </c>
      <c r="M40" s="11">
        <f t="shared" ref="M40" si="154">L40+1</f>
        <v>2027</v>
      </c>
      <c r="N40" s="11">
        <f t="shared" ref="N40" si="155">M40+1</f>
        <v>2028</v>
      </c>
      <c r="O40" s="11">
        <f t="shared" ref="O40" si="156">N40+1</f>
        <v>2029</v>
      </c>
      <c r="P40" s="11">
        <f t="shared" ref="P40" si="157">O40+1</f>
        <v>2030</v>
      </c>
      <c r="Q40" s="11">
        <f t="shared" ref="Q40" si="158">P40+1</f>
        <v>2031</v>
      </c>
      <c r="R40" s="11">
        <f t="shared" ref="R40" si="159">Q40+1</f>
        <v>2032</v>
      </c>
      <c r="S40" s="11">
        <f t="shared" ref="S40" si="160">R40+1</f>
        <v>2033</v>
      </c>
      <c r="T40" s="11">
        <f t="shared" ref="T40" si="161">S40+1</f>
        <v>2034</v>
      </c>
      <c r="U40" s="11">
        <f t="shared" ref="U40" si="162">T40+1</f>
        <v>2035</v>
      </c>
      <c r="V40" s="11">
        <f t="shared" ref="V40" si="163">U40+1</f>
        <v>2036</v>
      </c>
      <c r="W40" s="11">
        <f t="shared" ref="W40" si="164">V40+1</f>
        <v>2037</v>
      </c>
      <c r="X40" s="11">
        <f t="shared" ref="X40" si="165">W40+1</f>
        <v>2038</v>
      </c>
      <c r="Y40" s="11">
        <f t="shared" ref="Y40" si="166">X40+1</f>
        <v>2039</v>
      </c>
      <c r="Z40" s="11">
        <f t="shared" ref="Z40" si="167">Y40+1</f>
        <v>2040</v>
      </c>
      <c r="AA40" s="11">
        <f t="shared" ref="AA40" si="168">Z40+1</f>
        <v>2041</v>
      </c>
      <c r="AB40" s="11">
        <f t="shared" ref="AB40" si="169">AA40+1</f>
        <v>2042</v>
      </c>
      <c r="AC40" s="11">
        <f t="shared" ref="AC40" si="170">AB40+1</f>
        <v>2043</v>
      </c>
      <c r="AD40" s="11">
        <f t="shared" ref="AD40" si="171">AC40+1</f>
        <v>2044</v>
      </c>
      <c r="AE40" s="11">
        <f>AD40+1</f>
        <v>2045</v>
      </c>
      <c r="AF40" s="11">
        <f t="shared" ref="AF40" si="172">AE40+1</f>
        <v>2046</v>
      </c>
      <c r="AG40" s="11">
        <f t="shared" ref="AG40" si="173">AF40+1</f>
        <v>2047</v>
      </c>
      <c r="AH40" s="11">
        <f t="shared" ref="AH40" si="174">AG40+1</f>
        <v>2048</v>
      </c>
      <c r="AI40" s="11">
        <f t="shared" ref="AI40" si="175">AH40+1</f>
        <v>2049</v>
      </c>
      <c r="AJ40" s="11">
        <f t="shared" ref="AJ40" si="176">AI40+1</f>
        <v>2050</v>
      </c>
    </row>
    <row r="41" spans="1:36" x14ac:dyDescent="0.25">
      <c r="A41" s="9" t="str">
        <f>'[1]2014 m3 basis'!$A$6</f>
        <v>Samlet forbrug DK transmission</v>
      </c>
      <c r="B41" s="18">
        <v>5693</v>
      </c>
      <c r="C41" s="18">
        <v>5567.3312402968832</v>
      </c>
      <c r="D41" s="18">
        <v>5486.6624805937663</v>
      </c>
      <c r="E41" s="18">
        <v>5425.4486587968549</v>
      </c>
      <c r="F41" s="18">
        <v>5388.9336920892902</v>
      </c>
      <c r="G41" s="18">
        <v>5326.1654723135198</v>
      </c>
      <c r="H41" s="18">
        <v>5050.7837151649528</v>
      </c>
      <c r="I41" s="18">
        <v>4740.4395810778187</v>
      </c>
      <c r="J41" s="18">
        <v>4446.540255469652</v>
      </c>
      <c r="K41" s="18">
        <v>4457.6918499242956</v>
      </c>
      <c r="L41" s="18">
        <v>4189.8728053542163</v>
      </c>
      <c r="M41" s="18">
        <v>3869.1527851950586</v>
      </c>
      <c r="N41" s="18">
        <v>3577.5307992027128</v>
      </c>
      <c r="O41" s="18">
        <v>3310.0058670355102</v>
      </c>
      <c r="P41" s="18">
        <v>3182.5770181551998</v>
      </c>
      <c r="Q41" s="18">
        <v>3139.2432917289134</v>
      </c>
      <c r="R41" s="18">
        <v>2920.0037365321095</v>
      </c>
      <c r="S41" s="18">
        <v>2359.8574108524936</v>
      </c>
      <c r="T41" s="18">
        <v>2273.8033823948945</v>
      </c>
      <c r="U41" s="18">
        <v>2187.8407281870914</v>
      </c>
      <c r="V41" s="18">
        <v>2094.936880984917</v>
      </c>
      <c r="W41" s="18">
        <v>2002.1225896849678</v>
      </c>
      <c r="X41" s="18">
        <v>1909.396958728222</v>
      </c>
      <c r="Y41" s="18">
        <v>1816.7591015112466</v>
      </c>
      <c r="Z41" s="18">
        <v>1724.2081402966448</v>
      </c>
      <c r="AA41" s="18">
        <v>1631.7432061243926</v>
      </c>
      <c r="AB41" s="18">
        <v>1539.3634387240663</v>
      </c>
      <c r="AC41" s="18">
        <v>1447.0679864279468</v>
      </c>
      <c r="AD41" s="18">
        <v>1354.8560060849918</v>
      </c>
      <c r="AE41" s="18">
        <v>1262.72666297567</v>
      </c>
      <c r="AF41" s="18">
        <v>1170.6791307276451</v>
      </c>
      <c r="AG41" s="18">
        <v>1078.712591232304</v>
      </c>
      <c r="AH41" s="18">
        <v>986.82623456211968</v>
      </c>
      <c r="AI41" s="18">
        <v>895.0192588888408</v>
      </c>
      <c r="AJ41" s="18">
        <v>803.29087040249817</v>
      </c>
    </row>
    <row r="42" spans="1:36" x14ac:dyDescent="0.25">
      <c r="A42" s="9" t="s">
        <v>19</v>
      </c>
      <c r="B42" s="18">
        <f>B41</f>
        <v>5693</v>
      </c>
      <c r="C42" s="18">
        <f t="shared" ref="C42:AJ42" si="177">$E$3+C41</f>
        <v>5589.3312402968832</v>
      </c>
      <c r="D42" s="18">
        <f t="shared" si="177"/>
        <v>5508.6624805937663</v>
      </c>
      <c r="E42" s="18">
        <f t="shared" si="177"/>
        <v>5447.4486587968549</v>
      </c>
      <c r="F42" s="18">
        <f t="shared" si="177"/>
        <v>5410.9336920892902</v>
      </c>
      <c r="G42" s="18">
        <f t="shared" si="177"/>
        <v>5348.1654723135198</v>
      </c>
      <c r="H42" s="18">
        <f t="shared" si="177"/>
        <v>5072.7837151649528</v>
      </c>
      <c r="I42" s="18">
        <f t="shared" si="177"/>
        <v>4762.4395810778187</v>
      </c>
      <c r="J42" s="18">
        <f t="shared" si="177"/>
        <v>4468.540255469652</v>
      </c>
      <c r="K42" s="18">
        <f t="shared" si="177"/>
        <v>4479.6918499242956</v>
      </c>
      <c r="L42" s="18">
        <f t="shared" si="177"/>
        <v>4211.8728053542163</v>
      </c>
      <c r="M42" s="18">
        <f t="shared" si="177"/>
        <v>3891.1527851950586</v>
      </c>
      <c r="N42" s="18">
        <f t="shared" si="177"/>
        <v>3599.5307992027128</v>
      </c>
      <c r="O42" s="18">
        <f t="shared" si="177"/>
        <v>3332.0058670355102</v>
      </c>
      <c r="P42" s="18">
        <f t="shared" si="177"/>
        <v>3204.5770181551998</v>
      </c>
      <c r="Q42" s="18">
        <f t="shared" si="177"/>
        <v>3161.2432917289134</v>
      </c>
      <c r="R42" s="18">
        <f t="shared" si="177"/>
        <v>2942.0037365321095</v>
      </c>
      <c r="S42" s="18">
        <f t="shared" si="177"/>
        <v>2381.8574108524936</v>
      </c>
      <c r="T42" s="18">
        <f t="shared" si="177"/>
        <v>2295.8033823948945</v>
      </c>
      <c r="U42" s="18">
        <f t="shared" si="177"/>
        <v>2209.8407281870914</v>
      </c>
      <c r="V42" s="18">
        <f t="shared" si="177"/>
        <v>2116.936880984917</v>
      </c>
      <c r="W42" s="18">
        <f t="shared" si="177"/>
        <v>2024.1225896849678</v>
      </c>
      <c r="X42" s="18">
        <f t="shared" si="177"/>
        <v>1931.396958728222</v>
      </c>
      <c r="Y42" s="18">
        <f t="shared" si="177"/>
        <v>1838.7591015112466</v>
      </c>
      <c r="Z42" s="18">
        <f t="shared" si="177"/>
        <v>1746.2081402966448</v>
      </c>
      <c r="AA42" s="18">
        <f t="shared" si="177"/>
        <v>1653.7432061243926</v>
      </c>
      <c r="AB42" s="18">
        <f t="shared" si="177"/>
        <v>1561.3634387240663</v>
      </c>
      <c r="AC42" s="18">
        <f t="shared" si="177"/>
        <v>1469.0679864279468</v>
      </c>
      <c r="AD42" s="18">
        <f t="shared" si="177"/>
        <v>1376.8560060849918</v>
      </c>
      <c r="AE42" s="18">
        <f t="shared" si="177"/>
        <v>1284.72666297567</v>
      </c>
      <c r="AF42" s="18">
        <f t="shared" si="177"/>
        <v>1192.6791307276451</v>
      </c>
      <c r="AG42" s="18">
        <f t="shared" si="177"/>
        <v>1100.712591232304</v>
      </c>
      <c r="AH42" s="18">
        <f t="shared" si="177"/>
        <v>1008.8262345621197</v>
      </c>
      <c r="AI42" s="18">
        <f t="shared" si="177"/>
        <v>917.0192588888408</v>
      </c>
      <c r="AJ42" s="18">
        <f t="shared" si="177"/>
        <v>825.29087040249817</v>
      </c>
    </row>
    <row r="43" spans="1:36" x14ac:dyDescent="0.25">
      <c r="A43" s="9" t="s">
        <v>20</v>
      </c>
      <c r="B43" s="18">
        <f>B41</f>
        <v>5693</v>
      </c>
      <c r="C43" s="18">
        <f t="shared" ref="C43:AJ43" si="178">$E$4+C42</f>
        <v>5689.3312402968832</v>
      </c>
      <c r="D43" s="18">
        <f t="shared" si="178"/>
        <v>5608.6624805937663</v>
      </c>
      <c r="E43" s="18">
        <f t="shared" si="178"/>
        <v>5547.4486587968549</v>
      </c>
      <c r="F43" s="18">
        <f t="shared" si="178"/>
        <v>5510.9336920892902</v>
      </c>
      <c r="G43" s="18">
        <f t="shared" si="178"/>
        <v>5448.1654723135198</v>
      </c>
      <c r="H43" s="18">
        <f t="shared" si="178"/>
        <v>5172.7837151649528</v>
      </c>
      <c r="I43" s="18">
        <f t="shared" si="178"/>
        <v>4862.4395810778187</v>
      </c>
      <c r="J43" s="18">
        <f t="shared" si="178"/>
        <v>4568.540255469652</v>
      </c>
      <c r="K43" s="18">
        <f t="shared" si="178"/>
        <v>4579.6918499242956</v>
      </c>
      <c r="L43" s="18">
        <f t="shared" si="178"/>
        <v>4311.8728053542163</v>
      </c>
      <c r="M43" s="18">
        <f t="shared" si="178"/>
        <v>3991.1527851950586</v>
      </c>
      <c r="N43" s="18">
        <f t="shared" si="178"/>
        <v>3699.5307992027128</v>
      </c>
      <c r="O43" s="18">
        <f t="shared" si="178"/>
        <v>3432.0058670355102</v>
      </c>
      <c r="P43" s="18">
        <f t="shared" si="178"/>
        <v>3304.5770181551998</v>
      </c>
      <c r="Q43" s="18">
        <f t="shared" si="178"/>
        <v>3261.2432917289134</v>
      </c>
      <c r="R43" s="18">
        <f t="shared" si="178"/>
        <v>3042.0037365321095</v>
      </c>
      <c r="S43" s="18">
        <f t="shared" si="178"/>
        <v>2481.8574108524936</v>
      </c>
      <c r="T43" s="18">
        <f t="shared" si="178"/>
        <v>2395.8033823948945</v>
      </c>
      <c r="U43" s="18">
        <f t="shared" si="178"/>
        <v>2309.8407281870914</v>
      </c>
      <c r="V43" s="18">
        <f t="shared" si="178"/>
        <v>2216.936880984917</v>
      </c>
      <c r="W43" s="18">
        <f t="shared" si="178"/>
        <v>2124.1225896849678</v>
      </c>
      <c r="X43" s="18">
        <f t="shared" si="178"/>
        <v>2031.396958728222</v>
      </c>
      <c r="Y43" s="18">
        <f t="shared" si="178"/>
        <v>1938.7591015112466</v>
      </c>
      <c r="Z43" s="18">
        <f t="shared" si="178"/>
        <v>1846.2081402966448</v>
      </c>
      <c r="AA43" s="18">
        <f t="shared" si="178"/>
        <v>1753.7432061243926</v>
      </c>
      <c r="AB43" s="18">
        <f t="shared" si="178"/>
        <v>1661.3634387240663</v>
      </c>
      <c r="AC43" s="18">
        <f t="shared" si="178"/>
        <v>1569.0679864279468</v>
      </c>
      <c r="AD43" s="18">
        <f t="shared" si="178"/>
        <v>1476.8560060849918</v>
      </c>
      <c r="AE43" s="18">
        <f t="shared" si="178"/>
        <v>1384.72666297567</v>
      </c>
      <c r="AF43" s="18">
        <f t="shared" si="178"/>
        <v>1292.6791307276451</v>
      </c>
      <c r="AG43" s="18">
        <f t="shared" si="178"/>
        <v>1200.712591232304</v>
      </c>
      <c r="AH43" s="18">
        <f t="shared" si="178"/>
        <v>1108.8262345621197</v>
      </c>
      <c r="AI43" s="18">
        <f t="shared" si="178"/>
        <v>1017.0192588888408</v>
      </c>
      <c r="AJ43" s="18">
        <f t="shared" si="178"/>
        <v>925.29087040249817</v>
      </c>
    </row>
    <row r="44" spans="1:36" x14ac:dyDescent="0.25">
      <c r="C44" s="9">
        <f>C42/C41</f>
        <v>1.0039516240457838</v>
      </c>
    </row>
    <row r="45" spans="1:36" x14ac:dyDescent="0.25">
      <c r="A45" s="9" t="s">
        <v>48</v>
      </c>
      <c r="C45" s="9">
        <f>C43/C42</f>
        <v>1.0178912280737702</v>
      </c>
      <c r="U45" s="9">
        <f>U43/U42</f>
        <v>1.0452521300401763</v>
      </c>
      <c r="Z45" s="9">
        <f>Z43/Z42</f>
        <v>1.0572669418337564</v>
      </c>
    </row>
    <row r="46" spans="1:36" x14ac:dyDescent="0.25">
      <c r="B46" s="11">
        <v>2016</v>
      </c>
      <c r="C46" s="11">
        <f>B46+1</f>
        <v>2017</v>
      </c>
      <c r="D46" s="11">
        <f t="shared" ref="D46" si="179">C46+1</f>
        <v>2018</v>
      </c>
      <c r="E46" s="11">
        <f t="shared" ref="E46" si="180">D46+1</f>
        <v>2019</v>
      </c>
      <c r="F46" s="11">
        <f t="shared" ref="F46" si="181">E46+1</f>
        <v>2020</v>
      </c>
      <c r="G46" s="11">
        <f t="shared" ref="G46" si="182">F46+1</f>
        <v>2021</v>
      </c>
      <c r="H46" s="11">
        <f t="shared" ref="H46" si="183">G46+1</f>
        <v>2022</v>
      </c>
      <c r="I46" s="11">
        <f t="shared" ref="I46" si="184">H46+1</f>
        <v>2023</v>
      </c>
      <c r="J46" s="11">
        <f t="shared" ref="J46" si="185">I46+1</f>
        <v>2024</v>
      </c>
      <c r="K46" s="11">
        <f t="shared" ref="K46" si="186">J46+1</f>
        <v>2025</v>
      </c>
      <c r="L46" s="11">
        <f t="shared" ref="L46" si="187">K46+1</f>
        <v>2026</v>
      </c>
      <c r="M46" s="11">
        <f t="shared" ref="M46" si="188">L46+1</f>
        <v>2027</v>
      </c>
      <c r="N46" s="11">
        <f t="shared" ref="N46" si="189">M46+1</f>
        <v>2028</v>
      </c>
      <c r="O46" s="11">
        <f t="shared" ref="O46" si="190">N46+1</f>
        <v>2029</v>
      </c>
      <c r="P46" s="11">
        <f t="shared" ref="P46" si="191">O46+1</f>
        <v>2030</v>
      </c>
      <c r="Q46" s="11">
        <f t="shared" ref="Q46" si="192">P46+1</f>
        <v>2031</v>
      </c>
      <c r="R46" s="11">
        <f t="shared" ref="R46" si="193">Q46+1</f>
        <v>2032</v>
      </c>
      <c r="S46" s="11">
        <f t="shared" ref="S46" si="194">R46+1</f>
        <v>2033</v>
      </c>
      <c r="T46" s="11">
        <f t="shared" ref="T46" si="195">S46+1</f>
        <v>2034</v>
      </c>
      <c r="U46" s="11">
        <f t="shared" ref="U46" si="196">T46+1</f>
        <v>2035</v>
      </c>
      <c r="V46" s="11">
        <f t="shared" ref="V46" si="197">U46+1</f>
        <v>2036</v>
      </c>
      <c r="W46" s="11">
        <f t="shared" ref="W46" si="198">V46+1</f>
        <v>2037</v>
      </c>
      <c r="X46" s="11">
        <f t="shared" ref="X46" si="199">W46+1</f>
        <v>2038</v>
      </c>
      <c r="Y46" s="11">
        <f t="shared" ref="Y46" si="200">X46+1</f>
        <v>2039</v>
      </c>
      <c r="Z46" s="11">
        <f t="shared" ref="Z46" si="201">Y46+1</f>
        <v>2040</v>
      </c>
      <c r="AA46" s="11">
        <f t="shared" ref="AA46" si="202">Z46+1</f>
        <v>2041</v>
      </c>
      <c r="AB46" s="11">
        <f t="shared" ref="AB46" si="203">AA46+1</f>
        <v>2042</v>
      </c>
      <c r="AC46" s="11">
        <f t="shared" ref="AC46" si="204">AB46+1</f>
        <v>2043</v>
      </c>
      <c r="AD46" s="11">
        <f t="shared" ref="AD46" si="205">AC46+1</f>
        <v>2044</v>
      </c>
      <c r="AE46" s="11">
        <f>AD46+1</f>
        <v>2045</v>
      </c>
      <c r="AF46" s="11">
        <f t="shared" ref="AF46" si="206">AE46+1</f>
        <v>2046</v>
      </c>
      <c r="AG46" s="11">
        <f t="shared" ref="AG46" si="207">AF46+1</f>
        <v>2047</v>
      </c>
      <c r="AH46" s="11">
        <f t="shared" ref="AH46" si="208">AG46+1</f>
        <v>2048</v>
      </c>
      <c r="AI46" s="11">
        <f t="shared" ref="AI46" si="209">AH46+1</f>
        <v>2049</v>
      </c>
      <c r="AJ46" s="11">
        <f t="shared" ref="AJ46" si="210">AI46+1</f>
        <v>2050</v>
      </c>
    </row>
    <row r="47" spans="1:36" x14ac:dyDescent="0.25">
      <c r="A47" s="9" t="s">
        <v>47</v>
      </c>
      <c r="B47" s="20">
        <f>B35/B41</f>
        <v>7.6585280168628145E-2</v>
      </c>
      <c r="C47" s="20">
        <f t="shared" ref="C47:AJ49" si="211">C35/C41</f>
        <v>8.3715392929934213E-2</v>
      </c>
      <c r="D47" s="20">
        <f t="shared" si="211"/>
        <v>8.4617984316207331E-2</v>
      </c>
      <c r="E47" s="20">
        <f t="shared" si="211"/>
        <v>9.1446160722731262E-2</v>
      </c>
      <c r="F47" s="20">
        <f t="shared" si="211"/>
        <v>9.0619425409522628E-2</v>
      </c>
      <c r="G47" s="20">
        <f t="shared" si="211"/>
        <v>9.6606804454671083E-2</v>
      </c>
      <c r="H47" s="20">
        <f t="shared" si="211"/>
        <v>9.9761661453884098E-2</v>
      </c>
      <c r="I47" s="20">
        <f t="shared" si="211"/>
        <v>0.10580141326588254</v>
      </c>
      <c r="J47" s="20">
        <f t="shared" si="211"/>
        <v>0.11910197173884977</v>
      </c>
      <c r="K47" s="20">
        <f t="shared" si="211"/>
        <v>0.11880402003373076</v>
      </c>
      <c r="L47" s="20">
        <f t="shared" si="211"/>
        <v>0.12639804033331081</v>
      </c>
      <c r="M47" s="20">
        <f t="shared" si="211"/>
        <v>0.1368753681346046</v>
      </c>
      <c r="N47" s="20">
        <f t="shared" si="211"/>
        <v>0.1480327470445898</v>
      </c>
      <c r="O47" s="20">
        <f t="shared" si="211"/>
        <v>0.15999721242697207</v>
      </c>
      <c r="P47" s="20">
        <f t="shared" si="211"/>
        <v>0.16640342364741434</v>
      </c>
      <c r="Q47" s="20">
        <f t="shared" si="211"/>
        <v>0.16870043594198011</v>
      </c>
      <c r="R47" s="20">
        <f t="shared" si="211"/>
        <v>0.18136679252046592</v>
      </c>
      <c r="S47" s="20">
        <f t="shared" si="211"/>
        <v>0.22441682679941685</v>
      </c>
      <c r="T47" s="20">
        <f t="shared" si="211"/>
        <v>0.23291007302698674</v>
      </c>
      <c r="U47" s="20">
        <f t="shared" si="211"/>
        <v>0.2420613644401069</v>
      </c>
      <c r="V47" s="20">
        <f t="shared" si="211"/>
        <v>0.25279602294920756</v>
      </c>
      <c r="W47" s="20">
        <f t="shared" si="211"/>
        <v>0.26451512738085392</v>
      </c>
      <c r="X47" s="20">
        <f t="shared" si="211"/>
        <v>0.27736071822139363</v>
      </c>
      <c r="Y47" s="20">
        <f t="shared" si="211"/>
        <v>0.29150354133471557</v>
      </c>
      <c r="Z47" s="20">
        <f t="shared" si="211"/>
        <v>0.30715068527137895</v>
      </c>
      <c r="AA47" s="20">
        <f t="shared" si="211"/>
        <v>0.3245557939845542</v>
      </c>
      <c r="AB47" s="20">
        <f t="shared" si="211"/>
        <v>0.3440329284951496</v>
      </c>
      <c r="AC47" s="20">
        <f t="shared" si="211"/>
        <v>0.36597569485998305</v>
      </c>
      <c r="AD47" s="20">
        <f t="shared" si="211"/>
        <v>0.39088413046410658</v>
      </c>
      <c r="AE47" s="20">
        <f t="shared" si="211"/>
        <v>0.41940328605606425</v>
      </c>
      <c r="AF47" s="20">
        <f t="shared" si="211"/>
        <v>0.4523799032049306</v>
      </c>
      <c r="AG47" s="20">
        <f t="shared" si="211"/>
        <v>0.49094792824992173</v>
      </c>
      <c r="AH47" s="20">
        <f t="shared" si="211"/>
        <v>0.53666156542503951</v>
      </c>
      <c r="AI47" s="20">
        <f t="shared" si="211"/>
        <v>0.5917098504674505</v>
      </c>
      <c r="AJ47" s="20">
        <f t="shared" si="211"/>
        <v>0.65927764319946314</v>
      </c>
    </row>
    <row r="48" spans="1:36" x14ac:dyDescent="0.25">
      <c r="A48" s="9" t="s">
        <v>19</v>
      </c>
      <c r="B48" s="20">
        <f t="shared" ref="B48:Q49" si="212">B36/B42</f>
        <v>7.6585280168628145E-2</v>
      </c>
      <c r="C48" s="20">
        <f t="shared" si="212"/>
        <v>8.3442041845540701E-2</v>
      </c>
      <c r="D48" s="20">
        <f t="shared" si="212"/>
        <v>8.4336269210553039E-2</v>
      </c>
      <c r="E48" s="20">
        <f t="shared" si="212"/>
        <v>9.1133703750616565E-2</v>
      </c>
      <c r="F48" s="20">
        <f t="shared" si="212"/>
        <v>9.0307451192222221E-2</v>
      </c>
      <c r="G48" s="20">
        <f t="shared" si="212"/>
        <v>9.6265760255766594E-2</v>
      </c>
      <c r="H48" s="20">
        <f t="shared" si="212"/>
        <v>9.9387599708635505E-2</v>
      </c>
      <c r="I48" s="20">
        <f t="shared" si="212"/>
        <v>0.10537420038440522</v>
      </c>
      <c r="J48" s="20">
        <f t="shared" si="212"/>
        <v>0.11858024554727924</v>
      </c>
      <c r="K48" s="20">
        <f t="shared" si="212"/>
        <v>0.11828412574266267</v>
      </c>
      <c r="L48" s="20">
        <f t="shared" si="212"/>
        <v>0.12580443234766628</v>
      </c>
      <c r="M48" s="20">
        <f t="shared" si="212"/>
        <v>0.13617252520834427</v>
      </c>
      <c r="N48" s="20">
        <f t="shared" si="212"/>
        <v>0.14720361169911095</v>
      </c>
      <c r="O48" s="20">
        <f t="shared" si="212"/>
        <v>0.15902125882796742</v>
      </c>
      <c r="P48" s="20">
        <f t="shared" si="212"/>
        <v>0.16534338158504264</v>
      </c>
      <c r="Q48" s="20">
        <f t="shared" si="212"/>
        <v>0.16760855940798086</v>
      </c>
      <c r="R48" s="20">
        <f t="shared" si="211"/>
        <v>0.18009741483969632</v>
      </c>
      <c r="S48" s="20">
        <f t="shared" si="211"/>
        <v>0.22244954644109297</v>
      </c>
      <c r="T48" s="20">
        <f t="shared" si="211"/>
        <v>0.23078584957572407</v>
      </c>
      <c r="U48" s="20">
        <f t="shared" si="211"/>
        <v>0.23976151794108058</v>
      </c>
      <c r="V48" s="20">
        <f t="shared" si="211"/>
        <v>0.2502817185956846</v>
      </c>
      <c r="W48" s="20">
        <f t="shared" si="211"/>
        <v>0.26175609953905421</v>
      </c>
      <c r="X48" s="20">
        <f t="shared" si="211"/>
        <v>0.27432075265720368</v>
      </c>
      <c r="Y48" s="20">
        <f t="shared" si="211"/>
        <v>0.28813894125448203</v>
      </c>
      <c r="Z48" s="20">
        <f t="shared" si="211"/>
        <v>0.30340823744804102</v>
      </c>
      <c r="AA48" s="20">
        <f t="shared" si="211"/>
        <v>0.32037003413594567</v>
      </c>
      <c r="AB48" s="20">
        <f t="shared" si="211"/>
        <v>0.33932240732141522</v>
      </c>
      <c r="AC48" s="20">
        <f t="shared" si="211"/>
        <v>0.36063779141566071</v>
      </c>
      <c r="AD48" s="20">
        <f t="shared" si="211"/>
        <v>0.38478770841448184</v>
      </c>
      <c r="AE48" s="20">
        <f t="shared" si="211"/>
        <v>0.41237806920297909</v>
      </c>
      <c r="AF48" s="20">
        <f t="shared" si="211"/>
        <v>0.44420072458348969</v>
      </c>
      <c r="AG48" s="20">
        <f t="shared" si="211"/>
        <v>0.48131071781875306</v>
      </c>
      <c r="AH48" s="20">
        <f t="shared" si="211"/>
        <v>0.52514554298981342</v>
      </c>
      <c r="AI48" s="20">
        <f t="shared" si="211"/>
        <v>0.57771571199798</v>
      </c>
      <c r="AJ48" s="20">
        <f t="shared" si="211"/>
        <v>0.6419218803908342</v>
      </c>
    </row>
    <row r="49" spans="1:36" x14ac:dyDescent="0.25">
      <c r="A49" s="9" t="s">
        <v>20</v>
      </c>
      <c r="B49" s="20">
        <f t="shared" si="212"/>
        <v>7.6585280168628145E-2</v>
      </c>
      <c r="C49" s="20">
        <f t="shared" si="211"/>
        <v>8.1995712166102117E-2</v>
      </c>
      <c r="D49" s="20">
        <f t="shared" si="211"/>
        <v>8.2852896292151701E-2</v>
      </c>
      <c r="E49" s="20">
        <f t="shared" si="211"/>
        <v>8.9511429793758604E-2</v>
      </c>
      <c r="F49" s="20">
        <f t="shared" si="211"/>
        <v>8.8689118728922545E-2</v>
      </c>
      <c r="G49" s="20">
        <f t="shared" si="211"/>
        <v>9.4519113514146935E-2</v>
      </c>
      <c r="H49" s="20">
        <f t="shared" si="211"/>
        <v>9.7487293872697181E-2</v>
      </c>
      <c r="I49" s="20">
        <f t="shared" si="211"/>
        <v>0.10322914590253414</v>
      </c>
      <c r="J49" s="20">
        <f t="shared" si="211"/>
        <v>0.11600776761297586</v>
      </c>
      <c r="K49" s="20">
        <f t="shared" si="211"/>
        <v>0.11572401382474594</v>
      </c>
      <c r="L49" s="20">
        <f t="shared" si="211"/>
        <v>0.12291051094139248</v>
      </c>
      <c r="M49" s="20">
        <f t="shared" si="211"/>
        <v>0.13278586032910986</v>
      </c>
      <c r="N49" s="20">
        <f t="shared" si="211"/>
        <v>0.14325136124503354</v>
      </c>
      <c r="O49" s="20">
        <f t="shared" si="211"/>
        <v>0.15441610829125627</v>
      </c>
      <c r="P49" s="20">
        <f t="shared" si="211"/>
        <v>0.16036883188847487</v>
      </c>
      <c r="Q49" s="20">
        <f t="shared" si="211"/>
        <v>0.16249794190385919</v>
      </c>
      <c r="R49" s="20">
        <f t="shared" si="211"/>
        <v>0.17420737629484775</v>
      </c>
      <c r="S49" s="20">
        <f t="shared" si="211"/>
        <v>0.2135230065876435</v>
      </c>
      <c r="T49" s="20">
        <f t="shared" si="211"/>
        <v>0.22119003038721344</v>
      </c>
      <c r="U49" s="20">
        <f t="shared" si="211"/>
        <v>0.22941927690239416</v>
      </c>
      <c r="V49" s="20">
        <f t="shared" si="211"/>
        <v>0.23903078199124159</v>
      </c>
      <c r="W49" s="20">
        <f t="shared" si="211"/>
        <v>0.24947257071085868</v>
      </c>
      <c r="X49" s="20">
        <f t="shared" si="211"/>
        <v>0.2608571836949754</v>
      </c>
      <c r="Y49" s="20">
        <f t="shared" si="211"/>
        <v>0.27331846224422474</v>
      </c>
      <c r="Z49" s="20">
        <f t="shared" si="211"/>
        <v>0.28701683812778195</v>
      </c>
      <c r="AA49" s="20">
        <f t="shared" si="211"/>
        <v>0.3021462821751324</v>
      </c>
      <c r="AB49" s="20">
        <f t="shared" si="211"/>
        <v>0.31894355198643332</v>
      </c>
      <c r="AC49" s="20">
        <f t="shared" si="211"/>
        <v>0.33770067806940618</v>
      </c>
      <c r="AD49" s="20">
        <f t="shared" si="211"/>
        <v>0.35878209347234674</v>
      </c>
      <c r="AE49" s="20">
        <f t="shared" si="211"/>
        <v>0.38264855473239245</v>
      </c>
      <c r="AF49" s="20">
        <f t="shared" si="211"/>
        <v>0.40989121767244752</v>
      </c>
      <c r="AG49" s="20">
        <f t="shared" si="211"/>
        <v>0.44128128037417302</v>
      </c>
      <c r="AH49" s="20">
        <f t="shared" si="211"/>
        <v>0.47784417411109265</v>
      </c>
      <c r="AI49" s="20">
        <f t="shared" si="211"/>
        <v>0.52097373606533293</v>
      </c>
      <c r="AJ49" s="20">
        <f t="shared" si="211"/>
        <v>0.57261398179569845</v>
      </c>
    </row>
    <row r="51" spans="1:36" x14ac:dyDescent="0.25">
      <c r="A51" s="9" t="s">
        <v>49</v>
      </c>
    </row>
    <row r="52" spans="1:36" x14ac:dyDescent="0.25">
      <c r="B52" s="11">
        <v>2016</v>
      </c>
      <c r="C52" s="11">
        <f>B52+1</f>
        <v>2017</v>
      </c>
      <c r="D52" s="11">
        <f t="shared" ref="D52" si="213">C52+1</f>
        <v>2018</v>
      </c>
      <c r="E52" s="11">
        <f t="shared" ref="E52" si="214">D52+1</f>
        <v>2019</v>
      </c>
      <c r="F52" s="11">
        <f t="shared" ref="F52" si="215">E52+1</f>
        <v>2020</v>
      </c>
      <c r="G52" s="11">
        <f t="shared" ref="G52" si="216">F52+1</f>
        <v>2021</v>
      </c>
      <c r="H52" s="11">
        <f t="shared" ref="H52" si="217">G52+1</f>
        <v>2022</v>
      </c>
      <c r="I52" s="11">
        <f t="shared" ref="I52" si="218">H52+1</f>
        <v>2023</v>
      </c>
      <c r="J52" s="11">
        <f t="shared" ref="J52" si="219">I52+1</f>
        <v>2024</v>
      </c>
      <c r="K52" s="11">
        <f t="shared" ref="K52" si="220">J52+1</f>
        <v>2025</v>
      </c>
      <c r="L52" s="11">
        <f t="shared" ref="L52" si="221">K52+1</f>
        <v>2026</v>
      </c>
      <c r="M52" s="11">
        <f t="shared" ref="M52" si="222">L52+1</f>
        <v>2027</v>
      </c>
      <c r="N52" s="11">
        <f t="shared" ref="N52" si="223">M52+1</f>
        <v>2028</v>
      </c>
      <c r="O52" s="11">
        <f t="shared" ref="O52" si="224">N52+1</f>
        <v>2029</v>
      </c>
      <c r="P52" s="11">
        <f t="shared" ref="P52" si="225">O52+1</f>
        <v>2030</v>
      </c>
      <c r="Q52" s="11">
        <f t="shared" ref="Q52" si="226">P52+1</f>
        <v>2031</v>
      </c>
      <c r="R52" s="11">
        <f t="shared" ref="R52" si="227">Q52+1</f>
        <v>2032</v>
      </c>
      <c r="S52" s="11">
        <f t="shared" ref="S52" si="228">R52+1</f>
        <v>2033</v>
      </c>
      <c r="T52" s="11">
        <f t="shared" ref="T52" si="229">S52+1</f>
        <v>2034</v>
      </c>
      <c r="U52" s="11">
        <f t="shared" ref="U52" si="230">T52+1</f>
        <v>2035</v>
      </c>
      <c r="V52" s="11">
        <f t="shared" ref="V52" si="231">U52+1</f>
        <v>2036</v>
      </c>
      <c r="W52" s="11">
        <f t="shared" ref="W52" si="232">V52+1</f>
        <v>2037</v>
      </c>
      <c r="X52" s="11">
        <f t="shared" ref="X52" si="233">W52+1</f>
        <v>2038</v>
      </c>
      <c r="Y52" s="11">
        <f t="shared" ref="Y52" si="234">X52+1</f>
        <v>2039</v>
      </c>
      <c r="Z52" s="11">
        <f t="shared" ref="Z52" si="235">Y52+1</f>
        <v>2040</v>
      </c>
      <c r="AA52" s="11">
        <f t="shared" ref="AA52" si="236">Z52+1</f>
        <v>2041</v>
      </c>
      <c r="AB52" s="11">
        <f t="shared" ref="AB52" si="237">AA52+1</f>
        <v>2042</v>
      </c>
      <c r="AC52" s="11">
        <f t="shared" ref="AC52" si="238">AB52+1</f>
        <v>2043</v>
      </c>
      <c r="AD52" s="11">
        <f t="shared" ref="AD52" si="239">AC52+1</f>
        <v>2044</v>
      </c>
      <c r="AE52" s="11">
        <f>AD52+1</f>
        <v>2045</v>
      </c>
      <c r="AF52" s="11">
        <f t="shared" ref="AF52" si="240">AE52+1</f>
        <v>2046</v>
      </c>
      <c r="AG52" s="11">
        <f t="shared" ref="AG52" si="241">AF52+1</f>
        <v>2047</v>
      </c>
      <c r="AH52" s="11">
        <f t="shared" ref="AH52" si="242">AG52+1</f>
        <v>2048</v>
      </c>
      <c r="AI52" s="11">
        <f t="shared" ref="AI52" si="243">AH52+1</f>
        <v>2049</v>
      </c>
      <c r="AJ52" s="11">
        <f t="shared" ref="AJ52" si="244">AI52+1</f>
        <v>2050</v>
      </c>
    </row>
    <row r="53" spans="1:36" x14ac:dyDescent="0.25">
      <c r="A53" s="9" t="s">
        <v>19</v>
      </c>
      <c r="B53" s="20">
        <v>0</v>
      </c>
      <c r="C53" s="20">
        <f t="shared" ref="C53:AJ53" si="245">C48*$E$3</f>
        <v>1.8357249206018955</v>
      </c>
      <c r="D53" s="20">
        <f t="shared" si="245"/>
        <v>1.8553979226321669</v>
      </c>
      <c r="E53" s="20">
        <f t="shared" si="245"/>
        <v>2.0049414825135643</v>
      </c>
      <c r="F53" s="20">
        <f t="shared" si="245"/>
        <v>1.986763926228889</v>
      </c>
      <c r="G53" s="20">
        <f t="shared" si="245"/>
        <v>2.1178467256268649</v>
      </c>
      <c r="H53" s="20">
        <f t="shared" si="245"/>
        <v>2.1865271935899813</v>
      </c>
      <c r="I53" s="20">
        <f t="shared" si="245"/>
        <v>2.3182324084569146</v>
      </c>
      <c r="J53" s="20">
        <f t="shared" si="245"/>
        <v>2.6087654020401434</v>
      </c>
      <c r="K53" s="20">
        <f t="shared" si="245"/>
        <v>2.602250766338579</v>
      </c>
      <c r="L53" s="20">
        <f t="shared" si="245"/>
        <v>2.7676975116486582</v>
      </c>
      <c r="M53" s="20">
        <f t="shared" si="245"/>
        <v>2.9957955545835739</v>
      </c>
      <c r="N53" s="20">
        <f t="shared" si="245"/>
        <v>3.238479457380441</v>
      </c>
      <c r="O53" s="20">
        <f t="shared" si="245"/>
        <v>3.4984676942152833</v>
      </c>
      <c r="P53" s="20">
        <f t="shared" si="245"/>
        <v>3.6375543948709379</v>
      </c>
      <c r="Q53" s="20">
        <f t="shared" si="245"/>
        <v>3.6873883069755791</v>
      </c>
      <c r="R53" s="20">
        <f t="shared" si="245"/>
        <v>3.9621431264733191</v>
      </c>
      <c r="S53" s="20">
        <f t="shared" si="245"/>
        <v>4.8938900217040455</v>
      </c>
      <c r="T53" s="20">
        <f t="shared" si="245"/>
        <v>5.0772886906659291</v>
      </c>
      <c r="U53" s="20">
        <f t="shared" si="245"/>
        <v>5.2747533947037724</v>
      </c>
      <c r="V53" s="20">
        <f t="shared" si="245"/>
        <v>5.5061978091050614</v>
      </c>
      <c r="W53" s="20">
        <f t="shared" si="245"/>
        <v>5.7586341898591922</v>
      </c>
      <c r="X53" s="20">
        <f t="shared" si="245"/>
        <v>6.0350565584584812</v>
      </c>
      <c r="Y53" s="20">
        <f t="shared" si="245"/>
        <v>6.3390567075986048</v>
      </c>
      <c r="Z53" s="20">
        <f t="shared" si="245"/>
        <v>6.6749812238569026</v>
      </c>
      <c r="AA53" s="20">
        <f t="shared" si="245"/>
        <v>7.0481407509908047</v>
      </c>
      <c r="AB53" s="20">
        <f t="shared" si="245"/>
        <v>7.465092961071135</v>
      </c>
      <c r="AC53" s="20">
        <f t="shared" si="245"/>
        <v>7.9340314111445354</v>
      </c>
      <c r="AD53" s="20">
        <f t="shared" si="245"/>
        <v>8.4653295851186012</v>
      </c>
      <c r="AE53" s="20">
        <f t="shared" si="245"/>
        <v>9.0723175224655392</v>
      </c>
      <c r="AF53" s="20">
        <f t="shared" si="245"/>
        <v>9.7724159408367726</v>
      </c>
      <c r="AG53" s="20">
        <f t="shared" si="245"/>
        <v>10.588835792012567</v>
      </c>
      <c r="AH53" s="20">
        <f t="shared" si="245"/>
        <v>11.553201945775895</v>
      </c>
      <c r="AI53" s="20">
        <f t="shared" si="245"/>
        <v>12.709745663955561</v>
      </c>
      <c r="AJ53" s="20">
        <f t="shared" si="245"/>
        <v>14.122281368598353</v>
      </c>
    </row>
    <row r="54" spans="1:36" x14ac:dyDescent="0.25">
      <c r="A54" s="9" t="s">
        <v>20</v>
      </c>
      <c r="B54" s="20">
        <v>0</v>
      </c>
      <c r="C54" s="20">
        <f t="shared" ref="C54:AJ54" si="246">C49*$E$4</f>
        <v>8.1995712166102113</v>
      </c>
      <c r="D54" s="20">
        <f t="shared" si="246"/>
        <v>8.2852896292151694</v>
      </c>
      <c r="E54" s="20">
        <f t="shared" si="246"/>
        <v>8.9511429793758612</v>
      </c>
      <c r="F54" s="20">
        <f t="shared" si="246"/>
        <v>8.8689118728922551</v>
      </c>
      <c r="G54" s="20">
        <f t="shared" si="246"/>
        <v>9.4519113514146937</v>
      </c>
      <c r="H54" s="20">
        <f t="shared" si="246"/>
        <v>9.7487293872697176</v>
      </c>
      <c r="I54" s="20">
        <f t="shared" si="246"/>
        <v>10.322914590253413</v>
      </c>
      <c r="J54" s="20">
        <f t="shared" si="246"/>
        <v>11.600776761297587</v>
      </c>
      <c r="K54" s="20">
        <f t="shared" si="246"/>
        <v>11.572401382474593</v>
      </c>
      <c r="L54" s="20">
        <f t="shared" si="246"/>
        <v>12.291051094139247</v>
      </c>
      <c r="M54" s="20">
        <f t="shared" si="246"/>
        <v>13.278586032910985</v>
      </c>
      <c r="N54" s="20">
        <f t="shared" si="246"/>
        <v>14.325136124503354</v>
      </c>
      <c r="O54" s="20">
        <f t="shared" si="246"/>
        <v>15.441610829125626</v>
      </c>
      <c r="P54" s="20">
        <f t="shared" si="246"/>
        <v>16.036883188847487</v>
      </c>
      <c r="Q54" s="20">
        <f t="shared" si="246"/>
        <v>16.24979419038592</v>
      </c>
      <c r="R54" s="20">
        <f t="shared" si="246"/>
        <v>17.420737629484776</v>
      </c>
      <c r="S54" s="20">
        <f t="shared" si="246"/>
        <v>21.352300658764349</v>
      </c>
      <c r="T54" s="20">
        <f t="shared" si="246"/>
        <v>22.119003038721345</v>
      </c>
      <c r="U54" s="20">
        <f t="shared" si="246"/>
        <v>22.941927690239417</v>
      </c>
      <c r="V54" s="20">
        <f t="shared" si="246"/>
        <v>23.90307819912416</v>
      </c>
      <c r="W54" s="20">
        <f t="shared" si="246"/>
        <v>24.947257071085868</v>
      </c>
      <c r="X54" s="20">
        <f t="shared" si="246"/>
        <v>26.085718369497542</v>
      </c>
      <c r="Y54" s="20">
        <f t="shared" si="246"/>
        <v>27.331846224422474</v>
      </c>
      <c r="Z54" s="20">
        <f t="shared" si="246"/>
        <v>28.701683812778196</v>
      </c>
      <c r="AA54" s="20">
        <f t="shared" si="246"/>
        <v>30.214628217513241</v>
      </c>
      <c r="AB54" s="20">
        <f t="shared" si="246"/>
        <v>31.894355198643332</v>
      </c>
      <c r="AC54" s="20">
        <f t="shared" si="246"/>
        <v>33.770067806940617</v>
      </c>
      <c r="AD54" s="20">
        <f t="shared" si="246"/>
        <v>35.878209347234673</v>
      </c>
      <c r="AE54" s="20">
        <f t="shared" si="246"/>
        <v>38.264855473239244</v>
      </c>
      <c r="AF54" s="20">
        <f t="shared" si="246"/>
        <v>40.989121767244754</v>
      </c>
      <c r="AG54" s="20">
        <f t="shared" si="246"/>
        <v>44.128128037417305</v>
      </c>
      <c r="AH54" s="20">
        <f t="shared" si="246"/>
        <v>47.784417411109267</v>
      </c>
      <c r="AI54" s="20">
        <f t="shared" si="246"/>
        <v>52.097373606533296</v>
      </c>
      <c r="AJ54" s="20">
        <f t="shared" si="246"/>
        <v>57.261398179569845</v>
      </c>
    </row>
    <row r="56" spans="1:36" x14ac:dyDescent="0.25">
      <c r="A56" s="21" t="s">
        <v>50</v>
      </c>
    </row>
    <row r="57" spans="1:36" x14ac:dyDescent="0.25">
      <c r="A57" s="9" t="s">
        <v>19</v>
      </c>
      <c r="B57" s="22">
        <f>NPV(0.04,B53:AJ53)</f>
        <v>77.774416590463701</v>
      </c>
    </row>
    <row r="58" spans="1:36" x14ac:dyDescent="0.25">
      <c r="A58" s="9" t="s">
        <v>20</v>
      </c>
      <c r="B58" s="22">
        <f>NPV(0.04,B54:AJ54)</f>
        <v>335.7302018249494</v>
      </c>
    </row>
  </sheetData>
  <mergeCells count="3">
    <mergeCell ref="C2:D2"/>
    <mergeCell ref="E2:F2"/>
    <mergeCell ref="I2:J2"/>
  </mergeCells>
  <hyperlinks>
    <hyperlink ref="A56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F068EFE29061F47866E08D633D931D9" ma:contentTypeVersion="17" ma:contentTypeDescription="Opret et nyt dokument." ma:contentTypeScope="" ma:versionID="92d9009d49f30f01753f1de65d3286a9">
  <xsd:schema xmlns:xsd="http://www.w3.org/2001/XMLSchema" xmlns:xs="http://www.w3.org/2001/XMLSchema" xmlns:p="http://schemas.microsoft.com/office/2006/metadata/properties" xmlns:ns2="1058fca6-e738-4331-90e2-7e3198c8133a" targetNamespace="http://schemas.microsoft.com/office/2006/metadata/properties" ma:root="true" ma:fieldsID="8e370427c89ca9e93230178a6ef2ab4b" ns2:_="">
    <xsd:import namespace="1058fca6-e738-4331-90e2-7e3198c8133a"/>
    <xsd:element name="properties">
      <xsd:complexType>
        <xsd:sequence>
          <xsd:element name="documentManagement">
            <xsd:complexType>
              <xsd:all>
                <xsd:element ref="ns2:_x0024_Resources_x003a_SILocalization_x002c_1FF075C0_x002d_6FC7_x002d_4BC7_x002d_95E5_x002d_8748F3B91700" minOccurs="0"/>
                <xsd:element ref="ns2:_x0024_Resources_x003a_SILocalization_x002c_00ACCB6D_x002d_63E9_x002d_4C2B_x002d_ADD8_x002d_3BEB97C1EF26" minOccurs="0"/>
                <xsd:element ref="ns2:_x0024_Resources_x003a_SILocalization_x002c_2A847938_x002d_2AE0_x002d_4524_x002d_B061_x002d_23E9801152CA" minOccurs="0"/>
                <xsd:element ref="ns2:_x0024_Resources_x003a_SILocalization_x002c_04aa6f84_x002d_b651_x002d_4ed8_x002d_915d_x002d_6d6fbd0420e5" minOccurs="0"/>
                <xsd:element ref="ns2:_x0024_Resources_x003a_SILocalization_x002c_BE5601D0_x002d_D879_x002d_4DD1_x002d_A08E_x002d_5646297984B4" minOccurs="0"/>
                <xsd:element ref="ns2:_x0024_Resources_x003a_SILocalization_x002c_SI_x002e_PersonalLibrary_x002e_CheckedOutFrom360FieldId" minOccurs="0"/>
                <xsd:element ref="ns2:Checked_x0020_Out_x0020_From_x0020_360_x00b0__x0020_By" minOccurs="0"/>
                <xsd:element ref="ns2:Checked_x0020_In_x0020_From_x0020_360_x00b0__x0020_By" minOccurs="0"/>
                <xsd:element ref="ns2:FileRecNo" minOccurs="0"/>
                <xsd:element ref="ns2:_x0024_Resources_x003a_SILocalization_x002c_9FAAD48B_x002d_B0D9_x002d_4ea4_x002d_88D3_x002d_6170FF9A7B5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8fca6-e738-4331-90e2-7e3198c8133a" elementFormDefault="qualified">
    <xsd:import namespace="http://schemas.microsoft.com/office/2006/documentManagement/types"/>
    <xsd:import namespace="http://schemas.microsoft.com/office/infopath/2007/PartnerControls"/>
    <xsd:element name="_x0024_Resources_x003a_SILocalization_x002c_1FF075C0_x002d_6FC7_x002d_4BC7_x002d_95E5_x002d_8748F3B91700" ma:index="8" nillable="true" ma:displayName="Filversion" ma:internalName="_x0024_Resources_x003a_SILocalization_x002c_1FF075C0_x002d_6FC7_x002d_4BC7_x002d_95E5_x002d_8748F3B91700">
      <xsd:simpleType>
        <xsd:restriction base="dms:Text"/>
      </xsd:simpleType>
    </xsd:element>
    <xsd:element name="_x0024_Resources_x003a_SILocalization_x002c_00ACCB6D_x002d_63E9_x002d_4C2B_x002d_ADD8_x002d_3BEB97C1EF26" ma:index="9" nillable="true" ma:displayName="Filvariant" ma:internalName="_x0024_Resources_x003a_SILocalization_x002c_00ACCB6D_x002d_63E9_x002d_4C2B_x002d_ADD8_x002d_3BEB97C1EF26">
      <xsd:simpleType>
        <xsd:restriction base="dms:Text"/>
      </xsd:simpleType>
    </xsd:element>
    <xsd:element name="_x0024_Resources_x003a_SILocalization_x002c_2A847938_x002d_2AE0_x002d_4524_x002d_B061_x002d_23E9801152CA" ma:index="10" nillable="true" ma:displayName="Filstatus" ma:internalName="_x0024_Resources_x003a_SILocalization_x002c_2A847938_x002d_2AE0_x002d_4524_x002d_B061_x002d_23E9801152CA">
      <xsd:simpleType>
        <xsd:restriction base="dms:Text"/>
      </xsd:simpleType>
    </xsd:element>
    <xsd:element name="_x0024_Resources_x003a_SILocalization_x002c_04aa6f84_x002d_b651_x002d_4ed8_x002d_915d_x002d_6d6fbd0420e5" ma:index="11" nillable="true" ma:displayName="Dokumentnummer" ma:internalName="_x0024_Resources_x003a_SILocalization_x002c_04aa6f84_x002d_b651_x002d_4ed8_x002d_915d_x002d_6d6fbd0420e5">
      <xsd:simpleType>
        <xsd:restriction base="dms:Text"/>
      </xsd:simpleType>
    </xsd:element>
    <xsd:element name="_x0024_Resources_x003a_SILocalization_x002c_BE5601D0_x002d_D879_x002d_4DD1_x002d_A08E_x002d_5646297984B4" ma:index="12" nillable="true" ma:displayName="$Resources:SILocalization,BE5601D0-D879-4DD1-A08E-5646297984B4;" ma:internalName="_x0024_Resources_x003a_SILocalization_x002c_BE5601D0_x002d_D879_x002d_4DD1_x002d_A08E_x002d_5646297984B4">
      <xsd:simpleType>
        <xsd:restriction base="dms:Text"/>
      </xsd:simpleType>
    </xsd:element>
    <xsd:element name="_x0024_Resources_x003a_SILocalization_x002c_SI_x002e_PersonalLibrary_x002e_CheckedOutFrom360FieldId" ma:index="13" nillable="true" ma:displayName="Checket ud af 360°" ma:default="0" ma:internalName="_x0024_Resources_x003a_SILocalization_x002c_SI_x002e_PersonalLibrary_x002e_CheckedOutFrom360FieldId">
      <xsd:simpleType>
        <xsd:restriction base="dms:Boolean"/>
      </xsd:simpleType>
    </xsd:element>
    <xsd:element name="Checked_x0020_Out_x0020_From_x0020_360_x00b0__x0020_By" ma:index="14" nillable="true" ma:displayName="Checked Out From 360° By" ma:internalName="Checked_x0020_Out_x0020_From_x0020_360_x00b0__x0020_By">
      <xsd:simpleType>
        <xsd:restriction base="dms:Text"/>
      </xsd:simpleType>
    </xsd:element>
    <xsd:element name="Checked_x0020_In_x0020_From_x0020_360_x00b0__x0020_By" ma:index="15" nillable="true" ma:displayName="Checked In From 360° By" ma:internalName="Checked_x0020_In_x0020_From_x0020_360_x00b0__x0020_By">
      <xsd:simpleType>
        <xsd:restriction base="dms:Text"/>
      </xsd:simpleType>
    </xsd:element>
    <xsd:element name="FileRecNo" ma:index="16" nillable="true" ma:displayName="FileRecNo" ma:internalName="FileRecNo">
      <xsd:simpleType>
        <xsd:restriction base="dms:Text"/>
      </xsd:simpleType>
    </xsd:element>
    <xsd:element name="_x0024_Resources_x003a_SILocalization_x002c_9FAAD48B_x002d_B0D9_x002d_4ea4_x002d_88D3_x002d_6170FF9A7B50" ma:index="17" nillable="true" ma:displayName="Dokumenttitel" ma:internalName="_x0024_Resources_x003a_SILocalization_x002c_9FAAD48B_x002d_B0D9_x002d_4ea4_x002d_88D3_x002d_6170FF9A7B50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24_Resources_x003a_SILocalization_x002c_2A847938_x002d_2AE0_x002d_4524_x002d_B061_x002d_23E9801152CA xmlns="1058fca6-e738-4331-90e2-7e3198c8133a" xsi:nil="true"/>
    <Checked_x0020_In_x0020_From_x0020_360_x00b0__x0020_By xmlns="1058fca6-e738-4331-90e2-7e3198c8133a" xsi:nil="true"/>
    <_x0024_Resources_x003a_SILocalization_x002c_9FAAD48B_x002d_B0D9_x002d_4ea4_x002d_88D3_x002d_6170FF9A7B50 xmlns="1058fca6-e738-4331-90e2-7e3198c8133a">
      <Url xsi:nil="true"/>
      <Description xsi:nil="true"/>
    </_x0024_Resources_x003a_SILocalization_x002c_9FAAD48B_x002d_B0D9_x002d_4ea4_x002d_88D3_x002d_6170FF9A7B50>
    <_x0024_Resources_x003a_SILocalization_x002c_BE5601D0_x002d_D879_x002d_4DD1_x002d_A08E_x002d_5646297984B4 xmlns="1058fca6-e738-4331-90e2-7e3198c8133a" xsi:nil="true"/>
    <_x0024_Resources_x003a_SILocalization_x002c_00ACCB6D_x002d_63E9_x002d_4C2B_x002d_ADD8_x002d_3BEB97C1EF26 xmlns="1058fca6-e738-4331-90e2-7e3198c8133a" xsi:nil="true"/>
    <FileRecNo xmlns="1058fca6-e738-4331-90e2-7e3198c8133a">2475599</FileRecNo>
    <_x0024_Resources_x003a_SILocalization_x002c_1FF075C0_x002d_6FC7_x002d_4BC7_x002d_95E5_x002d_8748F3B91700 xmlns="1058fca6-e738-4331-90e2-7e3198c8133a" xsi:nil="true"/>
    <_x0024_Resources_x003a_SILocalization_x002c_04aa6f84_x002d_b651_x002d_4ed8_x002d_915d_x002d_6d6fbd0420e5 xmlns="1058fca6-e738-4331-90e2-7e3198c8133a" xsi:nil="true"/>
    <_x0024_Resources_x003a_SILocalization_x002c_SI_x002e_PersonalLibrary_x002e_CheckedOutFrom360FieldId xmlns="1058fca6-e738-4331-90e2-7e3198c8133a">false</_x0024_Resources_x003a_SILocalization_x002c_SI_x002e_PersonalLibrary_x002e_CheckedOutFrom360FieldId>
    <Checked_x0020_Out_x0020_From_x0020_360_x00b0__x0020_By xmlns="1058fca6-e738-4331-90e2-7e3198c8133a" xsi:nil="true"/>
  </documentManagement>
</p:properties>
</file>

<file path=customXml/itemProps1.xml><?xml version="1.0" encoding="utf-8"?>
<ds:datastoreItem xmlns:ds="http://schemas.openxmlformats.org/officeDocument/2006/customXml" ds:itemID="{45E26F5E-0F70-4881-B31A-25107B16DD21}"/>
</file>

<file path=customXml/itemProps2.xml><?xml version="1.0" encoding="utf-8"?>
<ds:datastoreItem xmlns:ds="http://schemas.openxmlformats.org/officeDocument/2006/customXml" ds:itemID="{44F7C79D-00EF-4081-A8D2-37EC2A5230EA}"/>
</file>

<file path=customXml/itemProps3.xml><?xml version="1.0" encoding="utf-8"?>
<ds:datastoreItem xmlns:ds="http://schemas.openxmlformats.org/officeDocument/2006/customXml" ds:itemID="{F8245F0B-8057-4AE9-A833-527A6C6F2F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Diagrammer</vt:lpstr>
      </vt:variant>
      <vt:variant>
        <vt:i4>1</vt:i4>
      </vt:variant>
    </vt:vector>
  </HeadingPairs>
  <TitlesOfParts>
    <vt:vector size="4" baseType="lpstr">
      <vt:lpstr>LNG Plant</vt:lpstr>
      <vt:lpstr>Tarifberegninger</vt:lpstr>
      <vt:lpstr>Ark3</vt:lpstr>
      <vt:lpstr>FIG Transp Cost</vt:lpstr>
    </vt:vector>
  </TitlesOfParts>
  <Company>Energinet.dk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Peter Sveistrup Kjerulf</dc:creator>
  <cp:lastModifiedBy>Frederik Peter Sveistrup Kjerulf</cp:lastModifiedBy>
  <dcterms:created xsi:type="dcterms:W3CDTF">2015-02-25T14:34:19Z</dcterms:created>
  <dcterms:modified xsi:type="dcterms:W3CDTF">2015-03-17T14:48:15Z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0x0101001F068EFE29061F47866E08D633D931D9</vt:lpwstr>
  </property>
</Properties>
</file>