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1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ol\OneDrive\Desktop\ProjektSad\"/>
    </mc:Choice>
  </mc:AlternateContent>
  <xr:revisionPtr revIDLastSave="0" documentId="13_ncr:1_{3B3E80AC-6A2F-4411-8BD3-81C31A5EBE47}" xr6:coauthVersionLast="47" xr6:coauthVersionMax="47" xr10:uidLastSave="{00000000-0000-0000-0000-000000000000}"/>
  <bookViews>
    <workbookView xWindow="-108" yWindow="-108" windowWidth="23256" windowHeight="12456" firstSheet="3" activeTab="3" xr2:uid="{304030C5-C843-4A3B-83EA-C0D0ABA1911C}"/>
  </bookViews>
  <sheets>
    <sheet name="Dane" sheetId="1" r:id="rId1"/>
    <sheet name="Hellwiga" sheetId="2" r:id="rId2"/>
    <sheet name="Topsis" sheetId="4" r:id="rId3"/>
    <sheet name="StandaryzowanychSum" sheetId="5" r:id="rId4"/>
    <sheet name="Porównanie" sheetId="9" r:id="rId5"/>
  </sheets>
  <definedNames>
    <definedName name="_xlchart.v1.0" hidden="1">Dane!$D$3</definedName>
    <definedName name="_xlchart.v1.1" hidden="1">Dane!$D$4:$D$33</definedName>
    <definedName name="_xlchart.v1.2" hidden="1">Dane!$C$4:$C$33</definedName>
    <definedName name="_xlchart.v1.3" hidden="1">Dane!$E$4:$E$33</definedName>
    <definedName name="_xlchart.v1.4" hidden="1">Dane!$H$4:$H$33</definedName>
    <definedName name="_xlchart.v1.5" hidden="1">Dane!$F$4:$F$33</definedName>
    <definedName name="_xlchart.v1.6" hidden="1">Dane!$G$4:$G$33</definedName>
    <definedName name="_xlchart.v1.7" hidden="1">Dane!$K$4:$K$33</definedName>
    <definedName name="_xlchart.v1.8" hidden="1">Dane!$J$4:$J$33</definedName>
    <definedName name="_xlchart.v1.9" hidden="1">Dane!$I$4:$I$33</definedName>
    <definedName name="_xlchart.v5.10" hidden="1">Porównanie!$M$192</definedName>
    <definedName name="_xlchart.v5.100" hidden="1">Porównanie!$N$196</definedName>
    <definedName name="_xlchart.v5.101" hidden="1">Porównanie!$N$197</definedName>
    <definedName name="_xlchart.v5.102" hidden="1">Porównanie!$N$198</definedName>
    <definedName name="_xlchart.v5.103" hidden="1">Porównanie!$N$199</definedName>
    <definedName name="_xlchart.v5.104" hidden="1">Porównanie!$N$200</definedName>
    <definedName name="_xlchart.v5.105" hidden="1">Porównanie!$N$201</definedName>
    <definedName name="_xlchart.v5.106" hidden="1">Porównanie!$N$202</definedName>
    <definedName name="_xlchart.v5.107" hidden="1">Porównanie!$N$203</definedName>
    <definedName name="_xlchart.v5.108" hidden="1">Porównanie!$N$204</definedName>
    <definedName name="_xlchart.v5.109" hidden="1">Porównanie!$N$205</definedName>
    <definedName name="_xlchart.v5.11" hidden="1">Porównanie!$M$193:$M$222</definedName>
    <definedName name="_xlchart.v5.110" hidden="1">Porównanie!$N$206</definedName>
    <definedName name="_xlchart.v5.111" hidden="1">Porównanie!$N$207</definedName>
    <definedName name="_xlchart.v5.112" hidden="1">Porównanie!$N$208</definedName>
    <definedName name="_xlchart.v5.113" hidden="1">Porównanie!$N$209</definedName>
    <definedName name="_xlchart.v5.114" hidden="1">Porównanie!$N$210</definedName>
    <definedName name="_xlchart.v5.115" hidden="1">Porównanie!$N$211</definedName>
    <definedName name="_xlchart.v5.116" hidden="1">Porównanie!$N$212</definedName>
    <definedName name="_xlchart.v5.117" hidden="1">Porównanie!$N$213</definedName>
    <definedName name="_xlchart.v5.118" hidden="1">Porównanie!$N$214</definedName>
    <definedName name="_xlchart.v5.119" hidden="1">Porównanie!$N$215</definedName>
    <definedName name="_xlchart.v5.12" hidden="1">Porównanie!$N$191</definedName>
    <definedName name="_xlchart.v5.120" hidden="1">Porównanie!$N$216</definedName>
    <definedName name="_xlchart.v5.121" hidden="1">Porównanie!$N$217</definedName>
    <definedName name="_xlchart.v5.122" hidden="1">Porównanie!$N$218</definedName>
    <definedName name="_xlchart.v5.123" hidden="1">Porównanie!$N$219</definedName>
    <definedName name="_xlchart.v5.124" hidden="1">Porównanie!$N$220</definedName>
    <definedName name="_xlchart.v5.125" hidden="1">Porównanie!$N$221</definedName>
    <definedName name="_xlchart.v5.126" hidden="1">Porównanie!$N$222</definedName>
    <definedName name="_xlchart.v5.127" hidden="1">Porównanie!$C$89</definedName>
    <definedName name="_xlchart.v5.128" hidden="1">Porównanie!$C$90:$C$119</definedName>
    <definedName name="_xlchart.v5.129" hidden="1">Porównanie!$D$88</definedName>
    <definedName name="_xlchart.v5.13" hidden="1">Porównanie!$N$192</definedName>
    <definedName name="_xlchart.v5.130" hidden="1">Porównanie!$D$89</definedName>
    <definedName name="_xlchart.v5.131" hidden="1">Porównanie!$D$90:$D$119</definedName>
    <definedName name="_xlchart.v5.14" hidden="1">Porównanie!$N$193:$N$222</definedName>
    <definedName name="_xlchart.v5.15" hidden="1">Porównanie!$M$192</definedName>
    <definedName name="_xlchart.v5.16" hidden="1">Porównanie!$M$193:$M$222</definedName>
    <definedName name="_xlchart.v5.17" hidden="1">Porównanie!$N$191</definedName>
    <definedName name="_xlchart.v5.18" hidden="1">Porównanie!$N$192</definedName>
    <definedName name="_xlchart.v5.19" hidden="1">Porównanie!$N$193:$N$222</definedName>
    <definedName name="_xlchart.v5.20" hidden="1">Porównanie!$P$89</definedName>
    <definedName name="_xlchart.v5.21" hidden="1">Porównanie!$P$90:$P$119</definedName>
    <definedName name="_xlchart.v5.22" hidden="1">Porównanie!$Q$88</definedName>
    <definedName name="_xlchart.v5.23" hidden="1">Porównanie!$Q$89</definedName>
    <definedName name="_xlchart.v5.24" hidden="1">Porównanie!$Q$90:$Q$119</definedName>
    <definedName name="_xlchart.v5.25" hidden="1">Porównanie!$P$122</definedName>
    <definedName name="_xlchart.v5.26" hidden="1">Porównanie!$P$123:$P$152</definedName>
    <definedName name="_xlchart.v5.27" hidden="1">Porównanie!$Q$121</definedName>
    <definedName name="_xlchart.v5.28" hidden="1">Porównanie!$Q$122</definedName>
    <definedName name="_xlchart.v5.29" hidden="1">Porównanie!$Q$123:$Q$152</definedName>
    <definedName name="_xlchart.v5.30" hidden="1">Porównanie!$P$54</definedName>
    <definedName name="_xlchart.v5.31" hidden="1">Porównanie!$P$55:$P$84</definedName>
    <definedName name="_xlchart.v5.32" hidden="1">Porównanie!$Q$53</definedName>
    <definedName name="_xlchart.v5.33" hidden="1">Porównanie!$Q$54</definedName>
    <definedName name="_xlchart.v5.34" hidden="1">Porównanie!$Q$55:$Q$84</definedName>
    <definedName name="_xlchart.v5.35" hidden="1">Porównanie!$L$193</definedName>
    <definedName name="_xlchart.v5.36" hidden="1">Porównanie!$L$194</definedName>
    <definedName name="_xlchart.v5.37" hidden="1">Porównanie!$L$195</definedName>
    <definedName name="_xlchart.v5.38" hidden="1">Porównanie!$L$196</definedName>
    <definedName name="_xlchart.v5.39" hidden="1">Porównanie!$L$197</definedName>
    <definedName name="_xlchart.v5.40" hidden="1">Porównanie!$L$198</definedName>
    <definedName name="_xlchart.v5.41" hidden="1">Porównanie!$L$199</definedName>
    <definedName name="_xlchart.v5.42" hidden="1">Porównanie!$L$200</definedName>
    <definedName name="_xlchart.v5.43" hidden="1">Porównanie!$L$201</definedName>
    <definedName name="_xlchart.v5.44" hidden="1">Porównanie!$L$202</definedName>
    <definedName name="_xlchart.v5.45" hidden="1">Porównanie!$L$203</definedName>
    <definedName name="_xlchart.v5.46" hidden="1">Porównanie!$L$204</definedName>
    <definedName name="_xlchart.v5.47" hidden="1">Porównanie!$L$205</definedName>
    <definedName name="_xlchart.v5.48" hidden="1">Porównanie!$L$206</definedName>
    <definedName name="_xlchart.v5.49" hidden="1">Porównanie!$L$207</definedName>
    <definedName name="_xlchart.v5.50" hidden="1">Porównanie!$L$208</definedName>
    <definedName name="_xlchart.v5.51" hidden="1">Porównanie!$L$209</definedName>
    <definedName name="_xlchart.v5.52" hidden="1">Porównanie!$L$210</definedName>
    <definedName name="_xlchart.v5.53" hidden="1">Porównanie!$L$211</definedName>
    <definedName name="_xlchart.v5.54" hidden="1">Porównanie!$L$212</definedName>
    <definedName name="_xlchart.v5.55" hidden="1">Porównanie!$L$213</definedName>
    <definedName name="_xlchart.v5.56" hidden="1">Porównanie!$L$214</definedName>
    <definedName name="_xlchart.v5.57" hidden="1">Porównanie!$L$215</definedName>
    <definedName name="_xlchart.v5.58" hidden="1">Porównanie!$L$216</definedName>
    <definedName name="_xlchart.v5.59" hidden="1">Porównanie!$L$217</definedName>
    <definedName name="_xlchart.v5.60" hidden="1">Porównanie!$L$218</definedName>
    <definedName name="_xlchart.v5.61" hidden="1">Porównanie!$L$219</definedName>
    <definedName name="_xlchart.v5.62" hidden="1">Porównanie!$L$220</definedName>
    <definedName name="_xlchart.v5.63" hidden="1">Porównanie!$L$221</definedName>
    <definedName name="_xlchart.v5.64" hidden="1">Porównanie!$L$222</definedName>
    <definedName name="_xlchart.v5.65" hidden="1">Porównanie!$M$192</definedName>
    <definedName name="_xlchart.v5.66" hidden="1">Porównanie!$M$193</definedName>
    <definedName name="_xlchart.v5.67" hidden="1">Porównanie!$M$194</definedName>
    <definedName name="_xlchart.v5.68" hidden="1">Porównanie!$M$195</definedName>
    <definedName name="_xlchart.v5.69" hidden="1">Porównanie!$M$196</definedName>
    <definedName name="_xlchart.v5.70" hidden="1">Porównanie!$M$197</definedName>
    <definedName name="_xlchart.v5.71" hidden="1">Porównanie!$M$198</definedName>
    <definedName name="_xlchart.v5.72" hidden="1">Porównanie!$M$199</definedName>
    <definedName name="_xlchart.v5.73" hidden="1">Porównanie!$M$200</definedName>
    <definedName name="_xlchart.v5.74" hidden="1">Porównanie!$M$201</definedName>
    <definedName name="_xlchart.v5.75" hidden="1">Porównanie!$M$202</definedName>
    <definedName name="_xlchart.v5.76" hidden="1">Porównanie!$M$203</definedName>
    <definedName name="_xlchart.v5.77" hidden="1">Porównanie!$M$204</definedName>
    <definedName name="_xlchart.v5.78" hidden="1">Porównanie!$M$205</definedName>
    <definedName name="_xlchart.v5.79" hidden="1">Porównanie!$M$206</definedName>
    <definedName name="_xlchart.v5.80" hidden="1">Porównanie!$M$207</definedName>
    <definedName name="_xlchart.v5.81" hidden="1">Porównanie!$M$208</definedName>
    <definedName name="_xlchart.v5.82" hidden="1">Porównanie!$M$209</definedName>
    <definedName name="_xlchart.v5.83" hidden="1">Porównanie!$M$210</definedName>
    <definedName name="_xlchart.v5.84" hidden="1">Porównanie!$M$211</definedName>
    <definedName name="_xlchart.v5.85" hidden="1">Porównanie!$M$212</definedName>
    <definedName name="_xlchart.v5.86" hidden="1">Porównanie!$M$213</definedName>
    <definedName name="_xlchart.v5.87" hidden="1">Porównanie!$M$214</definedName>
    <definedName name="_xlchart.v5.88" hidden="1">Porównanie!$M$215</definedName>
    <definedName name="_xlchart.v5.89" hidden="1">Porównanie!$M$216</definedName>
    <definedName name="_xlchart.v5.90" hidden="1">Porównanie!$M$217</definedName>
    <definedName name="_xlchart.v5.91" hidden="1">Porównanie!$M$218</definedName>
    <definedName name="_xlchart.v5.92" hidden="1">Porównanie!$M$219</definedName>
    <definedName name="_xlchart.v5.93" hidden="1">Porównanie!$M$220</definedName>
    <definedName name="_xlchart.v5.94" hidden="1">Porównanie!$M$221</definedName>
    <definedName name="_xlchart.v5.95" hidden="1">Porównanie!$M$222</definedName>
    <definedName name="_xlchart.v5.96" hidden="1">Porównanie!$N$192</definedName>
    <definedName name="_xlchart.v5.97" hidden="1">Porównanie!$N$193</definedName>
    <definedName name="_xlchart.v5.98" hidden="1">Porównanie!$N$194</definedName>
    <definedName name="_xlchart.v5.99" hidden="1">Porównanie!$N$195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Dane!$C$4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9" l="1"/>
  <c r="E37" i="9"/>
  <c r="N154" i="4" l="1"/>
  <c r="F40" i="4"/>
  <c r="K34" i="4"/>
  <c r="J34" i="4"/>
  <c r="K33" i="4"/>
  <c r="J33" i="4"/>
  <c r="I34" i="4"/>
  <c r="I33" i="4"/>
  <c r="H34" i="4"/>
  <c r="H33" i="4"/>
  <c r="G34" i="4"/>
  <c r="G33" i="4"/>
  <c r="E34" i="4"/>
  <c r="D34" i="4"/>
  <c r="C34" i="4"/>
  <c r="F33" i="4"/>
  <c r="F34" i="4"/>
  <c r="D33" i="4"/>
  <c r="D68" i="4" s="1"/>
  <c r="E33" i="4"/>
  <c r="C33" i="4"/>
  <c r="E35" i="2"/>
  <c r="C35" i="2"/>
  <c r="K34" i="2"/>
  <c r="D34" i="2"/>
  <c r="C34" i="2"/>
  <c r="C39" i="2" s="1"/>
  <c r="H38" i="9" l="1"/>
  <c r="H37" i="9"/>
  <c r="E38" i="9"/>
  <c r="K37" i="9"/>
  <c r="K40" i="9" s="1"/>
  <c r="L12" i="5"/>
  <c r="L13" i="5"/>
  <c r="L28" i="5"/>
  <c r="L29" i="5"/>
  <c r="D34" i="5"/>
  <c r="E34" i="5"/>
  <c r="F34" i="5"/>
  <c r="G34" i="5"/>
  <c r="H34" i="5"/>
  <c r="I34" i="5"/>
  <c r="J34" i="5"/>
  <c r="K34" i="5"/>
  <c r="C34" i="5"/>
  <c r="L5" i="5" s="1"/>
  <c r="D69" i="4"/>
  <c r="E69" i="4"/>
  <c r="F69" i="4"/>
  <c r="G69" i="4"/>
  <c r="H69" i="4"/>
  <c r="I69" i="4"/>
  <c r="J69" i="4"/>
  <c r="K69" i="4"/>
  <c r="C69" i="4"/>
  <c r="E68" i="4"/>
  <c r="F68" i="4"/>
  <c r="G68" i="4"/>
  <c r="H68" i="4"/>
  <c r="I68" i="4"/>
  <c r="C68" i="4"/>
  <c r="N180" i="4"/>
  <c r="N152" i="4"/>
  <c r="N153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51" i="4"/>
  <c r="D109" i="4"/>
  <c r="E109" i="4"/>
  <c r="F109" i="4"/>
  <c r="G109" i="4"/>
  <c r="H109" i="4"/>
  <c r="I109" i="4"/>
  <c r="J109" i="4"/>
  <c r="K109" i="4"/>
  <c r="C109" i="4"/>
  <c r="D50" i="4"/>
  <c r="C40" i="4"/>
  <c r="C39" i="4"/>
  <c r="D39" i="4"/>
  <c r="E39" i="4"/>
  <c r="F39" i="4"/>
  <c r="G39" i="4"/>
  <c r="H39" i="4"/>
  <c r="I39" i="4"/>
  <c r="J39" i="4"/>
  <c r="K39" i="4"/>
  <c r="D40" i="4"/>
  <c r="E40" i="4"/>
  <c r="G40" i="4"/>
  <c r="H40" i="4"/>
  <c r="I40" i="4"/>
  <c r="J40" i="4"/>
  <c r="K40" i="4"/>
  <c r="C41" i="4"/>
  <c r="D41" i="4"/>
  <c r="E41" i="4"/>
  <c r="F41" i="4"/>
  <c r="G41" i="4"/>
  <c r="H41" i="4"/>
  <c r="I41" i="4"/>
  <c r="J41" i="4"/>
  <c r="K41" i="4"/>
  <c r="C42" i="4"/>
  <c r="D42" i="4"/>
  <c r="E42" i="4"/>
  <c r="F42" i="4"/>
  <c r="G42" i="4"/>
  <c r="H42" i="4"/>
  <c r="I42" i="4"/>
  <c r="J42" i="4"/>
  <c r="K42" i="4"/>
  <c r="C43" i="4"/>
  <c r="D43" i="4"/>
  <c r="E43" i="4"/>
  <c r="F43" i="4"/>
  <c r="G43" i="4"/>
  <c r="H43" i="4"/>
  <c r="I43" i="4"/>
  <c r="J43" i="4"/>
  <c r="K43" i="4"/>
  <c r="C44" i="4"/>
  <c r="D44" i="4"/>
  <c r="E44" i="4"/>
  <c r="F44" i="4"/>
  <c r="G44" i="4"/>
  <c r="H44" i="4"/>
  <c r="I44" i="4"/>
  <c r="J44" i="4"/>
  <c r="K44" i="4"/>
  <c r="C45" i="4"/>
  <c r="D45" i="4"/>
  <c r="E45" i="4"/>
  <c r="F45" i="4"/>
  <c r="G45" i="4"/>
  <c r="H45" i="4"/>
  <c r="I45" i="4"/>
  <c r="J45" i="4"/>
  <c r="K45" i="4"/>
  <c r="C46" i="4"/>
  <c r="D46" i="4"/>
  <c r="E46" i="4"/>
  <c r="F46" i="4"/>
  <c r="G46" i="4"/>
  <c r="H46" i="4"/>
  <c r="I46" i="4"/>
  <c r="J46" i="4"/>
  <c r="K46" i="4"/>
  <c r="C47" i="4"/>
  <c r="D47" i="4"/>
  <c r="E47" i="4"/>
  <c r="F47" i="4"/>
  <c r="G47" i="4"/>
  <c r="H47" i="4"/>
  <c r="I47" i="4"/>
  <c r="J47" i="4"/>
  <c r="K47" i="4"/>
  <c r="C48" i="4"/>
  <c r="D48" i="4"/>
  <c r="E48" i="4"/>
  <c r="F48" i="4"/>
  <c r="G48" i="4"/>
  <c r="H48" i="4"/>
  <c r="I48" i="4"/>
  <c r="J48" i="4"/>
  <c r="K48" i="4"/>
  <c r="C49" i="4"/>
  <c r="D49" i="4"/>
  <c r="E49" i="4"/>
  <c r="F49" i="4"/>
  <c r="G49" i="4"/>
  <c r="H49" i="4"/>
  <c r="I49" i="4"/>
  <c r="J49" i="4"/>
  <c r="K49" i="4"/>
  <c r="C50" i="4"/>
  <c r="E50" i="4"/>
  <c r="F50" i="4"/>
  <c r="G50" i="4"/>
  <c r="H50" i="4"/>
  <c r="I50" i="4"/>
  <c r="J50" i="4"/>
  <c r="K50" i="4"/>
  <c r="C51" i="4"/>
  <c r="D51" i="4"/>
  <c r="E51" i="4"/>
  <c r="F51" i="4"/>
  <c r="G51" i="4"/>
  <c r="H51" i="4"/>
  <c r="I51" i="4"/>
  <c r="J51" i="4"/>
  <c r="K51" i="4"/>
  <c r="C52" i="4"/>
  <c r="D52" i="4"/>
  <c r="E52" i="4"/>
  <c r="F52" i="4"/>
  <c r="G52" i="4"/>
  <c r="H52" i="4"/>
  <c r="I52" i="4"/>
  <c r="J52" i="4"/>
  <c r="K52" i="4"/>
  <c r="C53" i="4"/>
  <c r="D53" i="4"/>
  <c r="E53" i="4"/>
  <c r="F53" i="4"/>
  <c r="G53" i="4"/>
  <c r="H53" i="4"/>
  <c r="I53" i="4"/>
  <c r="J53" i="4"/>
  <c r="K53" i="4"/>
  <c r="C54" i="4"/>
  <c r="D54" i="4"/>
  <c r="E54" i="4"/>
  <c r="F54" i="4"/>
  <c r="G54" i="4"/>
  <c r="H54" i="4"/>
  <c r="I54" i="4"/>
  <c r="J54" i="4"/>
  <c r="K54" i="4"/>
  <c r="C55" i="4"/>
  <c r="D55" i="4"/>
  <c r="E55" i="4"/>
  <c r="F55" i="4"/>
  <c r="G55" i="4"/>
  <c r="H55" i="4"/>
  <c r="I55" i="4"/>
  <c r="J55" i="4"/>
  <c r="K55" i="4"/>
  <c r="C56" i="4"/>
  <c r="D56" i="4"/>
  <c r="E56" i="4"/>
  <c r="F56" i="4"/>
  <c r="G56" i="4"/>
  <c r="H56" i="4"/>
  <c r="I56" i="4"/>
  <c r="J56" i="4"/>
  <c r="K56" i="4"/>
  <c r="C57" i="4"/>
  <c r="D57" i="4"/>
  <c r="E57" i="4"/>
  <c r="F57" i="4"/>
  <c r="G57" i="4"/>
  <c r="H57" i="4"/>
  <c r="I57" i="4"/>
  <c r="J57" i="4"/>
  <c r="K57" i="4"/>
  <c r="C58" i="4"/>
  <c r="D58" i="4"/>
  <c r="E58" i="4"/>
  <c r="F58" i="4"/>
  <c r="G58" i="4"/>
  <c r="H58" i="4"/>
  <c r="I58" i="4"/>
  <c r="J58" i="4"/>
  <c r="K58" i="4"/>
  <c r="C59" i="4"/>
  <c r="D59" i="4"/>
  <c r="E59" i="4"/>
  <c r="F59" i="4"/>
  <c r="G59" i="4"/>
  <c r="H59" i="4"/>
  <c r="I59" i="4"/>
  <c r="J59" i="4"/>
  <c r="K59" i="4"/>
  <c r="C60" i="4"/>
  <c r="D60" i="4"/>
  <c r="E60" i="4"/>
  <c r="F60" i="4"/>
  <c r="G60" i="4"/>
  <c r="H60" i="4"/>
  <c r="I60" i="4"/>
  <c r="J60" i="4"/>
  <c r="K60" i="4"/>
  <c r="C61" i="4"/>
  <c r="D61" i="4"/>
  <c r="E61" i="4"/>
  <c r="F61" i="4"/>
  <c r="G61" i="4"/>
  <c r="H61" i="4"/>
  <c r="I61" i="4"/>
  <c r="J61" i="4"/>
  <c r="K61" i="4"/>
  <c r="C62" i="4"/>
  <c r="D62" i="4"/>
  <c r="E62" i="4"/>
  <c r="F62" i="4"/>
  <c r="G62" i="4"/>
  <c r="H62" i="4"/>
  <c r="I62" i="4"/>
  <c r="J62" i="4"/>
  <c r="K62" i="4"/>
  <c r="C63" i="4"/>
  <c r="D63" i="4"/>
  <c r="E63" i="4"/>
  <c r="F63" i="4"/>
  <c r="G63" i="4"/>
  <c r="H63" i="4"/>
  <c r="I63" i="4"/>
  <c r="J63" i="4"/>
  <c r="K63" i="4"/>
  <c r="C64" i="4"/>
  <c r="D64" i="4"/>
  <c r="E64" i="4"/>
  <c r="F64" i="4"/>
  <c r="G64" i="4"/>
  <c r="H64" i="4"/>
  <c r="I64" i="4"/>
  <c r="J64" i="4"/>
  <c r="K64" i="4"/>
  <c r="C65" i="4"/>
  <c r="D65" i="4"/>
  <c r="E65" i="4"/>
  <c r="F65" i="4"/>
  <c r="G65" i="4"/>
  <c r="H65" i="4"/>
  <c r="I65" i="4"/>
  <c r="J65" i="4"/>
  <c r="K65" i="4"/>
  <c r="C66" i="4"/>
  <c r="D66" i="4"/>
  <c r="E66" i="4"/>
  <c r="F66" i="4"/>
  <c r="G66" i="4"/>
  <c r="H66" i="4"/>
  <c r="I66" i="4"/>
  <c r="J66" i="4"/>
  <c r="K66" i="4"/>
  <c r="C67" i="4"/>
  <c r="D67" i="4"/>
  <c r="E67" i="4"/>
  <c r="F67" i="4"/>
  <c r="G67" i="4"/>
  <c r="H67" i="4"/>
  <c r="I67" i="4"/>
  <c r="J67" i="4"/>
  <c r="K67" i="4"/>
  <c r="D38" i="4"/>
  <c r="E38" i="4"/>
  <c r="F38" i="4"/>
  <c r="F71" i="4" s="1"/>
  <c r="G38" i="4"/>
  <c r="H38" i="4"/>
  <c r="I38" i="4"/>
  <c r="J38" i="4"/>
  <c r="K38" i="4"/>
  <c r="C38" i="4"/>
  <c r="Q75" i="2"/>
  <c r="R75" i="2"/>
  <c r="Q78" i="2"/>
  <c r="R80" i="2"/>
  <c r="O81" i="2"/>
  <c r="Q83" i="2"/>
  <c r="R83" i="2"/>
  <c r="O86" i="2"/>
  <c r="Q86" i="2"/>
  <c r="Q89" i="2"/>
  <c r="R91" i="2"/>
  <c r="O92" i="2"/>
  <c r="Q94" i="2"/>
  <c r="R94" i="2"/>
  <c r="O97" i="2"/>
  <c r="Q97" i="2"/>
  <c r="R98" i="2"/>
  <c r="R99" i="2"/>
  <c r="O100" i="2"/>
  <c r="Q102" i="2"/>
  <c r="R102" i="2"/>
  <c r="F103" i="2"/>
  <c r="O76" i="2" s="1"/>
  <c r="H103" i="2"/>
  <c r="Q81" i="2" s="1"/>
  <c r="I103" i="2"/>
  <c r="R78" i="2" s="1"/>
  <c r="L20" i="5" l="1"/>
  <c r="L6" i="5"/>
  <c r="L31" i="5"/>
  <c r="L4" i="5"/>
  <c r="L21" i="5"/>
  <c r="C71" i="4"/>
  <c r="C72" i="4" s="1"/>
  <c r="D71" i="4"/>
  <c r="D72" i="4" s="1"/>
  <c r="O89" i="2"/>
  <c r="O102" i="2"/>
  <c r="Q99" i="2"/>
  <c r="R96" i="2"/>
  <c r="O94" i="2"/>
  <c r="Q91" i="2"/>
  <c r="Q88" i="2"/>
  <c r="R85" i="2"/>
  <c r="O83" i="2"/>
  <c r="Q80" i="2"/>
  <c r="R77" i="2"/>
  <c r="O75" i="2"/>
  <c r="R101" i="2"/>
  <c r="O99" i="2"/>
  <c r="Q96" i="2"/>
  <c r="R93" i="2"/>
  <c r="O91" i="2"/>
  <c r="O88" i="2"/>
  <c r="Q85" i="2"/>
  <c r="R82" i="2"/>
  <c r="O80" i="2"/>
  <c r="Q77" i="2"/>
  <c r="R74" i="2"/>
  <c r="R90" i="2"/>
  <c r="Q82" i="2"/>
  <c r="Q74" i="2"/>
  <c r="R73" i="2"/>
  <c r="O101" i="2"/>
  <c r="Q98" i="2"/>
  <c r="R95" i="2"/>
  <c r="O93" i="2"/>
  <c r="Q90" i="2"/>
  <c r="Q87" i="2"/>
  <c r="R84" i="2"/>
  <c r="O82" i="2"/>
  <c r="Q79" i="2"/>
  <c r="R76" i="2"/>
  <c r="O74" i="2"/>
  <c r="O96" i="2"/>
  <c r="O85" i="2"/>
  <c r="O77" i="2"/>
  <c r="Q73" i="2"/>
  <c r="R100" i="2"/>
  <c r="O98" i="2"/>
  <c r="Q95" i="2"/>
  <c r="R92" i="2"/>
  <c r="O90" i="2"/>
  <c r="O87" i="2"/>
  <c r="Q84" i="2"/>
  <c r="R81" i="2"/>
  <c r="O79" i="2"/>
  <c r="Q76" i="2"/>
  <c r="R88" i="2"/>
  <c r="O78" i="2"/>
  <c r="Q101" i="2"/>
  <c r="Q93" i="2"/>
  <c r="R87" i="2"/>
  <c r="R79" i="2"/>
  <c r="O73" i="2"/>
  <c r="Q100" i="2"/>
  <c r="R97" i="2"/>
  <c r="O95" i="2"/>
  <c r="Q92" i="2"/>
  <c r="R89" i="2"/>
  <c r="R86" i="2"/>
  <c r="O84" i="2"/>
  <c r="H39" i="9"/>
  <c r="H40" i="9"/>
  <c r="E40" i="9"/>
  <c r="K39" i="9"/>
  <c r="E39" i="9"/>
  <c r="L27" i="5"/>
  <c r="L19" i="5"/>
  <c r="L11" i="5"/>
  <c r="L26" i="5"/>
  <c r="L25" i="5"/>
  <c r="L17" i="5"/>
  <c r="L9" i="5"/>
  <c r="L10" i="5"/>
  <c r="L33" i="5"/>
  <c r="L24" i="5"/>
  <c r="L16" i="5"/>
  <c r="L8" i="5"/>
  <c r="L18" i="5"/>
  <c r="L32" i="5"/>
  <c r="L23" i="5"/>
  <c r="L15" i="5"/>
  <c r="L7" i="5"/>
  <c r="L30" i="5"/>
  <c r="L22" i="5"/>
  <c r="L14" i="5"/>
  <c r="E71" i="4"/>
  <c r="E72" i="4" s="1"/>
  <c r="I71" i="4"/>
  <c r="I72" i="4" s="1"/>
  <c r="J71" i="4"/>
  <c r="J72" i="4" s="1"/>
  <c r="H71" i="4"/>
  <c r="H72" i="4" s="1"/>
  <c r="F72" i="4"/>
  <c r="G71" i="4"/>
  <c r="G72" i="4" s="1"/>
  <c r="K71" i="4"/>
  <c r="K72" i="4" s="1"/>
  <c r="K36" i="5" l="1"/>
  <c r="M4" i="5" s="1"/>
  <c r="F80" i="4"/>
  <c r="F107" i="4"/>
  <c r="C76" i="4"/>
  <c r="C106" i="4"/>
  <c r="G76" i="4"/>
  <c r="G114" i="4" s="1"/>
  <c r="G106" i="4"/>
  <c r="G107" i="4"/>
  <c r="J106" i="4"/>
  <c r="J107" i="4"/>
  <c r="I106" i="4"/>
  <c r="I107" i="4"/>
  <c r="C105" i="4"/>
  <c r="C107" i="4"/>
  <c r="C77" i="4"/>
  <c r="F106" i="4"/>
  <c r="H107" i="4"/>
  <c r="H106" i="4"/>
  <c r="E106" i="4"/>
  <c r="E107" i="4"/>
  <c r="D107" i="4"/>
  <c r="D100" i="4"/>
  <c r="D106" i="4"/>
  <c r="K106" i="4"/>
  <c r="K107" i="4"/>
  <c r="G93" i="4"/>
  <c r="G131" i="4" s="1"/>
  <c r="G81" i="4"/>
  <c r="G119" i="4" s="1"/>
  <c r="G89" i="4"/>
  <c r="G127" i="4" s="1"/>
  <c r="G100" i="4"/>
  <c r="G138" i="4" s="1"/>
  <c r="G91" i="4"/>
  <c r="G129" i="4" s="1"/>
  <c r="G102" i="4"/>
  <c r="G140" i="4" s="1"/>
  <c r="G92" i="4"/>
  <c r="G130" i="4" s="1"/>
  <c r="G98" i="4"/>
  <c r="G136" i="4" s="1"/>
  <c r="G101" i="4"/>
  <c r="G139" i="4" s="1"/>
  <c r="G78" i="4"/>
  <c r="G116" i="4" s="1"/>
  <c r="G86" i="4"/>
  <c r="G124" i="4" s="1"/>
  <c r="G90" i="4"/>
  <c r="G128" i="4" s="1"/>
  <c r="G95" i="4"/>
  <c r="G133" i="4" s="1"/>
  <c r="G82" i="4"/>
  <c r="G120" i="4" s="1"/>
  <c r="G88" i="4"/>
  <c r="G126" i="4" s="1"/>
  <c r="G97" i="4"/>
  <c r="G135" i="4" s="1"/>
  <c r="G99" i="4"/>
  <c r="G137" i="4" s="1"/>
  <c r="G79" i="4"/>
  <c r="G117" i="4" s="1"/>
  <c r="G77" i="4"/>
  <c r="G115" i="4" s="1"/>
  <c r="G103" i="4"/>
  <c r="G141" i="4" s="1"/>
  <c r="G85" i="4"/>
  <c r="G123" i="4" s="1"/>
  <c r="G80" i="4"/>
  <c r="G118" i="4" s="1"/>
  <c r="G105" i="4"/>
  <c r="G143" i="4" s="1"/>
  <c r="G87" i="4"/>
  <c r="G125" i="4" s="1"/>
  <c r="G96" i="4"/>
  <c r="G134" i="4" s="1"/>
  <c r="G83" i="4"/>
  <c r="G121" i="4" s="1"/>
  <c r="G84" i="4"/>
  <c r="G122" i="4" s="1"/>
  <c r="G94" i="4"/>
  <c r="G132" i="4" s="1"/>
  <c r="G104" i="4"/>
  <c r="G142" i="4" s="1"/>
  <c r="E76" i="4"/>
  <c r="E114" i="4" s="1"/>
  <c r="E82" i="4"/>
  <c r="E120" i="4" s="1"/>
  <c r="E90" i="4"/>
  <c r="E128" i="4" s="1"/>
  <c r="E99" i="4"/>
  <c r="E137" i="4" s="1"/>
  <c r="E81" i="4"/>
  <c r="E119" i="4" s="1"/>
  <c r="E83" i="4"/>
  <c r="E121" i="4" s="1"/>
  <c r="E91" i="4"/>
  <c r="E129" i="4" s="1"/>
  <c r="E100" i="4"/>
  <c r="E138" i="4" s="1"/>
  <c r="E84" i="4"/>
  <c r="E122" i="4" s="1"/>
  <c r="E92" i="4"/>
  <c r="E130" i="4" s="1"/>
  <c r="E93" i="4"/>
  <c r="E131" i="4" s="1"/>
  <c r="E101" i="4"/>
  <c r="E139" i="4" s="1"/>
  <c r="E77" i="4"/>
  <c r="E115" i="4" s="1"/>
  <c r="E85" i="4"/>
  <c r="E123" i="4" s="1"/>
  <c r="E94" i="4"/>
  <c r="E132" i="4" s="1"/>
  <c r="E102" i="4"/>
  <c r="E140" i="4" s="1"/>
  <c r="E78" i="4"/>
  <c r="E116" i="4" s="1"/>
  <c r="E86" i="4"/>
  <c r="E124" i="4" s="1"/>
  <c r="E95" i="4"/>
  <c r="E133" i="4" s="1"/>
  <c r="E103" i="4"/>
  <c r="E141" i="4" s="1"/>
  <c r="E79" i="4"/>
  <c r="E117" i="4" s="1"/>
  <c r="E87" i="4"/>
  <c r="E125" i="4" s="1"/>
  <c r="E96" i="4"/>
  <c r="E134" i="4" s="1"/>
  <c r="E104" i="4"/>
  <c r="E142" i="4" s="1"/>
  <c r="E80" i="4"/>
  <c r="E118" i="4" s="1"/>
  <c r="E88" i="4"/>
  <c r="E126" i="4" s="1"/>
  <c r="E97" i="4"/>
  <c r="E135" i="4" s="1"/>
  <c r="E105" i="4"/>
  <c r="E143" i="4" s="1"/>
  <c r="E89" i="4"/>
  <c r="E127" i="4" s="1"/>
  <c r="E98" i="4"/>
  <c r="E136" i="4" s="1"/>
  <c r="I76" i="4"/>
  <c r="I114" i="4" s="1"/>
  <c r="I92" i="4"/>
  <c r="I130" i="4" s="1"/>
  <c r="I78" i="4"/>
  <c r="I116" i="4" s="1"/>
  <c r="I86" i="4"/>
  <c r="I124" i="4" s="1"/>
  <c r="I95" i="4"/>
  <c r="I133" i="4" s="1"/>
  <c r="I103" i="4"/>
  <c r="I141" i="4" s="1"/>
  <c r="I79" i="4"/>
  <c r="I117" i="4" s="1"/>
  <c r="I87" i="4"/>
  <c r="I125" i="4" s="1"/>
  <c r="I96" i="4"/>
  <c r="I134" i="4" s="1"/>
  <c r="I104" i="4"/>
  <c r="I142" i="4" s="1"/>
  <c r="I80" i="4"/>
  <c r="I118" i="4" s="1"/>
  <c r="I88" i="4"/>
  <c r="I126" i="4" s="1"/>
  <c r="I97" i="4"/>
  <c r="I135" i="4" s="1"/>
  <c r="I105" i="4"/>
  <c r="I143" i="4" s="1"/>
  <c r="I81" i="4"/>
  <c r="I119" i="4" s="1"/>
  <c r="I89" i="4"/>
  <c r="I127" i="4" s="1"/>
  <c r="I98" i="4"/>
  <c r="I136" i="4" s="1"/>
  <c r="I102" i="4"/>
  <c r="I140" i="4" s="1"/>
  <c r="I82" i="4"/>
  <c r="I120" i="4" s="1"/>
  <c r="I90" i="4"/>
  <c r="I128" i="4" s="1"/>
  <c r="I99" i="4"/>
  <c r="I137" i="4" s="1"/>
  <c r="I94" i="4"/>
  <c r="I132" i="4" s="1"/>
  <c r="I83" i="4"/>
  <c r="I121" i="4" s="1"/>
  <c r="I91" i="4"/>
  <c r="I129" i="4" s="1"/>
  <c r="I100" i="4"/>
  <c r="I138" i="4" s="1"/>
  <c r="I84" i="4"/>
  <c r="I122" i="4" s="1"/>
  <c r="I93" i="4"/>
  <c r="I131" i="4" s="1"/>
  <c r="I101" i="4"/>
  <c r="I139" i="4" s="1"/>
  <c r="I77" i="4"/>
  <c r="I115" i="4" s="1"/>
  <c r="I85" i="4"/>
  <c r="I123" i="4" s="1"/>
  <c r="D76" i="4"/>
  <c r="D114" i="4" s="1"/>
  <c r="D83" i="4"/>
  <c r="D121" i="4" s="1"/>
  <c r="D91" i="4"/>
  <c r="D129" i="4" s="1"/>
  <c r="D138" i="4"/>
  <c r="D84" i="4"/>
  <c r="D122" i="4" s="1"/>
  <c r="D92" i="4"/>
  <c r="D130" i="4" s="1"/>
  <c r="D93" i="4"/>
  <c r="D131" i="4" s="1"/>
  <c r="D101" i="4"/>
  <c r="D139" i="4" s="1"/>
  <c r="D82" i="4"/>
  <c r="D120" i="4" s="1"/>
  <c r="D77" i="4"/>
  <c r="D115" i="4" s="1"/>
  <c r="D85" i="4"/>
  <c r="D123" i="4" s="1"/>
  <c r="D94" i="4"/>
  <c r="D132" i="4" s="1"/>
  <c r="D102" i="4"/>
  <c r="D140" i="4" s="1"/>
  <c r="D78" i="4"/>
  <c r="D116" i="4" s="1"/>
  <c r="D86" i="4"/>
  <c r="D124" i="4" s="1"/>
  <c r="D95" i="4"/>
  <c r="D133" i="4" s="1"/>
  <c r="D103" i="4"/>
  <c r="D141" i="4" s="1"/>
  <c r="D79" i="4"/>
  <c r="D117" i="4" s="1"/>
  <c r="D87" i="4"/>
  <c r="D125" i="4" s="1"/>
  <c r="D96" i="4"/>
  <c r="D134" i="4" s="1"/>
  <c r="D104" i="4"/>
  <c r="D142" i="4" s="1"/>
  <c r="D80" i="4"/>
  <c r="D118" i="4" s="1"/>
  <c r="D88" i="4"/>
  <c r="D126" i="4" s="1"/>
  <c r="D97" i="4"/>
  <c r="D135" i="4" s="1"/>
  <c r="D105" i="4"/>
  <c r="D143" i="4" s="1"/>
  <c r="D90" i="4"/>
  <c r="D128" i="4" s="1"/>
  <c r="D99" i="4"/>
  <c r="D137" i="4" s="1"/>
  <c r="D81" i="4"/>
  <c r="D119" i="4" s="1"/>
  <c r="D89" i="4"/>
  <c r="D127" i="4" s="1"/>
  <c r="D98" i="4"/>
  <c r="D136" i="4" s="1"/>
  <c r="H76" i="4"/>
  <c r="H114" i="4" s="1"/>
  <c r="H79" i="4"/>
  <c r="H117" i="4" s="1"/>
  <c r="H87" i="4"/>
  <c r="H125" i="4" s="1"/>
  <c r="H96" i="4"/>
  <c r="H134" i="4" s="1"/>
  <c r="H104" i="4"/>
  <c r="H142" i="4" s="1"/>
  <c r="H80" i="4"/>
  <c r="H118" i="4" s="1"/>
  <c r="H88" i="4"/>
  <c r="H126" i="4" s="1"/>
  <c r="H97" i="4"/>
  <c r="H135" i="4" s="1"/>
  <c r="H105" i="4"/>
  <c r="H143" i="4" s="1"/>
  <c r="H81" i="4"/>
  <c r="H119" i="4" s="1"/>
  <c r="H89" i="4"/>
  <c r="H127" i="4" s="1"/>
  <c r="H98" i="4"/>
  <c r="H136" i="4" s="1"/>
  <c r="H82" i="4"/>
  <c r="H120" i="4" s="1"/>
  <c r="H90" i="4"/>
  <c r="H128" i="4" s="1"/>
  <c r="H99" i="4"/>
  <c r="H137" i="4" s="1"/>
  <c r="H83" i="4"/>
  <c r="H121" i="4" s="1"/>
  <c r="H91" i="4"/>
  <c r="H129" i="4" s="1"/>
  <c r="H100" i="4"/>
  <c r="H138" i="4" s="1"/>
  <c r="H103" i="4"/>
  <c r="H141" i="4" s="1"/>
  <c r="H84" i="4"/>
  <c r="H122" i="4" s="1"/>
  <c r="H92" i="4"/>
  <c r="H130" i="4" s="1"/>
  <c r="H93" i="4"/>
  <c r="H131" i="4" s="1"/>
  <c r="H101" i="4"/>
  <c r="H139" i="4" s="1"/>
  <c r="H78" i="4"/>
  <c r="H116" i="4" s="1"/>
  <c r="H77" i="4"/>
  <c r="H115" i="4" s="1"/>
  <c r="H85" i="4"/>
  <c r="H123" i="4" s="1"/>
  <c r="H94" i="4"/>
  <c r="H132" i="4" s="1"/>
  <c r="H102" i="4"/>
  <c r="H140" i="4" s="1"/>
  <c r="H86" i="4"/>
  <c r="H124" i="4" s="1"/>
  <c r="H95" i="4"/>
  <c r="H133" i="4" s="1"/>
  <c r="K76" i="4"/>
  <c r="K114" i="4" s="1"/>
  <c r="K84" i="4"/>
  <c r="K122" i="4" s="1"/>
  <c r="K93" i="4"/>
  <c r="K131" i="4" s="1"/>
  <c r="K101" i="4"/>
  <c r="K139" i="4" s="1"/>
  <c r="K77" i="4"/>
  <c r="K115" i="4" s="1"/>
  <c r="K85" i="4"/>
  <c r="K123" i="4" s="1"/>
  <c r="K94" i="4"/>
  <c r="K132" i="4" s="1"/>
  <c r="K102" i="4"/>
  <c r="K140" i="4" s="1"/>
  <c r="K92" i="4"/>
  <c r="K130" i="4" s="1"/>
  <c r="K100" i="4"/>
  <c r="K138" i="4" s="1"/>
  <c r="K78" i="4"/>
  <c r="K116" i="4" s="1"/>
  <c r="K86" i="4"/>
  <c r="K124" i="4" s="1"/>
  <c r="K95" i="4"/>
  <c r="K133" i="4" s="1"/>
  <c r="K103" i="4"/>
  <c r="K141" i="4" s="1"/>
  <c r="K79" i="4"/>
  <c r="K117" i="4" s="1"/>
  <c r="K87" i="4"/>
  <c r="K125" i="4" s="1"/>
  <c r="K96" i="4"/>
  <c r="K134" i="4" s="1"/>
  <c r="K104" i="4"/>
  <c r="K142" i="4" s="1"/>
  <c r="K80" i="4"/>
  <c r="K118" i="4" s="1"/>
  <c r="K88" i="4"/>
  <c r="K126" i="4" s="1"/>
  <c r="K97" i="4"/>
  <c r="K135" i="4" s="1"/>
  <c r="K105" i="4"/>
  <c r="K143" i="4" s="1"/>
  <c r="K81" i="4"/>
  <c r="K119" i="4" s="1"/>
  <c r="K89" i="4"/>
  <c r="K127" i="4" s="1"/>
  <c r="K98" i="4"/>
  <c r="K136" i="4" s="1"/>
  <c r="K82" i="4"/>
  <c r="K120" i="4" s="1"/>
  <c r="K90" i="4"/>
  <c r="K128" i="4" s="1"/>
  <c r="K99" i="4"/>
  <c r="K137" i="4" s="1"/>
  <c r="K83" i="4"/>
  <c r="K121" i="4" s="1"/>
  <c r="K91" i="4"/>
  <c r="K129" i="4" s="1"/>
  <c r="F81" i="4"/>
  <c r="F119" i="4" s="1"/>
  <c r="F89" i="4"/>
  <c r="F127" i="4" s="1"/>
  <c r="F98" i="4"/>
  <c r="F136" i="4" s="1"/>
  <c r="F105" i="4"/>
  <c r="F143" i="4" s="1"/>
  <c r="F82" i="4"/>
  <c r="F120" i="4" s="1"/>
  <c r="F90" i="4"/>
  <c r="F128" i="4" s="1"/>
  <c r="F99" i="4"/>
  <c r="F137" i="4" s="1"/>
  <c r="F83" i="4"/>
  <c r="F121" i="4" s="1"/>
  <c r="F91" i="4"/>
  <c r="F129" i="4" s="1"/>
  <c r="F100" i="4"/>
  <c r="F138" i="4" s="1"/>
  <c r="F84" i="4"/>
  <c r="F122" i="4" s="1"/>
  <c r="F92" i="4"/>
  <c r="F130" i="4" s="1"/>
  <c r="F93" i="4"/>
  <c r="F131" i="4" s="1"/>
  <c r="F101" i="4"/>
  <c r="F139" i="4" s="1"/>
  <c r="F97" i="4"/>
  <c r="F135" i="4" s="1"/>
  <c r="F77" i="4"/>
  <c r="F115" i="4" s="1"/>
  <c r="F85" i="4"/>
  <c r="F123" i="4" s="1"/>
  <c r="F94" i="4"/>
  <c r="F132" i="4" s="1"/>
  <c r="F102" i="4"/>
  <c r="F140" i="4" s="1"/>
  <c r="F118" i="4"/>
  <c r="F78" i="4"/>
  <c r="F116" i="4" s="1"/>
  <c r="F86" i="4"/>
  <c r="F124" i="4" s="1"/>
  <c r="F95" i="4"/>
  <c r="F133" i="4" s="1"/>
  <c r="F103" i="4"/>
  <c r="F141" i="4" s="1"/>
  <c r="F76" i="4"/>
  <c r="F114" i="4" s="1"/>
  <c r="F79" i="4"/>
  <c r="F117" i="4" s="1"/>
  <c r="F87" i="4"/>
  <c r="F125" i="4" s="1"/>
  <c r="F96" i="4"/>
  <c r="F134" i="4" s="1"/>
  <c r="F104" i="4"/>
  <c r="F142" i="4" s="1"/>
  <c r="F88" i="4"/>
  <c r="F126" i="4" s="1"/>
  <c r="J76" i="4"/>
  <c r="J114" i="4" s="1"/>
  <c r="J77" i="4"/>
  <c r="J115" i="4" s="1"/>
  <c r="J85" i="4"/>
  <c r="J123" i="4" s="1"/>
  <c r="J94" i="4"/>
  <c r="J132" i="4" s="1"/>
  <c r="J102" i="4"/>
  <c r="J140" i="4" s="1"/>
  <c r="J78" i="4"/>
  <c r="J116" i="4" s="1"/>
  <c r="J86" i="4"/>
  <c r="J124" i="4" s="1"/>
  <c r="J95" i="4"/>
  <c r="J133" i="4" s="1"/>
  <c r="J103" i="4"/>
  <c r="J141" i="4" s="1"/>
  <c r="J79" i="4"/>
  <c r="J117" i="4" s="1"/>
  <c r="J87" i="4"/>
  <c r="J125" i="4" s="1"/>
  <c r="J96" i="4"/>
  <c r="J134" i="4" s="1"/>
  <c r="J104" i="4"/>
  <c r="J142" i="4" s="1"/>
  <c r="J80" i="4"/>
  <c r="J118" i="4" s="1"/>
  <c r="J88" i="4"/>
  <c r="J126" i="4" s="1"/>
  <c r="J97" i="4"/>
  <c r="J135" i="4" s="1"/>
  <c r="J105" i="4"/>
  <c r="J143" i="4" s="1"/>
  <c r="J93" i="4"/>
  <c r="J131" i="4" s="1"/>
  <c r="J81" i="4"/>
  <c r="J119" i="4" s="1"/>
  <c r="J89" i="4"/>
  <c r="J127" i="4" s="1"/>
  <c r="J98" i="4"/>
  <c r="J136" i="4" s="1"/>
  <c r="J82" i="4"/>
  <c r="J120" i="4" s="1"/>
  <c r="J90" i="4"/>
  <c r="J128" i="4" s="1"/>
  <c r="J99" i="4"/>
  <c r="J137" i="4" s="1"/>
  <c r="J83" i="4"/>
  <c r="J121" i="4" s="1"/>
  <c r="J91" i="4"/>
  <c r="J129" i="4" s="1"/>
  <c r="J92" i="4"/>
  <c r="J130" i="4" s="1"/>
  <c r="J100" i="4"/>
  <c r="J138" i="4" s="1"/>
  <c r="J84" i="4"/>
  <c r="J122" i="4" s="1"/>
  <c r="J101" i="4"/>
  <c r="J139" i="4" s="1"/>
  <c r="M16" i="5" l="1"/>
  <c r="M24" i="5"/>
  <c r="M26" i="5"/>
  <c r="M19" i="5"/>
  <c r="M11" i="5"/>
  <c r="M22" i="5"/>
  <c r="M15" i="5"/>
  <c r="F144" i="4"/>
  <c r="K145" i="4"/>
  <c r="M28" i="5"/>
  <c r="M21" i="5"/>
  <c r="M29" i="5"/>
  <c r="M13" i="5"/>
  <c r="M20" i="5"/>
  <c r="M6" i="5"/>
  <c r="M12" i="5"/>
  <c r="M5" i="5"/>
  <c r="K37" i="5" s="1"/>
  <c r="M31" i="5"/>
  <c r="M7" i="5"/>
  <c r="M14" i="5"/>
  <c r="M30" i="5"/>
  <c r="M8" i="5"/>
  <c r="M17" i="5"/>
  <c r="M18" i="5"/>
  <c r="M33" i="5"/>
  <c r="M25" i="5"/>
  <c r="M9" i="5"/>
  <c r="M23" i="5"/>
  <c r="M32" i="5"/>
  <c r="M27" i="5"/>
  <c r="M10" i="5"/>
  <c r="G145" i="4"/>
  <c r="AA138" i="4" s="1"/>
  <c r="AE115" i="4"/>
  <c r="K144" i="4"/>
  <c r="T117" i="4" s="1"/>
  <c r="D145" i="4"/>
  <c r="X128" i="4" s="1"/>
  <c r="D144" i="4"/>
  <c r="M121" i="4" s="1"/>
  <c r="J144" i="4"/>
  <c r="S118" i="4" s="1"/>
  <c r="J145" i="4"/>
  <c r="AD135" i="4" s="1"/>
  <c r="E144" i="4"/>
  <c r="N130" i="4" s="1"/>
  <c r="E145" i="4"/>
  <c r="G144" i="4"/>
  <c r="P128" i="4" s="1"/>
  <c r="O140" i="4"/>
  <c r="I144" i="4"/>
  <c r="R119" i="4" s="1"/>
  <c r="I145" i="4"/>
  <c r="AC116" i="4" s="1"/>
  <c r="F145" i="4"/>
  <c r="Z134" i="4" s="1"/>
  <c r="AE143" i="4"/>
  <c r="H145" i="4"/>
  <c r="AB133" i="4" s="1"/>
  <c r="H144" i="4"/>
  <c r="Q115" i="4" s="1"/>
  <c r="N7" i="5" l="1"/>
  <c r="P120" i="4"/>
  <c r="AA130" i="4"/>
  <c r="AE137" i="4"/>
  <c r="AE120" i="4"/>
  <c r="AE141" i="4"/>
  <c r="AE117" i="4"/>
  <c r="AE135" i="4"/>
  <c r="AE114" i="4"/>
  <c r="AE138" i="4"/>
  <c r="O131" i="4"/>
  <c r="AA136" i="4"/>
  <c r="AA132" i="4"/>
  <c r="AA118" i="4"/>
  <c r="AA129" i="4"/>
  <c r="AA128" i="4"/>
  <c r="AA135" i="4"/>
  <c r="AA126" i="4"/>
  <c r="AA116" i="4"/>
  <c r="AA133" i="4"/>
  <c r="AA131" i="4"/>
  <c r="AA125" i="4"/>
  <c r="AA139" i="4"/>
  <c r="AA117" i="4"/>
  <c r="AA114" i="4"/>
  <c r="AA137" i="4"/>
  <c r="AA121" i="4"/>
  <c r="AA127" i="4"/>
  <c r="AA123" i="4"/>
  <c r="AA134" i="4"/>
  <c r="AA143" i="4"/>
  <c r="AA142" i="4"/>
  <c r="AA122" i="4"/>
  <c r="AA140" i="4"/>
  <c r="AA120" i="4"/>
  <c r="AA124" i="4"/>
  <c r="AA119" i="4"/>
  <c r="AA115" i="4"/>
  <c r="AA141" i="4"/>
  <c r="N32" i="5"/>
  <c r="AE121" i="4"/>
  <c r="AE129" i="4"/>
  <c r="AE124" i="4"/>
  <c r="AE126" i="4"/>
  <c r="P139" i="4"/>
  <c r="AE140" i="4"/>
  <c r="AE130" i="4"/>
  <c r="AE127" i="4"/>
  <c r="T132" i="4"/>
  <c r="T136" i="4"/>
  <c r="AE128" i="4"/>
  <c r="T121" i="4"/>
  <c r="AE119" i="4"/>
  <c r="AE139" i="4"/>
  <c r="AE136" i="4"/>
  <c r="AE123" i="4"/>
  <c r="AE131" i="4"/>
  <c r="T122" i="4"/>
  <c r="P133" i="4"/>
  <c r="AE122" i="4"/>
  <c r="AE133" i="4"/>
  <c r="AE134" i="4"/>
  <c r="AE132" i="4"/>
  <c r="N128" i="4"/>
  <c r="N129" i="4"/>
  <c r="N116" i="4"/>
  <c r="N142" i="4"/>
  <c r="N127" i="4"/>
  <c r="N141" i="4"/>
  <c r="T119" i="4"/>
  <c r="T138" i="4"/>
  <c r="O127" i="4"/>
  <c r="T114" i="4"/>
  <c r="T140" i="4"/>
  <c r="X130" i="4"/>
  <c r="T128" i="4"/>
  <c r="T135" i="4"/>
  <c r="T126" i="4"/>
  <c r="T143" i="4"/>
  <c r="Q114" i="4"/>
  <c r="P136" i="4"/>
  <c r="X121" i="4"/>
  <c r="P124" i="4"/>
  <c r="O139" i="4"/>
  <c r="O122" i="4"/>
  <c r="P134" i="4"/>
  <c r="X124" i="4"/>
  <c r="P143" i="4"/>
  <c r="M133" i="4"/>
  <c r="AE125" i="4"/>
  <c r="AE118" i="4"/>
  <c r="T127" i="4"/>
  <c r="Z136" i="4"/>
  <c r="Z131" i="4"/>
  <c r="O136" i="4"/>
  <c r="O125" i="4"/>
  <c r="S116" i="4"/>
  <c r="O128" i="4"/>
  <c r="O137" i="4"/>
  <c r="Z127" i="4"/>
  <c r="AB115" i="4"/>
  <c r="O133" i="4"/>
  <c r="O121" i="4"/>
  <c r="O132" i="4"/>
  <c r="AC129" i="4"/>
  <c r="AC132" i="4"/>
  <c r="O114" i="4"/>
  <c r="O124" i="4"/>
  <c r="O120" i="4"/>
  <c r="O134" i="4"/>
  <c r="O126" i="4"/>
  <c r="AC138" i="4"/>
  <c r="O138" i="4"/>
  <c r="Z142" i="4"/>
  <c r="O117" i="4"/>
  <c r="O143" i="4"/>
  <c r="S137" i="4"/>
  <c r="O142" i="4"/>
  <c r="O118" i="4"/>
  <c r="AC119" i="4"/>
  <c r="O123" i="4"/>
  <c r="P135" i="4"/>
  <c r="Z124" i="4"/>
  <c r="P115" i="4"/>
  <c r="P122" i="4"/>
  <c r="Z123" i="4"/>
  <c r="X119" i="4"/>
  <c r="T124" i="4"/>
  <c r="P142" i="4"/>
  <c r="T120" i="4"/>
  <c r="T118" i="4"/>
  <c r="AC133" i="4"/>
  <c r="T123" i="4"/>
  <c r="AC121" i="4"/>
  <c r="Z118" i="4"/>
  <c r="Z130" i="4"/>
  <c r="P117" i="4"/>
  <c r="P141" i="4"/>
  <c r="X125" i="4"/>
  <c r="P118" i="4"/>
  <c r="P126" i="4"/>
  <c r="S126" i="4"/>
  <c r="AB132" i="4"/>
  <c r="Z135" i="4"/>
  <c r="T134" i="4"/>
  <c r="P121" i="4"/>
  <c r="T129" i="4"/>
  <c r="P132" i="4"/>
  <c r="P125" i="4"/>
  <c r="AC124" i="4"/>
  <c r="T130" i="4"/>
  <c r="T116" i="4"/>
  <c r="AC135" i="4"/>
  <c r="Z133" i="4"/>
  <c r="Z138" i="4"/>
  <c r="Z128" i="4"/>
  <c r="AC127" i="4"/>
  <c r="Z132" i="4"/>
  <c r="Z125" i="4"/>
  <c r="Z121" i="4"/>
  <c r="Z114" i="4"/>
  <c r="Q133" i="4"/>
  <c r="Q121" i="4"/>
  <c r="AC142" i="4"/>
  <c r="Z139" i="4"/>
  <c r="Z115" i="4"/>
  <c r="Z140" i="4"/>
  <c r="Z120" i="4"/>
  <c r="Z141" i="4"/>
  <c r="Y116" i="4"/>
  <c r="Y139" i="4"/>
  <c r="Y125" i="4"/>
  <c r="Y119" i="4"/>
  <c r="Y133" i="4"/>
  <c r="Y124" i="4"/>
  <c r="Y115" i="4"/>
  <c r="Y143" i="4"/>
  <c r="Y114" i="4"/>
  <c r="Y121" i="4"/>
  <c r="Y136" i="4"/>
  <c r="Y117" i="4"/>
  <c r="Y118" i="4"/>
  <c r="Y135" i="4"/>
  <c r="Y134" i="4"/>
  <c r="Y122" i="4"/>
  <c r="Y137" i="4"/>
  <c r="Y123" i="4"/>
  <c r="Y131" i="4"/>
  <c r="Y140" i="4"/>
  <c r="Y130" i="4"/>
  <c r="Q131" i="4"/>
  <c r="Q124" i="4"/>
  <c r="Q122" i="4"/>
  <c r="Q143" i="4"/>
  <c r="Q117" i="4"/>
  <c r="Q126" i="4"/>
  <c r="Q123" i="4"/>
  <c r="Q130" i="4"/>
  <c r="Q134" i="4"/>
  <c r="Q132" i="4"/>
  <c r="Q136" i="4"/>
  <c r="Q129" i="4"/>
  <c r="Q139" i="4"/>
  <c r="Q128" i="4"/>
  <c r="Q116" i="4"/>
  <c r="Q125" i="4"/>
  <c r="S122" i="4"/>
  <c r="R133" i="4"/>
  <c r="Q142" i="4"/>
  <c r="AB139" i="4"/>
  <c r="AB127" i="4"/>
  <c r="AB121" i="4"/>
  <c r="AB137" i="4"/>
  <c r="AB128" i="4"/>
  <c r="AB116" i="4"/>
  <c r="AB126" i="4"/>
  <c r="AB124" i="4"/>
  <c r="AB125" i="4"/>
  <c r="AB143" i="4"/>
  <c r="AB123" i="4"/>
  <c r="AB130" i="4"/>
  <c r="AB136" i="4"/>
  <c r="AB129" i="4"/>
  <c r="AB120" i="4"/>
  <c r="AB134" i="4"/>
  <c r="Y126" i="4"/>
  <c r="AB117" i="4"/>
  <c r="M128" i="4"/>
  <c r="AD122" i="4"/>
  <c r="AD114" i="4"/>
  <c r="S123" i="4"/>
  <c r="AD129" i="4"/>
  <c r="AB119" i="4"/>
  <c r="S121" i="4"/>
  <c r="AD123" i="4"/>
  <c r="Q120" i="4"/>
  <c r="M115" i="4"/>
  <c r="AB114" i="4"/>
  <c r="M136" i="4"/>
  <c r="Q119" i="4"/>
  <c r="S133" i="4"/>
  <c r="M134" i="4"/>
  <c r="M122" i="4"/>
  <c r="X131" i="4"/>
  <c r="Q127" i="4"/>
  <c r="AD121" i="4"/>
  <c r="M137" i="4"/>
  <c r="AB140" i="4"/>
  <c r="S127" i="4"/>
  <c r="AD120" i="4"/>
  <c r="R129" i="4"/>
  <c r="R115" i="4"/>
  <c r="R118" i="4"/>
  <c r="R136" i="4"/>
  <c r="R127" i="4"/>
  <c r="R141" i="4"/>
  <c r="R140" i="4"/>
  <c r="R120" i="4"/>
  <c r="R123" i="4"/>
  <c r="R122" i="4"/>
  <c r="R134" i="4"/>
  <c r="R128" i="4"/>
  <c r="R137" i="4"/>
  <c r="R142" i="4"/>
  <c r="R139" i="4"/>
  <c r="Y138" i="4"/>
  <c r="R125" i="4"/>
  <c r="M119" i="4"/>
  <c r="M132" i="4"/>
  <c r="M141" i="4"/>
  <c r="M138" i="4"/>
  <c r="M120" i="4"/>
  <c r="M118" i="4"/>
  <c r="M114" i="4"/>
  <c r="M126" i="4"/>
  <c r="M125" i="4"/>
  <c r="M140" i="4"/>
  <c r="M129" i="4"/>
  <c r="M123" i="4"/>
  <c r="M139" i="4"/>
  <c r="M117" i="4"/>
  <c r="M130" i="4"/>
  <c r="Y142" i="4"/>
  <c r="M127" i="4"/>
  <c r="R143" i="4"/>
  <c r="AD115" i="4"/>
  <c r="X133" i="4"/>
  <c r="X129" i="4"/>
  <c r="X136" i="4"/>
  <c r="X126" i="4"/>
  <c r="X123" i="4"/>
  <c r="X117" i="4"/>
  <c r="X120" i="4"/>
  <c r="X139" i="4"/>
  <c r="X132" i="4"/>
  <c r="X141" i="4"/>
  <c r="X118" i="4"/>
  <c r="X140" i="4"/>
  <c r="X114" i="4"/>
  <c r="M116" i="4"/>
  <c r="Q137" i="4"/>
  <c r="R130" i="4"/>
  <c r="AB118" i="4"/>
  <c r="Y129" i="4"/>
  <c r="X127" i="4"/>
  <c r="R132" i="4"/>
  <c r="AB142" i="4"/>
  <c r="X115" i="4"/>
  <c r="X116" i="4"/>
  <c r="X138" i="4"/>
  <c r="X122" i="4"/>
  <c r="AB122" i="4"/>
  <c r="S120" i="4"/>
  <c r="AC117" i="4"/>
  <c r="AC143" i="4"/>
  <c r="AC131" i="4"/>
  <c r="AC139" i="4"/>
  <c r="AC122" i="4"/>
  <c r="AC128" i="4"/>
  <c r="AC137" i="4"/>
  <c r="AC141" i="4"/>
  <c r="AC115" i="4"/>
  <c r="AC118" i="4"/>
  <c r="AC140" i="4"/>
  <c r="AC134" i="4"/>
  <c r="AC130" i="4"/>
  <c r="AC120" i="4"/>
  <c r="AC114" i="4"/>
  <c r="AC123" i="4"/>
  <c r="AC126" i="4"/>
  <c r="AB138" i="4"/>
  <c r="Y132" i="4"/>
  <c r="X134" i="4"/>
  <c r="X142" i="4"/>
  <c r="Y128" i="4"/>
  <c r="M131" i="4"/>
  <c r="Q141" i="4"/>
  <c r="M143" i="4"/>
  <c r="X137" i="4"/>
  <c r="M135" i="4"/>
  <c r="Q140" i="4"/>
  <c r="R117" i="4"/>
  <c r="Q135" i="4"/>
  <c r="AD127" i="4"/>
  <c r="AD143" i="4"/>
  <c r="AD116" i="4"/>
  <c r="AD133" i="4"/>
  <c r="AD141" i="4"/>
  <c r="AD134" i="4"/>
  <c r="AD125" i="4"/>
  <c r="AD124" i="4"/>
  <c r="AD131" i="4"/>
  <c r="AD128" i="4"/>
  <c r="AD142" i="4"/>
  <c r="AD132" i="4"/>
  <c r="AD136" i="4"/>
  <c r="AD130" i="4"/>
  <c r="AD137" i="4"/>
  <c r="AD119" i="4"/>
  <c r="AD117" i="4"/>
  <c r="AD118" i="4"/>
  <c r="Y120" i="4"/>
  <c r="R138" i="4"/>
  <c r="AD139" i="4"/>
  <c r="Y141" i="4"/>
  <c r="S114" i="4"/>
  <c r="S124" i="4"/>
  <c r="S129" i="4"/>
  <c r="S142" i="4"/>
  <c r="S132" i="4"/>
  <c r="S140" i="4"/>
  <c r="S128" i="4"/>
  <c r="S119" i="4"/>
  <c r="S117" i="4"/>
  <c r="S141" i="4"/>
  <c r="S136" i="4"/>
  <c r="S130" i="4"/>
  <c r="S143" i="4"/>
  <c r="S134" i="4"/>
  <c r="S125" i="4"/>
  <c r="S131" i="4"/>
  <c r="AD140" i="4"/>
  <c r="AD138" i="4"/>
  <c r="R131" i="4"/>
  <c r="S115" i="4"/>
  <c r="R116" i="4"/>
  <c r="Y127" i="4"/>
  <c r="S138" i="4"/>
  <c r="R124" i="4"/>
  <c r="R135" i="4"/>
  <c r="Q118" i="4"/>
  <c r="N114" i="4"/>
  <c r="N135" i="4"/>
  <c r="N138" i="4"/>
  <c r="N126" i="4"/>
  <c r="N117" i="4"/>
  <c r="N118" i="4"/>
  <c r="N121" i="4"/>
  <c r="N134" i="4"/>
  <c r="N123" i="4"/>
  <c r="N133" i="4"/>
  <c r="N132" i="4"/>
  <c r="N122" i="4"/>
  <c r="N137" i="4"/>
  <c r="N125" i="4"/>
  <c r="N119" i="4"/>
  <c r="N124" i="4"/>
  <c r="N136" i="4"/>
  <c r="N115" i="4"/>
  <c r="N143" i="4"/>
  <c r="R114" i="4"/>
  <c r="N120" i="4"/>
  <c r="R126" i="4"/>
  <c r="Q138" i="4"/>
  <c r="S135" i="4"/>
  <c r="AC136" i="4"/>
  <c r="S139" i="4"/>
  <c r="M142" i="4"/>
  <c r="AD126" i="4"/>
  <c r="N131" i="4"/>
  <c r="M124" i="4"/>
  <c r="AB141" i="4"/>
  <c r="X143" i="4"/>
  <c r="AC125" i="4"/>
  <c r="N140" i="4"/>
  <c r="N139" i="4"/>
  <c r="X135" i="4"/>
  <c r="R121" i="4"/>
  <c r="AB131" i="4"/>
  <c r="AB135" i="4"/>
  <c r="T131" i="4"/>
  <c r="T137" i="4"/>
  <c r="Z126" i="4"/>
  <c r="Z122" i="4"/>
  <c r="O130" i="4"/>
  <c r="O116" i="4"/>
  <c r="T115" i="4"/>
  <c r="Z137" i="4"/>
  <c r="Z129" i="4"/>
  <c r="AE142" i="4"/>
  <c r="T141" i="4"/>
  <c r="O115" i="4"/>
  <c r="O119" i="4"/>
  <c r="Z117" i="4"/>
  <c r="Z143" i="4"/>
  <c r="P130" i="4"/>
  <c r="P127" i="4"/>
  <c r="P140" i="4"/>
  <c r="P131" i="4"/>
  <c r="P138" i="4"/>
  <c r="P119" i="4"/>
  <c r="P129" i="4"/>
  <c r="P114" i="4"/>
  <c r="P137" i="4"/>
  <c r="T139" i="4"/>
  <c r="T125" i="4"/>
  <c r="P123" i="4"/>
  <c r="Z116" i="4"/>
  <c r="T133" i="4"/>
  <c r="O135" i="4"/>
  <c r="O129" i="4"/>
  <c r="T142" i="4"/>
  <c r="AE116" i="4"/>
  <c r="P116" i="4"/>
  <c r="O141" i="4"/>
  <c r="Z119" i="4"/>
  <c r="N4" i="5" l="1"/>
  <c r="N14" i="5"/>
  <c r="N9" i="5"/>
  <c r="N13" i="5"/>
  <c r="N28" i="5"/>
  <c r="N31" i="5"/>
  <c r="N21" i="5"/>
  <c r="N20" i="5"/>
  <c r="N10" i="5"/>
  <c r="N5" i="5"/>
  <c r="N6" i="5"/>
  <c r="N25" i="5"/>
  <c r="N23" i="5"/>
  <c r="N27" i="5"/>
  <c r="N33" i="5"/>
  <c r="N8" i="5"/>
  <c r="N30" i="5"/>
  <c r="N29" i="5"/>
  <c r="N17" i="5"/>
  <c r="N18" i="5"/>
  <c r="N16" i="5"/>
  <c r="N11" i="5"/>
  <c r="N26" i="5"/>
  <c r="N22" i="5"/>
  <c r="N15" i="5"/>
  <c r="N19" i="5"/>
  <c r="N24" i="5"/>
  <c r="N12" i="5"/>
  <c r="D35" i="2"/>
  <c r="F35" i="2"/>
  <c r="G35" i="2"/>
  <c r="H35" i="2"/>
  <c r="I35" i="2"/>
  <c r="J35" i="2"/>
  <c r="K35" i="2"/>
  <c r="F34" i="2"/>
  <c r="E34" i="2"/>
  <c r="E40" i="2" s="1"/>
  <c r="E74" i="2" s="1"/>
  <c r="D57" i="2"/>
  <c r="D91" i="2" s="1"/>
  <c r="G34" i="2"/>
  <c r="G47" i="2" s="1"/>
  <c r="G81" i="2" s="1"/>
  <c r="H34" i="2"/>
  <c r="I34" i="2"/>
  <c r="J34" i="2"/>
  <c r="H46" i="2" l="1"/>
  <c r="I45" i="2"/>
  <c r="K41" i="2"/>
  <c r="K75" i="2" s="1"/>
  <c r="K68" i="2"/>
  <c r="D41" i="2"/>
  <c r="D75" i="2" s="1"/>
  <c r="E55" i="2"/>
  <c r="E89" i="2" s="1"/>
  <c r="C42" i="2"/>
  <c r="C76" i="2" s="1"/>
  <c r="F48" i="2"/>
  <c r="D49" i="2"/>
  <c r="D83" i="2" s="1"/>
  <c r="C49" i="2"/>
  <c r="C83" i="2" s="1"/>
  <c r="E64" i="2"/>
  <c r="E98" i="2" s="1"/>
  <c r="D48" i="2"/>
  <c r="D82" i="2" s="1"/>
  <c r="D64" i="2"/>
  <c r="D98" i="2" s="1"/>
  <c r="C41" i="2"/>
  <c r="C75" i="2" s="1"/>
  <c r="K65" i="2"/>
  <c r="K99" i="2" s="1"/>
  <c r="E63" i="2"/>
  <c r="E97" i="2" s="1"/>
  <c r="C58" i="2"/>
  <c r="C92" i="2" s="1"/>
  <c r="J43" i="2"/>
  <c r="J77" i="2" s="1"/>
  <c r="J67" i="2"/>
  <c r="J101" i="2" s="1"/>
  <c r="G54" i="2"/>
  <c r="G88" i="2" s="1"/>
  <c r="I60" i="2"/>
  <c r="K66" i="2"/>
  <c r="K100" i="2" s="1"/>
  <c r="F63" i="2"/>
  <c r="K57" i="2"/>
  <c r="K91" i="2" s="1"/>
  <c r="F54" i="2"/>
  <c r="E48" i="2"/>
  <c r="E82" i="2" s="1"/>
  <c r="J41" i="2"/>
  <c r="J75" i="2" s="1"/>
  <c r="C66" i="2"/>
  <c r="C100" i="2" s="1"/>
  <c r="G62" i="2"/>
  <c r="G96" i="2" s="1"/>
  <c r="C57" i="2"/>
  <c r="C91" i="2" s="1"/>
  <c r="K50" i="2"/>
  <c r="K84" i="2" s="1"/>
  <c r="F47" i="2"/>
  <c r="K40" i="2"/>
  <c r="K74" i="2" s="1"/>
  <c r="J51" i="2"/>
  <c r="J85" i="2" s="1"/>
  <c r="F62" i="2"/>
  <c r="E56" i="2"/>
  <c r="E90" i="2" s="1"/>
  <c r="J50" i="2"/>
  <c r="J84" i="2" s="1"/>
  <c r="E47" i="2"/>
  <c r="E81" i="2" s="1"/>
  <c r="D40" i="2"/>
  <c r="D74" i="2" s="1"/>
  <c r="D65" i="2"/>
  <c r="D99" i="2" s="1"/>
  <c r="J59" i="2"/>
  <c r="J93" i="2" s="1"/>
  <c r="D56" i="2"/>
  <c r="D90" i="2" s="1"/>
  <c r="C50" i="2"/>
  <c r="C84" i="2" s="1"/>
  <c r="G46" i="2"/>
  <c r="G80" i="2" s="1"/>
  <c r="C40" i="2"/>
  <c r="C74" i="2" s="1"/>
  <c r="J66" i="2"/>
  <c r="J100" i="2" s="1"/>
  <c r="K42" i="2"/>
  <c r="K76" i="2" s="1"/>
  <c r="C65" i="2"/>
  <c r="C99" i="2" s="1"/>
  <c r="K58" i="2"/>
  <c r="K92" i="2" s="1"/>
  <c r="F55" i="2"/>
  <c r="K49" i="2"/>
  <c r="K83" i="2" s="1"/>
  <c r="F46" i="2"/>
  <c r="J39" i="2"/>
  <c r="J73" i="2" s="1"/>
  <c r="J58" i="2"/>
  <c r="J92" i="2" s="1"/>
  <c r="J42" i="2"/>
  <c r="J76" i="2" s="1"/>
  <c r="H45" i="2"/>
  <c r="I39" i="2"/>
  <c r="I51" i="2"/>
  <c r="H44" i="2"/>
  <c r="H39" i="2"/>
  <c r="G68" i="2"/>
  <c r="G102" i="2" s="1"/>
  <c r="H67" i="2"/>
  <c r="I66" i="2"/>
  <c r="J65" i="2"/>
  <c r="J99" i="2" s="1"/>
  <c r="K64" i="2"/>
  <c r="K98" i="2" s="1"/>
  <c r="C64" i="2"/>
  <c r="C98" i="2" s="1"/>
  <c r="D63" i="2"/>
  <c r="D97" i="2" s="1"/>
  <c r="E62" i="2"/>
  <c r="E96" i="2" s="1"/>
  <c r="F61" i="2"/>
  <c r="G60" i="2"/>
  <c r="G94" i="2" s="1"/>
  <c r="H59" i="2"/>
  <c r="I58" i="2"/>
  <c r="J57" i="2"/>
  <c r="J91" i="2" s="1"/>
  <c r="K56" i="2"/>
  <c r="K90" i="2" s="1"/>
  <c r="C56" i="2"/>
  <c r="C90" i="2" s="1"/>
  <c r="D55" i="2"/>
  <c r="D89" i="2" s="1"/>
  <c r="E54" i="2"/>
  <c r="E88" i="2" s="1"/>
  <c r="F53" i="2"/>
  <c r="G52" i="2"/>
  <c r="G86" i="2" s="1"/>
  <c r="H51" i="2"/>
  <c r="I50" i="2"/>
  <c r="J49" i="2"/>
  <c r="J83" i="2" s="1"/>
  <c r="K48" i="2"/>
  <c r="K82" i="2" s="1"/>
  <c r="C48" i="2"/>
  <c r="C82" i="2" s="1"/>
  <c r="D47" i="2"/>
  <c r="D81" i="2" s="1"/>
  <c r="E46" i="2"/>
  <c r="E80" i="2" s="1"/>
  <c r="F45" i="2"/>
  <c r="G44" i="2"/>
  <c r="G78" i="2" s="1"/>
  <c r="G43" i="2"/>
  <c r="G77" i="2" s="1"/>
  <c r="H42" i="2"/>
  <c r="I41" i="2"/>
  <c r="J40" i="2"/>
  <c r="J74" i="2" s="1"/>
  <c r="F44" i="2"/>
  <c r="I68" i="2"/>
  <c r="I43" i="2"/>
  <c r="I67" i="2"/>
  <c r="G45" i="2"/>
  <c r="G79" i="2" s="1"/>
  <c r="H43" i="2"/>
  <c r="G39" i="2"/>
  <c r="G73" i="2" s="1"/>
  <c r="F68" i="2"/>
  <c r="G67" i="2"/>
  <c r="G101" i="2" s="1"/>
  <c r="H66" i="2"/>
  <c r="I65" i="2"/>
  <c r="J64" i="2"/>
  <c r="J98" i="2" s="1"/>
  <c r="K63" i="2"/>
  <c r="K97" i="2" s="1"/>
  <c r="C63" i="2"/>
  <c r="C97" i="2" s="1"/>
  <c r="D62" i="2"/>
  <c r="D96" i="2" s="1"/>
  <c r="E61" i="2"/>
  <c r="E95" i="2" s="1"/>
  <c r="F60" i="2"/>
  <c r="G59" i="2"/>
  <c r="G93" i="2" s="1"/>
  <c r="H58" i="2"/>
  <c r="I57" i="2"/>
  <c r="J56" i="2"/>
  <c r="J90" i="2" s="1"/>
  <c r="K55" i="2"/>
  <c r="K89" i="2" s="1"/>
  <c r="C55" i="2"/>
  <c r="C89" i="2" s="1"/>
  <c r="D54" i="2"/>
  <c r="D88" i="2" s="1"/>
  <c r="E53" i="2"/>
  <c r="E87" i="2" s="1"/>
  <c r="F52" i="2"/>
  <c r="G51" i="2"/>
  <c r="G85" i="2" s="1"/>
  <c r="H50" i="2"/>
  <c r="I49" i="2"/>
  <c r="J48" i="2"/>
  <c r="J82" i="2" s="1"/>
  <c r="K47" i="2"/>
  <c r="K81" i="2" s="1"/>
  <c r="C47" i="2"/>
  <c r="C81" i="2" s="1"/>
  <c r="D46" i="2"/>
  <c r="D80" i="2" s="1"/>
  <c r="E45" i="2"/>
  <c r="E79" i="2" s="1"/>
  <c r="E44" i="2"/>
  <c r="E78" i="2" s="1"/>
  <c r="F43" i="2"/>
  <c r="G42" i="2"/>
  <c r="G76" i="2" s="1"/>
  <c r="H41" i="2"/>
  <c r="I40" i="2"/>
  <c r="K102" i="2"/>
  <c r="I52" i="2"/>
  <c r="H68" i="2"/>
  <c r="G61" i="2"/>
  <c r="G95" i="2" s="1"/>
  <c r="G53" i="2"/>
  <c r="G87" i="2" s="1"/>
  <c r="F39" i="2"/>
  <c r="E68" i="2"/>
  <c r="E102" i="2" s="1"/>
  <c r="F67" i="2"/>
  <c r="G66" i="2"/>
  <c r="G100" i="2" s="1"/>
  <c r="H65" i="2"/>
  <c r="I64" i="2"/>
  <c r="J63" i="2"/>
  <c r="J97" i="2" s="1"/>
  <c r="K62" i="2"/>
  <c r="K96" i="2" s="1"/>
  <c r="C62" i="2"/>
  <c r="C96" i="2" s="1"/>
  <c r="D61" i="2"/>
  <c r="D95" i="2" s="1"/>
  <c r="E60" i="2"/>
  <c r="E94" i="2" s="1"/>
  <c r="F59" i="2"/>
  <c r="G58" i="2"/>
  <c r="G92" i="2" s="1"/>
  <c r="H57" i="2"/>
  <c r="I56" i="2"/>
  <c r="J55" i="2"/>
  <c r="J89" i="2" s="1"/>
  <c r="K54" i="2"/>
  <c r="K88" i="2" s="1"/>
  <c r="C54" i="2"/>
  <c r="C88" i="2" s="1"/>
  <c r="D53" i="2"/>
  <c r="D87" i="2" s="1"/>
  <c r="E52" i="2"/>
  <c r="E86" i="2" s="1"/>
  <c r="F51" i="2"/>
  <c r="G50" i="2"/>
  <c r="G84" i="2" s="1"/>
  <c r="H49" i="2"/>
  <c r="I48" i="2"/>
  <c r="J47" i="2"/>
  <c r="J81" i="2" s="1"/>
  <c r="K46" i="2"/>
  <c r="K80" i="2" s="1"/>
  <c r="C46" i="2"/>
  <c r="C80" i="2" s="1"/>
  <c r="D45" i="2"/>
  <c r="D79" i="2" s="1"/>
  <c r="D44" i="2"/>
  <c r="D78" i="2" s="1"/>
  <c r="E43" i="2"/>
  <c r="E77" i="2" s="1"/>
  <c r="F42" i="2"/>
  <c r="G41" i="2"/>
  <c r="G75" i="2" s="1"/>
  <c r="H40" i="2"/>
  <c r="H53" i="2"/>
  <c r="I59" i="2"/>
  <c r="E39" i="2"/>
  <c r="E73" i="2" s="1"/>
  <c r="D68" i="2"/>
  <c r="D102" i="2" s="1"/>
  <c r="E67" i="2"/>
  <c r="E101" i="2" s="1"/>
  <c r="F66" i="2"/>
  <c r="G65" i="2"/>
  <c r="G99" i="2" s="1"/>
  <c r="H64" i="2"/>
  <c r="I63" i="2"/>
  <c r="J62" i="2"/>
  <c r="J96" i="2" s="1"/>
  <c r="K61" i="2"/>
  <c r="K95" i="2" s="1"/>
  <c r="C61" i="2"/>
  <c r="C95" i="2" s="1"/>
  <c r="D60" i="2"/>
  <c r="D94" i="2" s="1"/>
  <c r="E59" i="2"/>
  <c r="E93" i="2" s="1"/>
  <c r="F58" i="2"/>
  <c r="G57" i="2"/>
  <c r="G91" i="2" s="1"/>
  <c r="H56" i="2"/>
  <c r="I55" i="2"/>
  <c r="J54" i="2"/>
  <c r="J88" i="2" s="1"/>
  <c r="K53" i="2"/>
  <c r="K87" i="2" s="1"/>
  <c r="C53" i="2"/>
  <c r="C87" i="2" s="1"/>
  <c r="D52" i="2"/>
  <c r="D86" i="2" s="1"/>
  <c r="E51" i="2"/>
  <c r="E85" i="2" s="1"/>
  <c r="F50" i="2"/>
  <c r="G49" i="2"/>
  <c r="G83" i="2" s="1"/>
  <c r="H48" i="2"/>
  <c r="I47" i="2"/>
  <c r="J46" i="2"/>
  <c r="J80" i="2" s="1"/>
  <c r="K45" i="2"/>
  <c r="K79" i="2" s="1"/>
  <c r="C45" i="2"/>
  <c r="C79" i="2" s="1"/>
  <c r="C44" i="2"/>
  <c r="C78" i="2" s="1"/>
  <c r="D43" i="2"/>
  <c r="D77" i="2" s="1"/>
  <c r="E42" i="2"/>
  <c r="E76" i="2" s="1"/>
  <c r="F41" i="2"/>
  <c r="G40" i="2"/>
  <c r="G74" i="2" s="1"/>
  <c r="H61" i="2"/>
  <c r="I44" i="2"/>
  <c r="H52" i="2"/>
  <c r="I42" i="2"/>
  <c r="C73" i="2"/>
  <c r="D39" i="2"/>
  <c r="D73" i="2" s="1"/>
  <c r="C68" i="2"/>
  <c r="C102" i="2" s="1"/>
  <c r="D67" i="2"/>
  <c r="D101" i="2" s="1"/>
  <c r="E66" i="2"/>
  <c r="E100" i="2" s="1"/>
  <c r="F65" i="2"/>
  <c r="G64" i="2"/>
  <c r="G98" i="2" s="1"/>
  <c r="H63" i="2"/>
  <c r="I62" i="2"/>
  <c r="J61" i="2"/>
  <c r="J95" i="2" s="1"/>
  <c r="K60" i="2"/>
  <c r="K94" i="2" s="1"/>
  <c r="C60" i="2"/>
  <c r="C94" i="2" s="1"/>
  <c r="D59" i="2"/>
  <c r="D93" i="2" s="1"/>
  <c r="E58" i="2"/>
  <c r="E92" i="2" s="1"/>
  <c r="F57" i="2"/>
  <c r="G56" i="2"/>
  <c r="G90" i="2" s="1"/>
  <c r="H55" i="2"/>
  <c r="I54" i="2"/>
  <c r="J53" i="2"/>
  <c r="J87" i="2" s="1"/>
  <c r="K52" i="2"/>
  <c r="K86" i="2" s="1"/>
  <c r="C52" i="2"/>
  <c r="C86" i="2" s="1"/>
  <c r="D51" i="2"/>
  <c r="D85" i="2" s="1"/>
  <c r="E50" i="2"/>
  <c r="E84" i="2" s="1"/>
  <c r="F49" i="2"/>
  <c r="G48" i="2"/>
  <c r="G82" i="2" s="1"/>
  <c r="H47" i="2"/>
  <c r="I46" i="2"/>
  <c r="J45" i="2"/>
  <c r="J79" i="2" s="1"/>
  <c r="K44" i="2"/>
  <c r="K78" i="2" s="1"/>
  <c r="K43" i="2"/>
  <c r="K77" i="2" s="1"/>
  <c r="C43" i="2"/>
  <c r="C77" i="2" s="1"/>
  <c r="D42" i="2"/>
  <c r="D76" i="2" s="1"/>
  <c r="E41" i="2"/>
  <c r="E75" i="2" s="1"/>
  <c r="F40" i="2"/>
  <c r="H60" i="2"/>
  <c r="K39" i="2"/>
  <c r="K73" i="2" s="1"/>
  <c r="J68" i="2"/>
  <c r="J102" i="2" s="1"/>
  <c r="K67" i="2"/>
  <c r="K101" i="2" s="1"/>
  <c r="C67" i="2"/>
  <c r="C101" i="2" s="1"/>
  <c r="D66" i="2"/>
  <c r="D100" i="2" s="1"/>
  <c r="E65" i="2"/>
  <c r="E99" i="2" s="1"/>
  <c r="F64" i="2"/>
  <c r="G63" i="2"/>
  <c r="G97" i="2" s="1"/>
  <c r="H62" i="2"/>
  <c r="I61" i="2"/>
  <c r="J60" i="2"/>
  <c r="J94" i="2" s="1"/>
  <c r="K59" i="2"/>
  <c r="K93" i="2" s="1"/>
  <c r="C59" i="2"/>
  <c r="C93" i="2" s="1"/>
  <c r="D58" i="2"/>
  <c r="D92" i="2" s="1"/>
  <c r="E57" i="2"/>
  <c r="E91" i="2" s="1"/>
  <c r="F56" i="2"/>
  <c r="G55" i="2"/>
  <c r="G89" i="2" s="1"/>
  <c r="H54" i="2"/>
  <c r="I53" i="2"/>
  <c r="J52" i="2"/>
  <c r="J86" i="2" s="1"/>
  <c r="K51" i="2"/>
  <c r="K85" i="2" s="1"/>
  <c r="C51" i="2"/>
  <c r="C85" i="2" s="1"/>
  <c r="D50" i="2"/>
  <c r="D84" i="2" s="1"/>
  <c r="E49" i="2"/>
  <c r="E83" i="2" s="1"/>
  <c r="J44" i="2"/>
  <c r="J78" i="2" s="1"/>
  <c r="J103" i="2" l="1"/>
  <c r="S77" i="2" s="1"/>
  <c r="K103" i="2"/>
  <c r="T98" i="2" s="1"/>
  <c r="E103" i="2"/>
  <c r="N101" i="2" s="1"/>
  <c r="G103" i="2"/>
  <c r="P81" i="2" s="1"/>
  <c r="D103" i="2"/>
  <c r="M99" i="2" s="1"/>
  <c r="C103" i="2"/>
  <c r="L91" i="2" s="1"/>
  <c r="P82" i="2" l="1"/>
  <c r="P76" i="2"/>
  <c r="L73" i="2"/>
  <c r="T83" i="2"/>
  <c r="N75" i="2"/>
  <c r="M92" i="2"/>
  <c r="M73" i="2"/>
  <c r="M84" i="2"/>
  <c r="M74" i="2"/>
  <c r="M86" i="2"/>
  <c r="S83" i="2"/>
  <c r="S90" i="2"/>
  <c r="S82" i="2"/>
  <c r="S101" i="2"/>
  <c r="S81" i="2"/>
  <c r="S93" i="2"/>
  <c r="S87" i="2"/>
  <c r="S89" i="2"/>
  <c r="S100" i="2"/>
  <c r="T74" i="2"/>
  <c r="L96" i="2"/>
  <c r="L101" i="2"/>
  <c r="S91" i="2"/>
  <c r="P91" i="2"/>
  <c r="L99" i="2"/>
  <c r="L88" i="2"/>
  <c r="P88" i="2"/>
  <c r="P97" i="2"/>
  <c r="T86" i="2"/>
  <c r="L79" i="2"/>
  <c r="P77" i="2"/>
  <c r="M76" i="2"/>
  <c r="P83" i="2"/>
  <c r="L84" i="2"/>
  <c r="P78" i="2"/>
  <c r="S79" i="2"/>
  <c r="T93" i="2"/>
  <c r="T97" i="2"/>
  <c r="L98" i="2"/>
  <c r="M97" i="2"/>
  <c r="M100" i="2"/>
  <c r="P96" i="2"/>
  <c r="S92" i="2"/>
  <c r="L82" i="2"/>
  <c r="S84" i="2"/>
  <c r="M94" i="2"/>
  <c r="L97" i="2"/>
  <c r="L89" i="2"/>
  <c r="S74" i="2"/>
  <c r="T92" i="2"/>
  <c r="T88" i="2"/>
  <c r="L85" i="2"/>
  <c r="T89" i="2"/>
  <c r="P85" i="2"/>
  <c r="T81" i="2"/>
  <c r="M79" i="2"/>
  <c r="P101" i="2"/>
  <c r="S94" i="2"/>
  <c r="S80" i="2"/>
  <c r="S76" i="2"/>
  <c r="N98" i="2"/>
  <c r="N89" i="2"/>
  <c r="N97" i="2"/>
  <c r="N74" i="2"/>
  <c r="N100" i="2"/>
  <c r="N94" i="2"/>
  <c r="N83" i="2"/>
  <c r="N95" i="2"/>
  <c r="N73" i="2"/>
  <c r="T75" i="2"/>
  <c r="T99" i="2"/>
  <c r="L74" i="2"/>
  <c r="M80" i="2"/>
  <c r="M93" i="2"/>
  <c r="P94" i="2"/>
  <c r="L87" i="2"/>
  <c r="P86" i="2"/>
  <c r="N82" i="2"/>
  <c r="M75" i="2"/>
  <c r="M82" i="2"/>
  <c r="M91" i="2"/>
  <c r="M98" i="2"/>
  <c r="M83" i="2"/>
  <c r="T96" i="2"/>
  <c r="L90" i="2"/>
  <c r="M87" i="2"/>
  <c r="S78" i="2"/>
  <c r="L100" i="2"/>
  <c r="M88" i="2"/>
  <c r="T95" i="2"/>
  <c r="T73" i="2"/>
  <c r="S73" i="2"/>
  <c r="P92" i="2"/>
  <c r="L86" i="2"/>
  <c r="P87" i="2"/>
  <c r="N80" i="2"/>
  <c r="T79" i="2"/>
  <c r="S97" i="2"/>
  <c r="M78" i="2"/>
  <c r="T78" i="2"/>
  <c r="L78" i="2"/>
  <c r="P93" i="2"/>
  <c r="N92" i="2"/>
  <c r="P98" i="2"/>
  <c r="N76" i="2"/>
  <c r="N99" i="2"/>
  <c r="S85" i="2"/>
  <c r="N102" i="2"/>
  <c r="S95" i="2"/>
  <c r="N85" i="2"/>
  <c r="T82" i="2"/>
  <c r="L80" i="2"/>
  <c r="T76" i="2"/>
  <c r="N90" i="2"/>
  <c r="L81" i="2"/>
  <c r="S88" i="2"/>
  <c r="N84" i="2"/>
  <c r="P79" i="2"/>
  <c r="M77" i="2"/>
  <c r="N78" i="2"/>
  <c r="M90" i="2"/>
  <c r="M95" i="2"/>
  <c r="N91" i="2"/>
  <c r="L93" i="2"/>
  <c r="P73" i="2"/>
  <c r="S96" i="2"/>
  <c r="N93" i="2"/>
  <c r="P80" i="2"/>
  <c r="T102" i="2"/>
  <c r="P74" i="2"/>
  <c r="S99" i="2"/>
  <c r="P102" i="2"/>
  <c r="M102" i="2"/>
  <c r="S102" i="2"/>
  <c r="T100" i="2"/>
  <c r="N79" i="2"/>
  <c r="M85" i="2"/>
  <c r="S98" i="2"/>
  <c r="L102" i="2"/>
  <c r="L77" i="2"/>
  <c r="N96" i="2"/>
  <c r="P100" i="2"/>
  <c r="M101" i="2"/>
  <c r="P99" i="2"/>
  <c r="N88" i="2"/>
  <c r="L95" i="2"/>
  <c r="T84" i="2"/>
  <c r="P84" i="2"/>
  <c r="T77" i="2"/>
  <c r="P75" i="2"/>
  <c r="N87" i="2"/>
  <c r="L83" i="2"/>
  <c r="L76" i="2"/>
  <c r="L75" i="2"/>
  <c r="L92" i="2"/>
  <c r="S86" i="2"/>
  <c r="T90" i="2"/>
  <c r="T80" i="2"/>
  <c r="P89" i="2"/>
  <c r="S75" i="2"/>
  <c r="M96" i="2"/>
  <c r="T94" i="2"/>
  <c r="T91" i="2"/>
  <c r="M89" i="2"/>
  <c r="N86" i="2"/>
  <c r="L94" i="2"/>
  <c r="T85" i="2"/>
  <c r="M81" i="2"/>
  <c r="T87" i="2"/>
  <c r="P95" i="2"/>
  <c r="N81" i="2"/>
  <c r="N77" i="2"/>
  <c r="T101" i="2"/>
  <c r="P90" i="2"/>
  <c r="U98" i="2" l="1"/>
  <c r="V98" i="2" s="1"/>
  <c r="U79" i="2"/>
  <c r="V79" i="2" s="1"/>
  <c r="U83" i="2"/>
  <c r="V83" i="2" s="1"/>
  <c r="U96" i="2"/>
  <c r="V96" i="2" s="1"/>
  <c r="U102" i="2"/>
  <c r="V102" i="2" s="1"/>
  <c r="U91" i="2"/>
  <c r="V91" i="2" s="1"/>
  <c r="U94" i="2"/>
  <c r="V94" i="2" s="1"/>
  <c r="U97" i="2"/>
  <c r="V97" i="2" s="1"/>
  <c r="U89" i="2"/>
  <c r="V89" i="2" s="1"/>
  <c r="U93" i="2"/>
  <c r="V93" i="2" s="1"/>
  <c r="U101" i="2"/>
  <c r="V101" i="2" s="1"/>
  <c r="U100" i="2"/>
  <c r="V100" i="2" s="1"/>
  <c r="U82" i="2"/>
  <c r="V82" i="2" s="1"/>
  <c r="U74" i="2"/>
  <c r="V74" i="2" s="1"/>
  <c r="U73" i="2"/>
  <c r="V73" i="2" s="1"/>
  <c r="U84" i="2"/>
  <c r="V84" i="2" s="1"/>
  <c r="U78" i="2"/>
  <c r="V78" i="2" s="1"/>
  <c r="U85" i="2"/>
  <c r="V85" i="2" s="1"/>
  <c r="U81" i="2"/>
  <c r="V81" i="2" s="1"/>
  <c r="U88" i="2"/>
  <c r="V88" i="2" s="1"/>
  <c r="U99" i="2"/>
  <c r="V99" i="2" s="1"/>
  <c r="U95" i="2"/>
  <c r="V95" i="2" s="1"/>
  <c r="U87" i="2"/>
  <c r="V87" i="2" s="1"/>
  <c r="U75" i="2"/>
  <c r="V75" i="2" s="1"/>
  <c r="U80" i="2"/>
  <c r="V80" i="2" s="1"/>
  <c r="U86" i="2"/>
  <c r="V86" i="2" s="1"/>
  <c r="U92" i="2"/>
  <c r="V92" i="2" s="1"/>
  <c r="U76" i="2"/>
  <c r="V76" i="2" s="1"/>
  <c r="U90" i="2"/>
  <c r="V90" i="2" s="1"/>
  <c r="U77" i="2"/>
  <c r="V77" i="2" s="1"/>
  <c r="S105" i="2" l="1"/>
  <c r="S104" i="2"/>
  <c r="V103" i="2" l="1"/>
  <c r="W75" i="2" s="1"/>
  <c r="W98" i="2"/>
  <c r="W93" i="2"/>
  <c r="W82" i="2"/>
  <c r="W73" i="2"/>
  <c r="W81" i="2"/>
  <c r="W79" i="2"/>
  <c r="W88" i="2"/>
  <c r="W99" i="2"/>
  <c r="W100" i="2"/>
  <c r="W74" i="2"/>
  <c r="W97" i="2"/>
  <c r="W101" i="2"/>
  <c r="W84" i="2"/>
  <c r="W91" i="2"/>
  <c r="W78" i="2"/>
  <c r="W102" i="2"/>
  <c r="W90" i="2"/>
  <c r="W92" i="2"/>
  <c r="W77" i="2"/>
  <c r="W80" i="2"/>
  <c r="W86" i="2"/>
  <c r="W87" i="2"/>
  <c r="W76" i="2"/>
  <c r="C99" i="4"/>
  <c r="C137" i="4" s="1"/>
  <c r="W83" i="2" l="1"/>
  <c r="W94" i="2"/>
  <c r="W95" i="2"/>
  <c r="W89" i="2"/>
  <c r="W96" i="2"/>
  <c r="W85" i="2"/>
  <c r="C91" i="4"/>
  <c r="C129" i="4" s="1"/>
  <c r="C80" i="4"/>
  <c r="C118" i="4" s="1"/>
  <c r="C83" i="4"/>
  <c r="C121" i="4" s="1"/>
  <c r="C104" i="4"/>
  <c r="C142" i="4" s="1"/>
  <c r="C90" i="4"/>
  <c r="C128" i="4" s="1"/>
  <c r="C78" i="4"/>
  <c r="C116" i="4" s="1"/>
  <c r="C86" i="4"/>
  <c r="C124" i="4" s="1"/>
  <c r="C103" i="4"/>
  <c r="C141" i="4" s="1"/>
  <c r="C84" i="4"/>
  <c r="C122" i="4" s="1"/>
  <c r="C93" i="4"/>
  <c r="C131" i="4" s="1"/>
  <c r="C101" i="4"/>
  <c r="C139" i="4" s="1"/>
  <c r="C114" i="4"/>
  <c r="C79" i="4"/>
  <c r="C117" i="4" s="1"/>
  <c r="C94" i="4"/>
  <c r="C132" i="4" s="1"/>
  <c r="C102" i="4"/>
  <c r="C140" i="4" s="1"/>
  <c r="C92" i="4"/>
  <c r="C130" i="4" s="1"/>
  <c r="C85" i="4"/>
  <c r="C123" i="4" s="1"/>
  <c r="C96" i="4"/>
  <c r="C134" i="4" s="1"/>
  <c r="C81" i="4"/>
  <c r="C119" i="4" s="1"/>
  <c r="C97" i="4"/>
  <c r="C135" i="4" s="1"/>
  <c r="C89" i="4"/>
  <c r="C127" i="4" s="1"/>
  <c r="C87" i="4"/>
  <c r="C125" i="4" s="1"/>
  <c r="C88" i="4"/>
  <c r="C126" i="4" s="1"/>
  <c r="C143" i="4"/>
  <c r="C95" i="4"/>
  <c r="C133" i="4" s="1"/>
  <c r="C82" i="4"/>
  <c r="C120" i="4" s="1"/>
  <c r="C115" i="4"/>
  <c r="C100" i="4"/>
  <c r="C138" i="4" s="1"/>
  <c r="C98" i="4"/>
  <c r="C136" i="4" s="1"/>
  <c r="C145" i="4" l="1"/>
  <c r="W141" i="4" s="1"/>
  <c r="AF141" i="4" s="1"/>
  <c r="AG141" i="4" s="1"/>
  <c r="C144" i="4"/>
  <c r="L137" i="4" s="1"/>
  <c r="U137" i="4" s="1"/>
  <c r="V137" i="4" s="1"/>
  <c r="L114" i="4" l="1"/>
  <c r="U114" i="4" s="1"/>
  <c r="V114" i="4" s="1"/>
  <c r="W135" i="4"/>
  <c r="AF135" i="4" s="1"/>
  <c r="AG135" i="4" s="1"/>
  <c r="W126" i="4"/>
  <c r="AF126" i="4" s="1"/>
  <c r="AG126" i="4" s="1"/>
  <c r="W143" i="4"/>
  <c r="AF143" i="4" s="1"/>
  <c r="AG143" i="4" s="1"/>
  <c r="W133" i="4"/>
  <c r="AF133" i="4" s="1"/>
  <c r="AG133" i="4" s="1"/>
  <c r="W120" i="4"/>
  <c r="AF120" i="4" s="1"/>
  <c r="AG120" i="4" s="1"/>
  <c r="W129" i="4"/>
  <c r="AF129" i="4" s="1"/>
  <c r="AG129" i="4" s="1"/>
  <c r="W118" i="4"/>
  <c r="AF118" i="4" s="1"/>
  <c r="AG118" i="4" s="1"/>
  <c r="W115" i="4"/>
  <c r="AF115" i="4" s="1"/>
  <c r="AG115" i="4" s="1"/>
  <c r="W140" i="4"/>
  <c r="AF140" i="4" s="1"/>
  <c r="AG140" i="4" s="1"/>
  <c r="W119" i="4"/>
  <c r="AF119" i="4" s="1"/>
  <c r="AG119" i="4" s="1"/>
  <c r="W117" i="4"/>
  <c r="AF117" i="4" s="1"/>
  <c r="AG117" i="4" s="1"/>
  <c r="L133" i="4"/>
  <c r="U133" i="4" s="1"/>
  <c r="V133" i="4" s="1"/>
  <c r="W122" i="4"/>
  <c r="AF122" i="4" s="1"/>
  <c r="AG122" i="4" s="1"/>
  <c r="L120" i="4"/>
  <c r="U120" i="4" s="1"/>
  <c r="V120" i="4" s="1"/>
  <c r="L134" i="4"/>
  <c r="U134" i="4" s="1"/>
  <c r="V134" i="4" s="1"/>
  <c r="L118" i="4"/>
  <c r="U118" i="4" s="1"/>
  <c r="V118" i="4" s="1"/>
  <c r="L143" i="4"/>
  <c r="U143" i="4" s="1"/>
  <c r="V143" i="4" s="1"/>
  <c r="W132" i="4"/>
  <c r="AF132" i="4" s="1"/>
  <c r="AG132" i="4" s="1"/>
  <c r="L142" i="4"/>
  <c r="U142" i="4" s="1"/>
  <c r="V142" i="4" s="1"/>
  <c r="W134" i="4"/>
  <c r="AF134" i="4" s="1"/>
  <c r="AG134" i="4" s="1"/>
  <c r="L123" i="4"/>
  <c r="U123" i="4" s="1"/>
  <c r="V123" i="4" s="1"/>
  <c r="W142" i="4"/>
  <c r="AF142" i="4" s="1"/>
  <c r="AG142" i="4" s="1"/>
  <c r="W136" i="4"/>
  <c r="AF136" i="4" s="1"/>
  <c r="AG136" i="4" s="1"/>
  <c r="W131" i="4"/>
  <c r="AF131" i="4" s="1"/>
  <c r="AG131" i="4" s="1"/>
  <c r="L116" i="4"/>
  <c r="U116" i="4" s="1"/>
  <c r="V116" i="4" s="1"/>
  <c r="L138" i="4"/>
  <c r="U138" i="4" s="1"/>
  <c r="V138" i="4" s="1"/>
  <c r="W125" i="4"/>
  <c r="AF125" i="4" s="1"/>
  <c r="AG125" i="4" s="1"/>
  <c r="W116" i="4"/>
  <c r="AF116" i="4" s="1"/>
  <c r="AG116" i="4" s="1"/>
  <c r="W128" i="4"/>
  <c r="AF128" i="4" s="1"/>
  <c r="AG128" i="4" s="1"/>
  <c r="L128" i="4"/>
  <c r="U128" i="4" s="1"/>
  <c r="V128" i="4" s="1"/>
  <c r="W123" i="4"/>
  <c r="AF123" i="4" s="1"/>
  <c r="AG123" i="4" s="1"/>
  <c r="W121" i="4"/>
  <c r="AF121" i="4" s="1"/>
  <c r="AG121" i="4" s="1"/>
  <c r="W138" i="4"/>
  <c r="AF138" i="4" s="1"/>
  <c r="AG138" i="4" s="1"/>
  <c r="W137" i="4"/>
  <c r="AF137" i="4" s="1"/>
  <c r="AG137" i="4" s="1"/>
  <c r="L135" i="4"/>
  <c r="U135" i="4" s="1"/>
  <c r="V135" i="4" s="1"/>
  <c r="L127" i="4"/>
  <c r="U127" i="4" s="1"/>
  <c r="V127" i="4" s="1"/>
  <c r="W114" i="4"/>
  <c r="AF114" i="4" s="1"/>
  <c r="AG114" i="4" s="1"/>
  <c r="W124" i="4"/>
  <c r="AF124" i="4" s="1"/>
  <c r="AG124" i="4" s="1"/>
  <c r="W139" i="4"/>
  <c r="AF139" i="4" s="1"/>
  <c r="AG139" i="4" s="1"/>
  <c r="L132" i="4"/>
  <c r="U132" i="4" s="1"/>
  <c r="V132" i="4" s="1"/>
  <c r="L121" i="4"/>
  <c r="U121" i="4" s="1"/>
  <c r="V121" i="4" s="1"/>
  <c r="L141" i="4"/>
  <c r="U141" i="4" s="1"/>
  <c r="V141" i="4" s="1"/>
  <c r="L115" i="4"/>
  <c r="U115" i="4" s="1"/>
  <c r="V115" i="4" s="1"/>
  <c r="L117" i="4"/>
  <c r="U117" i="4" s="1"/>
  <c r="V117" i="4" s="1"/>
  <c r="L129" i="4"/>
  <c r="U129" i="4" s="1"/>
  <c r="V129" i="4" s="1"/>
  <c r="L140" i="4"/>
  <c r="U140" i="4" s="1"/>
  <c r="V140" i="4" s="1"/>
  <c r="L124" i="4"/>
  <c r="U124" i="4" s="1"/>
  <c r="V124" i="4" s="1"/>
  <c r="L126" i="4"/>
  <c r="U126" i="4" s="1"/>
  <c r="V126" i="4" s="1"/>
  <c r="W127" i="4"/>
  <c r="AF127" i="4" s="1"/>
  <c r="AG127" i="4" s="1"/>
  <c r="L136" i="4"/>
  <c r="U136" i="4" s="1"/>
  <c r="V136" i="4" s="1"/>
  <c r="W130" i="4"/>
  <c r="AF130" i="4" s="1"/>
  <c r="AG130" i="4" s="1"/>
  <c r="L139" i="4"/>
  <c r="U139" i="4" s="1"/>
  <c r="V139" i="4" s="1"/>
  <c r="L131" i="4"/>
  <c r="U131" i="4" s="1"/>
  <c r="V131" i="4" s="1"/>
  <c r="L130" i="4"/>
  <c r="U130" i="4" s="1"/>
  <c r="V130" i="4" s="1"/>
  <c r="L119" i="4"/>
  <c r="U119" i="4" s="1"/>
  <c r="V119" i="4" s="1"/>
  <c r="L125" i="4"/>
  <c r="U125" i="4" s="1"/>
  <c r="V125" i="4" s="1"/>
  <c r="L122" i="4"/>
  <c r="U122" i="4" s="1"/>
  <c r="V122" i="4" s="1"/>
</calcChain>
</file>

<file path=xl/sharedStrings.xml><?xml version="1.0" encoding="utf-8"?>
<sst xmlns="http://schemas.openxmlformats.org/spreadsheetml/2006/main" count="1264" uniqueCount="157">
  <si>
    <t>X1</t>
  </si>
  <si>
    <t>X2</t>
  </si>
  <si>
    <t>X3</t>
  </si>
  <si>
    <t>X4</t>
  </si>
  <si>
    <t>X5</t>
  </si>
  <si>
    <t>X6</t>
  </si>
  <si>
    <t>X7</t>
  </si>
  <si>
    <t>X8</t>
  </si>
  <si>
    <t>X9</t>
  </si>
  <si>
    <t>Ścieki przemysłowe i komunalne/ludność korzystająca z oczyszczalni ścieków</t>
  </si>
  <si>
    <t>emisja i redukcja zanieczyszczeń powietrza</t>
  </si>
  <si>
    <t>Powiaty</t>
  </si>
  <si>
    <t>L.P</t>
  </si>
  <si>
    <t>destymulanta</t>
  </si>
  <si>
    <t>stymulanta</t>
  </si>
  <si>
    <t>Standaryzowane zmienne</t>
  </si>
  <si>
    <t>Zamiana destymulant na stymulanty</t>
  </si>
  <si>
    <t>WZORZEC</t>
  </si>
  <si>
    <t>SUMA</t>
  </si>
  <si>
    <t>Odchylenie Di</t>
  </si>
  <si>
    <t>Średniia Di</t>
  </si>
  <si>
    <t>WSK</t>
  </si>
  <si>
    <t>Obliczenia</t>
  </si>
  <si>
    <t>Tabela Metoda Hellwiga</t>
  </si>
  <si>
    <t>d0</t>
  </si>
  <si>
    <t>d+</t>
  </si>
  <si>
    <t>Średnia xi</t>
  </si>
  <si>
    <t>Odchylenie S. xi</t>
  </si>
  <si>
    <t>Suma</t>
  </si>
  <si>
    <t>Pier.Sumy</t>
  </si>
  <si>
    <t>Zmienna do kwadratu</t>
  </si>
  <si>
    <t>Suma xij ^2</t>
  </si>
  <si>
    <t>Wagi</t>
  </si>
  <si>
    <t>Vij</t>
  </si>
  <si>
    <t>Wzorzec</t>
  </si>
  <si>
    <t>Antywzorzec</t>
  </si>
  <si>
    <t>di+</t>
  </si>
  <si>
    <t>di-</t>
  </si>
  <si>
    <t>Wynik Topsis</t>
  </si>
  <si>
    <t>Normalizacja</t>
  </si>
  <si>
    <t>Macierz wag</t>
  </si>
  <si>
    <t>Standaryzowane zmienne i zmiana z destymulanty na stymulante</t>
  </si>
  <si>
    <t>WSK_s</t>
  </si>
  <si>
    <t>si-min(si)</t>
  </si>
  <si>
    <t>MINsi</t>
  </si>
  <si>
    <t>MAX(si-MINsi)</t>
  </si>
  <si>
    <t>WSKSI</t>
  </si>
  <si>
    <t>Wynik metoda standaryzowanych sum</t>
  </si>
  <si>
    <t>Ranking</t>
  </si>
  <si>
    <t>Hellwiga</t>
  </si>
  <si>
    <t>Topsis</t>
  </si>
  <si>
    <t>StandaryzowanychSum</t>
  </si>
  <si>
    <t>Hellwig</t>
  </si>
  <si>
    <t>średnia</t>
  </si>
  <si>
    <t>odchyenie</t>
  </si>
  <si>
    <t>suma</t>
  </si>
  <si>
    <t>różnica</t>
  </si>
  <si>
    <t>GR.I</t>
  </si>
  <si>
    <t>GR.II</t>
  </si>
  <si>
    <t>GR.III</t>
  </si>
  <si>
    <t>GR.IV</t>
  </si>
  <si>
    <t>Klasa</t>
  </si>
  <si>
    <t>I</t>
  </si>
  <si>
    <t>II</t>
  </si>
  <si>
    <t>III</t>
  </si>
  <si>
    <t>IV</t>
  </si>
  <si>
    <t>Korelacja</t>
  </si>
  <si>
    <t>trzebnicki</t>
  </si>
  <si>
    <t>Powiat</t>
  </si>
  <si>
    <t>kłodzki</t>
  </si>
  <si>
    <t>ząbkowicki</t>
  </si>
  <si>
    <t>górowski</t>
  </si>
  <si>
    <t>wałbrzyski</t>
  </si>
  <si>
    <t>wrocławski</t>
  </si>
  <si>
    <t>karkonoski</t>
  </si>
  <si>
    <t>legnicki</t>
  </si>
  <si>
    <t>oleśnicki</t>
  </si>
  <si>
    <t>świdnicki</t>
  </si>
  <si>
    <t>bolesławiecki</t>
  </si>
  <si>
    <t>dzierżoniowski</t>
  </si>
  <si>
    <t>jaworski</t>
  </si>
  <si>
    <t>złotoryjski</t>
  </si>
  <si>
    <t>lubański</t>
  </si>
  <si>
    <t>lwówecki</t>
  </si>
  <si>
    <t>głogowski</t>
  </si>
  <si>
    <t>kamiennogórski</t>
  </si>
  <si>
    <t>strzeliński</t>
  </si>
  <si>
    <t>średzki</t>
  </si>
  <si>
    <t>oławski</t>
  </si>
  <si>
    <t>lubiński</t>
  </si>
  <si>
    <t>milicki</t>
  </si>
  <si>
    <t>polkowicki</t>
  </si>
  <si>
    <t>zgorzelecki</t>
  </si>
  <si>
    <t>wołowski</t>
  </si>
  <si>
    <t>miasto Legnica</t>
  </si>
  <si>
    <t>miasto Wałbrzych</t>
  </si>
  <si>
    <t>miasto Jelenia Góra</t>
  </si>
  <si>
    <t>miasto Wrocław</t>
  </si>
  <si>
    <t xml:space="preserve"> kłodzki</t>
  </si>
  <si>
    <t>Najlepszy stan</t>
  </si>
  <si>
    <t>najgorszy stan</t>
  </si>
  <si>
    <t>Grupowanie wedłu średniej</t>
  </si>
  <si>
    <t>Odpady wytworzone [t/os]</t>
  </si>
  <si>
    <t>Oczyszczalnie ścieków[szt/os]</t>
  </si>
  <si>
    <t>odpady dotychczas składowanei tereny ich składowania [t/ha]</t>
  </si>
  <si>
    <t>ochrona przyrody i krajobrazu — pomniki przyrody[szt/h]</t>
  </si>
  <si>
    <t>Pobór wody na potrzeby gospodarki narodowej i ludności[dam3] / os</t>
  </si>
  <si>
    <t>Zużycie wody na potrzeby gospodarki narodowej i ludności[dam3] /os</t>
  </si>
  <si>
    <t>Korelcja</t>
  </si>
  <si>
    <t>Dane rok 2022, y, Dolnyśląsk</t>
  </si>
  <si>
    <t xml:space="preserve"> bolesławiecki</t>
  </si>
  <si>
    <t xml:space="preserve"> dzierżoniowski</t>
  </si>
  <si>
    <t xml:space="preserve"> głogowski</t>
  </si>
  <si>
    <t xml:space="preserve"> górowski</t>
  </si>
  <si>
    <t xml:space="preserve"> jaworski</t>
  </si>
  <si>
    <t>ochrona przyrody i krajobrazu — powierzchnia[ha] /powierzchnia u</t>
  </si>
  <si>
    <t xml:space="preserve"> karkonoski</t>
  </si>
  <si>
    <t xml:space="preserve"> kamiennogórski</t>
  </si>
  <si>
    <t xml:space="preserve"> legnicki</t>
  </si>
  <si>
    <t xml:space="preserve"> lubański</t>
  </si>
  <si>
    <t xml:space="preserve"> lubiński</t>
  </si>
  <si>
    <t xml:space="preserve"> lwówecki</t>
  </si>
  <si>
    <t xml:space="preserve"> milicki</t>
  </si>
  <si>
    <t xml:space="preserve"> oleśnicki</t>
  </si>
  <si>
    <t xml:space="preserve"> oławski</t>
  </si>
  <si>
    <t xml:space="preserve"> polkowicki</t>
  </si>
  <si>
    <t xml:space="preserve"> strzeliński</t>
  </si>
  <si>
    <t xml:space="preserve"> średzki</t>
  </si>
  <si>
    <t xml:space="preserve"> świdnicki</t>
  </si>
  <si>
    <t xml:space="preserve"> trzebnicki</t>
  </si>
  <si>
    <t xml:space="preserve"> wałbrzyski</t>
  </si>
  <si>
    <t xml:space="preserve"> wołowski</t>
  </si>
  <si>
    <t xml:space="preserve"> wrocławski</t>
  </si>
  <si>
    <t xml:space="preserve"> ząbkowicki</t>
  </si>
  <si>
    <t xml:space="preserve"> zgorzelecki</t>
  </si>
  <si>
    <t xml:space="preserve"> złotoryjski</t>
  </si>
  <si>
    <t xml:space="preserve"> miasto Jelenia Góra</t>
  </si>
  <si>
    <t xml:space="preserve"> miasto Legnica</t>
  </si>
  <si>
    <t xml:space="preserve"> miasto Wrocław</t>
  </si>
  <si>
    <t xml:space="preserve"> miasto Wałbrzych od 2013</t>
  </si>
  <si>
    <t>Dane po usunięciu wartości odstających</t>
  </si>
  <si>
    <t>r&gt;=0,4104</t>
  </si>
  <si>
    <t>0,2736&lt;=r&lt;0,4104</t>
  </si>
  <si>
    <t>0,1368&lt;=r&lt;0,2736</t>
  </si>
  <si>
    <t>r&lt;0,1368</t>
  </si>
  <si>
    <t>r&gt;=0,6642</t>
  </si>
  <si>
    <t>0,558&lt;=r&lt;0,6642</t>
  </si>
  <si>
    <t>0,4519&lt;=r&lt;0,558</t>
  </si>
  <si>
    <t>r&lt;0,4519</t>
  </si>
  <si>
    <t>r&gt;=0,8697</t>
  </si>
  <si>
    <t>0,5861&lt;=r&lt;0,8697</t>
  </si>
  <si>
    <t>0,3026&lt;=r&lt;0,5861</t>
  </si>
  <si>
    <t>r&lt;0,3026</t>
  </si>
  <si>
    <t xml:space="preserve"> miasto Wałbrzych</t>
  </si>
  <si>
    <t>ranking</t>
  </si>
  <si>
    <t>4 klastry</t>
  </si>
  <si>
    <t>Wartość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</si>
</sst>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0.000"/>
    <numFmt numFmtId="166" formatCode="0.0000"/>
    <numFmt numFmtId="167" formatCode="0.00000"/>
    <numFmt numFmtId="168" formatCode="0.000000"/>
    <numFmt numFmtId="169" formatCode="0.#0"/>
    <numFmt numFmtId="170" formatCode="0.0000000"/>
    <numFmt numFmtId="171" formatCode="0.00000000"/>
    <numFmt numFmtId="172" formatCode="0.0000000000"/>
    <numFmt numFmtId="173" formatCode="0.00000000000"/>
    <numFmt numFmtId="174" formatCode="0.0000000000000"/>
  </numFmts>
  <fonts count="14" x14ac:knownFonts="1">
    <font>
      <sz val="11"/>
      <color theme="1"/>
      <name val="Aptos Narrow"/>
      <family val="2"/>
      <charset val="238"/>
      <scheme val="minor"/>
    </font>
    <font>
      <sz val="11"/>
      <name val="Calibri"/>
      <family val="2"/>
      <charset val="238"/>
    </font>
    <font>
      <sz val="8"/>
      <name val="Aptos Narrow"/>
      <family val="2"/>
      <charset val="238"/>
      <scheme val="minor"/>
    </font>
    <font>
      <sz val="11"/>
      <name val="Calibri"/>
      <family val="2"/>
      <charset val="238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FF0000"/>
      <name val="Aptos Narrow"/>
      <family val="2"/>
      <charset val="238"/>
      <scheme val="minor"/>
    </font>
    <font>
      <i/>
      <sz val="11"/>
      <color theme="1"/>
      <name val="Aptos Narrow"/>
      <family val="2"/>
      <charset val="238"/>
      <scheme val="minor"/>
    </font>
    <font>
      <sz val="11"/>
      <color theme="9" tint="-0.249977111117893"/>
      <name val="Aptos Narrow"/>
      <family val="2"/>
      <charset val="238"/>
      <scheme val="minor"/>
    </font>
    <font>
      <sz val="11"/>
      <color rgb="FF0070C0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color rgb="FF000000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4" fillId="0" borderId="0"/>
    <xf numFmtId="0" fontId="5" fillId="2" borderId="1">
      <alignment horizontal="left" vertical="center" wrapText="1"/>
    </xf>
  </cellStyleXfs>
  <cellXfs count="240">
    <xf numFmtId="0" fontId="0" fillId="0" borderId="0" xfId="0"/>
    <xf numFmtId="0" fontId="1" fillId="0" borderId="0" xfId="1"/>
    <xf numFmtId="20" fontId="0" fillId="0" borderId="0" xfId="0" applyNumberFormat="1"/>
    <xf numFmtId="164" fontId="3" fillId="0" borderId="0" xfId="2" applyNumberFormat="1"/>
    <xf numFmtId="164" fontId="4" fillId="0" borderId="0" xfId="3" applyNumberFormat="1"/>
    <xf numFmtId="1" fontId="4" fillId="0" borderId="0" xfId="3" applyNumberFormat="1"/>
    <xf numFmtId="3" fontId="4" fillId="0" borderId="0" xfId="3" applyNumberFormat="1"/>
    <xf numFmtId="3" fontId="0" fillId="0" borderId="0" xfId="0" applyNumberFormat="1"/>
    <xf numFmtId="167" fontId="0" fillId="0" borderId="0" xfId="0" applyNumberFormat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7" fillId="0" borderId="4" xfId="0" applyFont="1" applyBorder="1" applyAlignment="1">
      <alignment horizontal="center"/>
    </xf>
    <xf numFmtId="164" fontId="0" fillId="0" borderId="4" xfId="0" applyNumberFormat="1" applyBorder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11" xfId="0" applyBorder="1"/>
    <xf numFmtId="0" fontId="0" fillId="4" borderId="13" xfId="0" applyFill="1" applyBorder="1"/>
    <xf numFmtId="0" fontId="0" fillId="0" borderId="26" xfId="0" applyBorder="1"/>
    <xf numFmtId="0" fontId="0" fillId="0" borderId="31" xfId="0" applyBorder="1"/>
    <xf numFmtId="0" fontId="0" fillId="0" borderId="21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2" xfId="0" applyBorder="1"/>
    <xf numFmtId="0" fontId="0" fillId="0" borderId="30" xfId="0" applyBorder="1"/>
    <xf numFmtId="0" fontId="6" fillId="0" borderId="33" xfId="0" applyFont="1" applyBorder="1"/>
    <xf numFmtId="0" fontId="6" fillId="0" borderId="34" xfId="0" applyFont="1" applyBorder="1"/>
    <xf numFmtId="0" fontId="8" fillId="0" borderId="35" xfId="0" applyFont="1" applyBorder="1"/>
    <xf numFmtId="0" fontId="8" fillId="0" borderId="36" xfId="0" applyFont="1" applyBorder="1"/>
    <xf numFmtId="0" fontId="0" fillId="0" borderId="37" xfId="0" applyBorder="1"/>
    <xf numFmtId="0" fontId="0" fillId="0" borderId="38" xfId="0" applyBorder="1"/>
    <xf numFmtId="0" fontId="6" fillId="0" borderId="39" xfId="0" applyFont="1" applyBorder="1"/>
    <xf numFmtId="0" fontId="8" fillId="0" borderId="40" xfId="0" applyFont="1" applyBorder="1"/>
    <xf numFmtId="0" fontId="0" fillId="0" borderId="23" xfId="0" applyBorder="1"/>
    <xf numFmtId="0" fontId="0" fillId="4" borderId="41" xfId="0" applyFill="1" applyBorder="1"/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24" xfId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" fillId="0" borderId="24" xfId="1" applyBorder="1"/>
    <xf numFmtId="164" fontId="0" fillId="0" borderId="31" xfId="0" applyNumberFormat="1" applyBorder="1"/>
    <xf numFmtId="167" fontId="0" fillId="0" borderId="31" xfId="0" applyNumberFormat="1" applyBorder="1"/>
    <xf numFmtId="164" fontId="0" fillId="0" borderId="21" xfId="0" applyNumberFormat="1" applyBorder="1"/>
    <xf numFmtId="164" fontId="0" fillId="0" borderId="20" xfId="0" applyNumberFormat="1" applyBorder="1"/>
    <xf numFmtId="0" fontId="0" fillId="0" borderId="51" xfId="0" applyBorder="1"/>
    <xf numFmtId="0" fontId="0" fillId="0" borderId="12" xfId="0" applyBorder="1"/>
    <xf numFmtId="0" fontId="0" fillId="0" borderId="35" xfId="0" applyBorder="1"/>
    <xf numFmtId="0" fontId="0" fillId="0" borderId="36" xfId="0" applyBorder="1"/>
    <xf numFmtId="0" fontId="0" fillId="0" borderId="15" xfId="0" applyBorder="1"/>
    <xf numFmtId="0" fontId="0" fillId="0" borderId="45" xfId="0" applyBorder="1"/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0" borderId="49" xfId="0" applyBorder="1"/>
    <xf numFmtId="0" fontId="6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0" fillId="0" borderId="2" xfId="0" applyBorder="1"/>
    <xf numFmtId="0" fontId="0" fillId="0" borderId="53" xfId="0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6" fillId="0" borderId="24" xfId="0" applyFont="1" applyBorder="1"/>
    <xf numFmtId="0" fontId="6" fillId="0" borderId="25" xfId="0" applyFont="1" applyBorder="1"/>
    <xf numFmtId="0" fontId="9" fillId="0" borderId="24" xfId="0" applyFont="1" applyBorder="1"/>
    <xf numFmtId="0" fontId="9" fillId="0" borderId="25" xfId="0" applyFont="1" applyBorder="1"/>
    <xf numFmtId="0" fontId="0" fillId="0" borderId="8" xfId="0" applyBorder="1"/>
    <xf numFmtId="0" fontId="0" fillId="6" borderId="50" xfId="0" applyFill="1" applyBorder="1"/>
    <xf numFmtId="166" fontId="0" fillId="0" borderId="4" xfId="0" applyNumberFormat="1" applyBorder="1"/>
    <xf numFmtId="164" fontId="0" fillId="0" borderId="26" xfId="0" applyNumberFormat="1" applyBorder="1"/>
    <xf numFmtId="166" fontId="0" fillId="0" borderId="31" xfId="0" applyNumberFormat="1" applyBorder="1"/>
    <xf numFmtId="164" fontId="0" fillId="0" borderId="28" xfId="0" applyNumberFormat="1" applyBorder="1"/>
    <xf numFmtId="164" fontId="0" fillId="0" borderId="32" xfId="0" applyNumberFormat="1" applyBorder="1"/>
    <xf numFmtId="166" fontId="0" fillId="0" borderId="32" xfId="0" applyNumberFormat="1" applyBorder="1"/>
    <xf numFmtId="164" fontId="0" fillId="0" borderId="30" xfId="0" applyNumberFormat="1" applyBorder="1"/>
    <xf numFmtId="0" fontId="0" fillId="0" borderId="50" xfId="0" applyBorder="1"/>
    <xf numFmtId="1" fontId="0" fillId="0" borderId="26" xfId="0" applyNumberFormat="1" applyBorder="1"/>
    <xf numFmtId="1" fontId="0" fillId="0" borderId="27" xfId="0" applyNumberFormat="1" applyBorder="1"/>
    <xf numFmtId="1" fontId="0" fillId="0" borderId="29" xfId="0" applyNumberFormat="1" applyBorder="1"/>
    <xf numFmtId="0" fontId="0" fillId="3" borderId="13" xfId="0" applyFill="1" applyBorder="1"/>
    <xf numFmtId="167" fontId="0" fillId="0" borderId="24" xfId="0" applyNumberFormat="1" applyBorder="1"/>
    <xf numFmtId="167" fontId="0" fillId="0" borderId="25" xfId="0" applyNumberFormat="1" applyBorder="1"/>
    <xf numFmtId="167" fontId="0" fillId="0" borderId="49" xfId="0" applyNumberFormat="1" applyBorder="1"/>
    <xf numFmtId="0" fontId="0" fillId="0" borderId="13" xfId="0" applyBorder="1"/>
    <xf numFmtId="0" fontId="0" fillId="0" borderId="56" xfId="0" applyBorder="1"/>
    <xf numFmtId="0" fontId="0" fillId="0" borderId="58" xfId="0" applyBorder="1"/>
    <xf numFmtId="0" fontId="0" fillId="0" borderId="16" xfId="0" applyBorder="1"/>
    <xf numFmtId="0" fontId="0" fillId="0" borderId="43" xfId="0" applyBorder="1"/>
    <xf numFmtId="0" fontId="6" fillId="0" borderId="54" xfId="0" applyFont="1" applyBorder="1"/>
    <xf numFmtId="0" fontId="6" fillId="0" borderId="55" xfId="0" applyFont="1" applyBorder="1"/>
    <xf numFmtId="0" fontId="6" fillId="0" borderId="46" xfId="0" applyFont="1" applyBorder="1"/>
    <xf numFmtId="0" fontId="0" fillId="0" borderId="54" xfId="0" applyBorder="1"/>
    <xf numFmtId="0" fontId="0" fillId="0" borderId="55" xfId="0" applyBorder="1"/>
    <xf numFmtId="0" fontId="0" fillId="0" borderId="46" xfId="0" applyBorder="1"/>
    <xf numFmtId="0" fontId="0" fillId="0" borderId="20" xfId="0" applyBorder="1"/>
    <xf numFmtId="0" fontId="8" fillId="0" borderId="17" xfId="0" applyFont="1" applyBorder="1"/>
    <xf numFmtId="0" fontId="8" fillId="0" borderId="19" xfId="0" applyFont="1" applyBorder="1"/>
    <xf numFmtId="0" fontId="6" fillId="0" borderId="40" xfId="0" applyFont="1" applyBorder="1"/>
    <xf numFmtId="0" fontId="6" fillId="0" borderId="35" xfId="0" applyFont="1" applyBorder="1"/>
    <xf numFmtId="0" fontId="6" fillId="0" borderId="36" xfId="0" applyFont="1" applyBorder="1"/>
    <xf numFmtId="0" fontId="9" fillId="0" borderId="52" xfId="0" applyFont="1" applyBorder="1"/>
    <xf numFmtId="0" fontId="9" fillId="0" borderId="22" xfId="0" applyFont="1" applyBorder="1"/>
    <xf numFmtId="0" fontId="7" fillId="0" borderId="0" xfId="0" applyFont="1" applyAlignment="1">
      <alignment horizontal="center"/>
    </xf>
    <xf numFmtId="2" fontId="0" fillId="0" borderId="0" xfId="0" applyNumberFormat="1"/>
    <xf numFmtId="0" fontId="0" fillId="0" borderId="57" xfId="0" applyBorder="1"/>
    <xf numFmtId="0" fontId="0" fillId="0" borderId="40" xfId="0" applyBorder="1"/>
    <xf numFmtId="0" fontId="0" fillId="7" borderId="13" xfId="0" applyFill="1" applyBorder="1"/>
    <xf numFmtId="0" fontId="0" fillId="5" borderId="49" xfId="0" applyFill="1" applyBorder="1" applyAlignment="1">
      <alignment horizontal="center" vertical="center"/>
    </xf>
    <xf numFmtId="0" fontId="0" fillId="0" borderId="48" xfId="0" applyBorder="1"/>
    <xf numFmtId="0" fontId="0" fillId="3" borderId="5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0" fillId="0" borderId="14" xfId="0" applyBorder="1"/>
    <xf numFmtId="0" fontId="0" fillId="0" borderId="34" xfId="0" applyBorder="1"/>
    <xf numFmtId="0" fontId="0" fillId="0" borderId="33" xfId="0" applyBorder="1"/>
    <xf numFmtId="0" fontId="0" fillId="0" borderId="26" xfId="0" applyBorder="1" applyAlignment="1">
      <alignment wrapText="1"/>
    </xf>
    <xf numFmtId="165" fontId="0" fillId="0" borderId="28" xfId="0" applyNumberFormat="1" applyBorder="1"/>
    <xf numFmtId="165" fontId="0" fillId="0" borderId="30" xfId="0" applyNumberFormat="1" applyBorder="1"/>
    <xf numFmtId="164" fontId="0" fillId="0" borderId="0" xfId="0" applyNumberFormat="1"/>
    <xf numFmtId="167" fontId="0" fillId="0" borderId="48" xfId="0" applyNumberFormat="1" applyBorder="1" applyAlignment="1">
      <alignment horizontal="center"/>
    </xf>
    <xf numFmtId="165" fontId="3" fillId="0" borderId="0" xfId="2" applyNumberFormat="1"/>
    <xf numFmtId="165" fontId="0" fillId="0" borderId="0" xfId="0" applyNumberFormat="1"/>
    <xf numFmtId="1" fontId="1" fillId="0" borderId="0" xfId="1" applyNumberFormat="1"/>
    <xf numFmtId="167" fontId="1" fillId="0" borderId="0" xfId="1" applyNumberFormat="1"/>
    <xf numFmtId="168" fontId="1" fillId="0" borderId="0" xfId="1" applyNumberFormat="1"/>
    <xf numFmtId="1" fontId="0" fillId="0" borderId="0" xfId="0" applyNumberFormat="1"/>
    <xf numFmtId="169" fontId="1" fillId="0" borderId="0" xfId="1" applyNumberFormat="1"/>
    <xf numFmtId="0" fontId="1" fillId="0" borderId="0" xfId="3" applyFont="1"/>
    <xf numFmtId="0" fontId="7" fillId="0" borderId="61" xfId="0" applyFont="1" applyBorder="1" applyAlignment="1">
      <alignment horizontal="center"/>
    </xf>
    <xf numFmtId="166" fontId="0" fillId="0" borderId="0" xfId="0" applyNumberFormat="1"/>
    <xf numFmtId="0" fontId="11" fillId="0" borderId="4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0" fillId="0" borderId="62" xfId="0" applyBorder="1"/>
    <xf numFmtId="0" fontId="0" fillId="0" borderId="5" xfId="0" applyBorder="1"/>
    <xf numFmtId="0" fontId="0" fillId="0" borderId="7" xfId="0" applyBorder="1"/>
    <xf numFmtId="0" fontId="0" fillId="0" borderId="63" xfId="0" applyBorder="1"/>
    <xf numFmtId="0" fontId="10" fillId="4" borderId="46" xfId="0" applyFont="1" applyFill="1" applyBorder="1" applyAlignment="1">
      <alignment horizontal="center" vertical="center"/>
    </xf>
    <xf numFmtId="0" fontId="0" fillId="0" borderId="64" xfId="0" applyBorder="1"/>
    <xf numFmtId="16" fontId="0" fillId="0" borderId="0" xfId="0" applyNumberFormat="1"/>
    <xf numFmtId="168" fontId="0" fillId="0" borderId="31" xfId="0" applyNumberFormat="1" applyBorder="1"/>
    <xf numFmtId="168" fontId="0" fillId="0" borderId="4" xfId="0" applyNumberFormat="1" applyBorder="1"/>
    <xf numFmtId="168" fontId="0" fillId="0" borderId="32" xfId="0" applyNumberFormat="1" applyBorder="1"/>
    <xf numFmtId="170" fontId="0" fillId="0" borderId="31" xfId="0" applyNumberFormat="1" applyBorder="1"/>
    <xf numFmtId="170" fontId="0" fillId="0" borderId="4" xfId="0" applyNumberFormat="1" applyBorder="1"/>
    <xf numFmtId="170" fontId="0" fillId="0" borderId="32" xfId="0" applyNumberFormat="1" applyBorder="1"/>
    <xf numFmtId="174" fontId="0" fillId="0" borderId="31" xfId="0" applyNumberFormat="1" applyBorder="1"/>
    <xf numFmtId="174" fontId="0" fillId="0" borderId="4" xfId="0" applyNumberFormat="1" applyBorder="1"/>
    <xf numFmtId="174" fontId="0" fillId="0" borderId="32" xfId="0" applyNumberFormat="1" applyBorder="1"/>
    <xf numFmtId="168" fontId="0" fillId="0" borderId="60" xfId="0" applyNumberFormat="1" applyBorder="1"/>
    <xf numFmtId="170" fontId="0" fillId="0" borderId="60" xfId="0" applyNumberFormat="1" applyBorder="1"/>
    <xf numFmtId="170" fontId="0" fillId="0" borderId="59" xfId="0" applyNumberFormat="1" applyBorder="1"/>
    <xf numFmtId="170" fontId="0" fillId="0" borderId="52" xfId="0" applyNumberFormat="1" applyBorder="1"/>
    <xf numFmtId="170" fontId="0" fillId="0" borderId="22" xfId="0" applyNumberFormat="1" applyBorder="1"/>
    <xf numFmtId="172" fontId="0" fillId="0" borderId="60" xfId="0" applyNumberFormat="1" applyBorder="1"/>
    <xf numFmtId="173" fontId="0" fillId="0" borderId="52" xfId="0" applyNumberFormat="1" applyBorder="1"/>
    <xf numFmtId="168" fontId="0" fillId="0" borderId="26" xfId="0" applyNumberFormat="1" applyBorder="1"/>
    <xf numFmtId="171" fontId="0" fillId="0" borderId="26" xfId="0" applyNumberFormat="1" applyBorder="1"/>
    <xf numFmtId="0" fontId="8" fillId="0" borderId="38" xfId="0" applyFont="1" applyBorder="1"/>
    <xf numFmtId="0" fontId="8" fillId="0" borderId="28" xfId="0" applyFont="1" applyBorder="1"/>
    <xf numFmtId="0" fontId="8" fillId="0" borderId="30" xfId="0" applyFont="1" applyBorder="1"/>
    <xf numFmtId="0" fontId="0" fillId="0" borderId="0" xfId="0" applyAlignment="1">
      <alignment horizontal="center"/>
    </xf>
    <xf numFmtId="0" fontId="0" fillId="0" borderId="41" xfId="0" applyBorder="1"/>
    <xf numFmtId="0" fontId="0" fillId="0" borderId="0" xfId="0" applyAlignment="1">
      <alignment vertical="center"/>
    </xf>
    <xf numFmtId="165" fontId="0" fillId="0" borderId="4" xfId="0" applyNumberFormat="1" applyBorder="1"/>
    <xf numFmtId="2" fontId="0" fillId="0" borderId="3" xfId="0" applyNumberFormat="1" applyBorder="1"/>
    <xf numFmtId="165" fontId="0" fillId="0" borderId="3" xfId="0" applyNumberFormat="1" applyBorder="1"/>
    <xf numFmtId="1" fontId="0" fillId="0" borderId="4" xfId="0" applyNumberFormat="1" applyBorder="1"/>
    <xf numFmtId="0" fontId="0" fillId="3" borderId="0" xfId="0" applyFill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3" borderId="5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3" borderId="23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1" fillId="3" borderId="41" xfId="1" applyFill="1" applyBorder="1" applyAlignment="1">
      <alignment horizontal="center"/>
    </xf>
    <xf numFmtId="0" fontId="1" fillId="3" borderId="50" xfId="1" applyFill="1" applyBorder="1" applyAlignment="1">
      <alignment horizontal="center"/>
    </xf>
    <xf numFmtId="0" fontId="0" fillId="4" borderId="41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0" xfId="0" applyBorder="1" applyAlignment="1">
      <alignment horizontal="center"/>
    </xf>
    <xf numFmtId="167" fontId="0" fillId="0" borderId="41" xfId="0" applyNumberFormat="1" applyBorder="1" applyAlignment="1">
      <alignment horizontal="center"/>
    </xf>
    <xf numFmtId="167" fontId="0" fillId="0" borderId="48" xfId="0" applyNumberFormat="1" applyBorder="1" applyAlignment="1">
      <alignment horizontal="center"/>
    </xf>
    <xf numFmtId="167" fontId="0" fillId="0" borderId="50" xfId="0" applyNumberFormat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4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41" xfId="0" applyFill="1" applyBorder="1" applyAlignment="1">
      <alignment horizontal="center" wrapText="1"/>
    </xf>
    <xf numFmtId="0" fontId="0" fillId="3" borderId="48" xfId="0" applyFill="1" applyBorder="1" applyAlignment="1">
      <alignment horizontal="center" wrapText="1"/>
    </xf>
    <xf numFmtId="0" fontId="0" fillId="3" borderId="50" xfId="0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2" fillId="0" borderId="50" xfId="0" applyFont="1" applyBorder="1" applyAlignment="1">
      <alignment vertical="center" wrapText="1"/>
    </xf>
    <xf numFmtId="0" fontId="13" fillId="0" borderId="46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2" fillId="0" borderId="46" xfId="0" applyFont="1" applyBorder="1" applyAlignment="1">
      <alignment vertical="center" wrapText="1"/>
    </xf>
  </cellXfs>
  <cellStyles count="5">
    <cellStyle name="Kolumna" xfId="4" xr:uid="{821D0A3B-0713-4BBE-94A9-ABBC8DFE8B60}"/>
    <cellStyle name="Normalny" xfId="0" builtinId="0"/>
    <cellStyle name="Normalny 2" xfId="1" xr:uid="{7899BF6A-B7E0-4CC1-BB22-0461C6341E43}"/>
    <cellStyle name="Normalny 3" xfId="2" xr:uid="{2C63217B-543F-4370-BBFD-03B2F45493FB}"/>
    <cellStyle name="Normalny 4" xfId="3" xr:uid="{2C567954-9AE8-433C-B667-67A65DA04465}"/>
  </cellStyles>
  <dxfs count="3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00"/>
    </dxf>
    <dxf>
      <numFmt numFmtId="3" formatCode="#,##0"/>
    </dxf>
    <dxf>
      <numFmt numFmtId="168" formatCode="0.000000"/>
    </dxf>
    <dxf>
      <numFmt numFmtId="167" formatCode="0.00000"/>
    </dxf>
  </dxfs>
  <tableStyles count="0" defaultTableStyle="TableStyleMedium2" defaultPivotStyle="PivotStyleLight16"/>
  <colors>
    <mruColors>
      <color rgb="FF186E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Radarowy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Porównanie!$P$155</c:f>
              <c:strCache>
                <c:ptCount val="1"/>
                <c:pt idx="0">
                  <c:v>Hellwiga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Porównanie!$O$156:$O$185</c:f>
              <c:strCache>
                <c:ptCount val="30"/>
                <c:pt idx="0">
                  <c:v> kłodzki</c:v>
                </c:pt>
                <c:pt idx="1">
                  <c:v> wałbrzyski</c:v>
                </c:pt>
                <c:pt idx="2">
                  <c:v> ząbkowicki</c:v>
                </c:pt>
                <c:pt idx="3">
                  <c:v> dzierżoniowski</c:v>
                </c:pt>
                <c:pt idx="4">
                  <c:v> oleśnicki</c:v>
                </c:pt>
                <c:pt idx="5">
                  <c:v> karkonoski</c:v>
                </c:pt>
                <c:pt idx="6">
                  <c:v> górowski</c:v>
                </c:pt>
                <c:pt idx="7">
                  <c:v> jaworski</c:v>
                </c:pt>
                <c:pt idx="8">
                  <c:v> świdnicki</c:v>
                </c:pt>
                <c:pt idx="9">
                  <c:v> lwówecki</c:v>
                </c:pt>
                <c:pt idx="10">
                  <c:v> bolesławiecki</c:v>
                </c:pt>
                <c:pt idx="11">
                  <c:v> trzebnicki</c:v>
                </c:pt>
                <c:pt idx="12">
                  <c:v> lubański</c:v>
                </c:pt>
                <c:pt idx="13">
                  <c:v> złotoryjski</c:v>
                </c:pt>
                <c:pt idx="14">
                  <c:v> strzeliński</c:v>
                </c:pt>
                <c:pt idx="15">
                  <c:v> legnicki</c:v>
                </c:pt>
                <c:pt idx="16">
                  <c:v> średzki</c:v>
                </c:pt>
                <c:pt idx="17">
                  <c:v> milicki</c:v>
                </c:pt>
                <c:pt idx="18">
                  <c:v> oławski</c:v>
                </c:pt>
                <c:pt idx="19">
                  <c:v> kamiennogórski</c:v>
                </c:pt>
                <c:pt idx="20">
                  <c:v> wrocławski</c:v>
                </c:pt>
                <c:pt idx="21">
                  <c:v> polkowicki</c:v>
                </c:pt>
                <c:pt idx="22">
                  <c:v> miasto Wałbrzych od 2013</c:v>
                </c:pt>
                <c:pt idx="23">
                  <c:v> miasto Legnica</c:v>
                </c:pt>
                <c:pt idx="24">
                  <c:v> lubiński</c:v>
                </c:pt>
                <c:pt idx="25">
                  <c:v> miasto Wrocław</c:v>
                </c:pt>
                <c:pt idx="26">
                  <c:v> głogowski</c:v>
                </c:pt>
                <c:pt idx="27">
                  <c:v> miasto Jelenia Góra</c:v>
                </c:pt>
                <c:pt idx="28">
                  <c:v> zgorzelecki</c:v>
                </c:pt>
                <c:pt idx="29">
                  <c:v> wołowski</c:v>
                </c:pt>
              </c:strCache>
            </c:strRef>
          </c:cat>
          <c:val>
            <c:numRef>
              <c:f>Porównanie!$P$156:$P$185</c:f>
              <c:numCache>
                <c:formatCode>General</c:formatCode>
                <c:ptCount val="30"/>
                <c:pt idx="0">
                  <c:v>0.52333194317338583</c:v>
                </c:pt>
                <c:pt idx="1">
                  <c:v>0.4496761407326394</c:v>
                </c:pt>
                <c:pt idx="2">
                  <c:v>0.43366800599311706</c:v>
                </c:pt>
                <c:pt idx="3">
                  <c:v>0.42307470524868801</c:v>
                </c:pt>
                <c:pt idx="4">
                  <c:v>0.40797358502501679</c:v>
                </c:pt>
                <c:pt idx="5">
                  <c:v>0.40693759389513062</c:v>
                </c:pt>
                <c:pt idx="6">
                  <c:v>0.39960300360111423</c:v>
                </c:pt>
                <c:pt idx="7">
                  <c:v>0.39733282552789773</c:v>
                </c:pt>
                <c:pt idx="8">
                  <c:v>0.39459706766116942</c:v>
                </c:pt>
                <c:pt idx="9">
                  <c:v>0.36803669632630054</c:v>
                </c:pt>
                <c:pt idx="10">
                  <c:v>0.3538424782297922</c:v>
                </c:pt>
                <c:pt idx="11">
                  <c:v>0.3355492057566356</c:v>
                </c:pt>
                <c:pt idx="12">
                  <c:v>0.32904354851861417</c:v>
                </c:pt>
                <c:pt idx="13">
                  <c:v>0.28779530353548077</c:v>
                </c:pt>
                <c:pt idx="14">
                  <c:v>0.28536958820041347</c:v>
                </c:pt>
                <c:pt idx="15">
                  <c:v>0.28513341459106145</c:v>
                </c:pt>
                <c:pt idx="16">
                  <c:v>0.28134524671239736</c:v>
                </c:pt>
                <c:pt idx="17">
                  <c:v>0.23576754385109833</c:v>
                </c:pt>
                <c:pt idx="18">
                  <c:v>0.22975454094505721</c:v>
                </c:pt>
                <c:pt idx="19">
                  <c:v>0.22035503947784552</c:v>
                </c:pt>
                <c:pt idx="20">
                  <c:v>0.21596855669728554</c:v>
                </c:pt>
                <c:pt idx="21">
                  <c:v>0.19414958738025823</c:v>
                </c:pt>
                <c:pt idx="22">
                  <c:v>0.16095644165754774</c:v>
                </c:pt>
                <c:pt idx="23">
                  <c:v>0.14564772082581634</c:v>
                </c:pt>
                <c:pt idx="24">
                  <c:v>0.13948986452102752</c:v>
                </c:pt>
                <c:pt idx="25">
                  <c:v>0.10259609264360614</c:v>
                </c:pt>
                <c:pt idx="26">
                  <c:v>9.9814097462763263E-2</c:v>
                </c:pt>
                <c:pt idx="27">
                  <c:v>6.8253799200359566E-2</c:v>
                </c:pt>
                <c:pt idx="28">
                  <c:v>2.9885960643586285E-2</c:v>
                </c:pt>
                <c:pt idx="29">
                  <c:v>3.283929508932748E-3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7-48EA-991F-5A18926894AD}"/>
            </c:ext>
          </c:extLst>
        </c:ser>
        <c:ser>
          <c:idx val="1"/>
          <c:order val="1"/>
          <c:tx>
            <c:strRef>
              <c:f>Porównanie!$Q$155</c:f>
              <c:strCache>
                <c:ptCount val="1"/>
                <c:pt idx="0">
                  <c:v>Topsis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Porównanie!$O$156:$O$185</c:f>
              <c:strCache>
                <c:ptCount val="30"/>
                <c:pt idx="0">
                  <c:v> kłodzki</c:v>
                </c:pt>
                <c:pt idx="1">
                  <c:v> wałbrzyski</c:v>
                </c:pt>
                <c:pt idx="2">
                  <c:v> ząbkowicki</c:v>
                </c:pt>
                <c:pt idx="3">
                  <c:v> dzierżoniowski</c:v>
                </c:pt>
                <c:pt idx="4">
                  <c:v> oleśnicki</c:v>
                </c:pt>
                <c:pt idx="5">
                  <c:v> karkonoski</c:v>
                </c:pt>
                <c:pt idx="6">
                  <c:v> górowski</c:v>
                </c:pt>
                <c:pt idx="7">
                  <c:v> jaworski</c:v>
                </c:pt>
                <c:pt idx="8">
                  <c:v> świdnicki</c:v>
                </c:pt>
                <c:pt idx="9">
                  <c:v> lwówecki</c:v>
                </c:pt>
                <c:pt idx="10">
                  <c:v> bolesławiecki</c:v>
                </c:pt>
                <c:pt idx="11">
                  <c:v> trzebnicki</c:v>
                </c:pt>
                <c:pt idx="12">
                  <c:v> lubański</c:v>
                </c:pt>
                <c:pt idx="13">
                  <c:v> złotoryjski</c:v>
                </c:pt>
                <c:pt idx="14">
                  <c:v> strzeliński</c:v>
                </c:pt>
                <c:pt idx="15">
                  <c:v> legnicki</c:v>
                </c:pt>
                <c:pt idx="16">
                  <c:v> średzki</c:v>
                </c:pt>
                <c:pt idx="17">
                  <c:v> milicki</c:v>
                </c:pt>
                <c:pt idx="18">
                  <c:v> oławski</c:v>
                </c:pt>
                <c:pt idx="19">
                  <c:v> kamiennogórski</c:v>
                </c:pt>
                <c:pt idx="20">
                  <c:v> wrocławski</c:v>
                </c:pt>
                <c:pt idx="21">
                  <c:v> polkowicki</c:v>
                </c:pt>
                <c:pt idx="22">
                  <c:v> miasto Wałbrzych od 2013</c:v>
                </c:pt>
                <c:pt idx="23">
                  <c:v> miasto Legnica</c:v>
                </c:pt>
                <c:pt idx="24">
                  <c:v> lubiński</c:v>
                </c:pt>
                <c:pt idx="25">
                  <c:v> miasto Wrocław</c:v>
                </c:pt>
                <c:pt idx="26">
                  <c:v> głogowski</c:v>
                </c:pt>
                <c:pt idx="27">
                  <c:v> miasto Jelenia Góra</c:v>
                </c:pt>
                <c:pt idx="28">
                  <c:v> zgorzelecki</c:v>
                </c:pt>
                <c:pt idx="29">
                  <c:v> wołowski</c:v>
                </c:pt>
              </c:strCache>
            </c:strRef>
          </c:cat>
          <c:val>
            <c:numRef>
              <c:f>Porównanie!$Q$156:$Q$185</c:f>
              <c:numCache>
                <c:formatCode>General</c:formatCode>
                <c:ptCount val="30"/>
                <c:pt idx="0">
                  <c:v>0.55267583508642948</c:v>
                </c:pt>
                <c:pt idx="1">
                  <c:v>0.77703084389524046</c:v>
                </c:pt>
                <c:pt idx="2">
                  <c:v>0.56676424664975145</c:v>
                </c:pt>
                <c:pt idx="3">
                  <c:v>0.6818234364173873</c:v>
                </c:pt>
                <c:pt idx="4">
                  <c:v>0.59133354044503994</c:v>
                </c:pt>
                <c:pt idx="5">
                  <c:v>0.66142723769827361</c:v>
                </c:pt>
                <c:pt idx="6">
                  <c:v>0.72613324715360084</c:v>
                </c:pt>
                <c:pt idx="7">
                  <c:v>0.68277467029886596</c:v>
                </c:pt>
                <c:pt idx="8">
                  <c:v>0.60160829211317124</c:v>
                </c:pt>
                <c:pt idx="9">
                  <c:v>0.64861492950897059</c:v>
                </c:pt>
                <c:pt idx="10">
                  <c:v>0.50245131972194457</c:v>
                </c:pt>
                <c:pt idx="11">
                  <c:v>0.57618920975789989</c:v>
                </c:pt>
                <c:pt idx="12">
                  <c:v>0.64264674507482011</c:v>
                </c:pt>
                <c:pt idx="13">
                  <c:v>0.5580985621780733</c:v>
                </c:pt>
                <c:pt idx="14">
                  <c:v>0.5806581524347969</c:v>
                </c:pt>
                <c:pt idx="15">
                  <c:v>0.55502830275989612</c:v>
                </c:pt>
                <c:pt idx="16">
                  <c:v>0.57008110032459902</c:v>
                </c:pt>
                <c:pt idx="17">
                  <c:v>0.59700552845380062</c:v>
                </c:pt>
                <c:pt idx="18">
                  <c:v>0.53491289626723826</c:v>
                </c:pt>
                <c:pt idx="19">
                  <c:v>0.57197194701631082</c:v>
                </c:pt>
                <c:pt idx="20">
                  <c:v>0.41702613352584955</c:v>
                </c:pt>
                <c:pt idx="21">
                  <c:v>0.40658078215469101</c:v>
                </c:pt>
                <c:pt idx="22">
                  <c:v>0.53916694894051209</c:v>
                </c:pt>
                <c:pt idx="23">
                  <c:v>0.49246482166075078</c:v>
                </c:pt>
                <c:pt idx="24">
                  <c:v>0.33141625424544852</c:v>
                </c:pt>
                <c:pt idx="25">
                  <c:v>0.4073970168275553</c:v>
                </c:pt>
                <c:pt idx="26">
                  <c:v>0.34387087881077483</c:v>
                </c:pt>
                <c:pt idx="27">
                  <c:v>0.60167549669859954</c:v>
                </c:pt>
                <c:pt idx="28">
                  <c:v>0.35380289758742134</c:v>
                </c:pt>
                <c:pt idx="29">
                  <c:v>0.44334706240634136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7-48EA-991F-5A18926894AD}"/>
            </c:ext>
          </c:extLst>
        </c:ser>
        <c:ser>
          <c:idx val="2"/>
          <c:order val="2"/>
          <c:tx>
            <c:strRef>
              <c:f>Porównanie!$R$155</c:f>
              <c:strCache>
                <c:ptCount val="1"/>
                <c:pt idx="0">
                  <c:v>StandaryzowanychSum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Porównanie!$O$156:$O$185</c:f>
              <c:strCache>
                <c:ptCount val="30"/>
                <c:pt idx="0">
                  <c:v> kłodzki</c:v>
                </c:pt>
                <c:pt idx="1">
                  <c:v> wałbrzyski</c:v>
                </c:pt>
                <c:pt idx="2">
                  <c:v> ząbkowicki</c:v>
                </c:pt>
                <c:pt idx="3">
                  <c:v> dzierżoniowski</c:v>
                </c:pt>
                <c:pt idx="4">
                  <c:v> oleśnicki</c:v>
                </c:pt>
                <c:pt idx="5">
                  <c:v> karkonoski</c:v>
                </c:pt>
                <c:pt idx="6">
                  <c:v> górowski</c:v>
                </c:pt>
                <c:pt idx="7">
                  <c:v> jaworski</c:v>
                </c:pt>
                <c:pt idx="8">
                  <c:v> świdnicki</c:v>
                </c:pt>
                <c:pt idx="9">
                  <c:v> lwówecki</c:v>
                </c:pt>
                <c:pt idx="10">
                  <c:v> bolesławiecki</c:v>
                </c:pt>
                <c:pt idx="11">
                  <c:v> trzebnicki</c:v>
                </c:pt>
                <c:pt idx="12">
                  <c:v> lubański</c:v>
                </c:pt>
                <c:pt idx="13">
                  <c:v> złotoryjski</c:v>
                </c:pt>
                <c:pt idx="14">
                  <c:v> strzeliński</c:v>
                </c:pt>
                <c:pt idx="15">
                  <c:v> legnicki</c:v>
                </c:pt>
                <c:pt idx="16">
                  <c:v> średzki</c:v>
                </c:pt>
                <c:pt idx="17">
                  <c:v> milicki</c:v>
                </c:pt>
                <c:pt idx="18">
                  <c:v> oławski</c:v>
                </c:pt>
                <c:pt idx="19">
                  <c:v> kamiennogórski</c:v>
                </c:pt>
                <c:pt idx="20">
                  <c:v> wrocławski</c:v>
                </c:pt>
                <c:pt idx="21">
                  <c:v> polkowicki</c:v>
                </c:pt>
                <c:pt idx="22">
                  <c:v> miasto Wałbrzych od 2013</c:v>
                </c:pt>
                <c:pt idx="23">
                  <c:v> miasto Legnica</c:v>
                </c:pt>
                <c:pt idx="24">
                  <c:v> lubiński</c:v>
                </c:pt>
                <c:pt idx="25">
                  <c:v> miasto Wrocław</c:v>
                </c:pt>
                <c:pt idx="26">
                  <c:v> głogowski</c:v>
                </c:pt>
                <c:pt idx="27">
                  <c:v> miasto Jelenia Góra</c:v>
                </c:pt>
                <c:pt idx="28">
                  <c:v> zgorzelecki</c:v>
                </c:pt>
                <c:pt idx="29">
                  <c:v> wołowski</c:v>
                </c:pt>
              </c:strCache>
            </c:strRef>
          </c:cat>
          <c:val>
            <c:numRef>
              <c:f>Porównanie!$R$156:$R$185</c:f>
              <c:numCache>
                <c:formatCode>General</c:formatCode>
                <c:ptCount val="30"/>
                <c:pt idx="0">
                  <c:v>1</c:v>
                </c:pt>
                <c:pt idx="1">
                  <c:v>0.97085778413310198</c:v>
                </c:pt>
                <c:pt idx="2">
                  <c:v>0.83007230902123819</c:v>
                </c:pt>
                <c:pt idx="3">
                  <c:v>0.94325535604087385</c:v>
                </c:pt>
                <c:pt idx="4">
                  <c:v>0.80332416541528728</c:v>
                </c:pt>
                <c:pt idx="5">
                  <c:v>0.77213606295999992</c:v>
                </c:pt>
                <c:pt idx="6">
                  <c:v>0.85629686443594022</c:v>
                </c:pt>
                <c:pt idx="7">
                  <c:v>0.84094111266751681</c:v>
                </c:pt>
                <c:pt idx="8">
                  <c:v>0.84495356662729582</c:v>
                </c:pt>
                <c:pt idx="9">
                  <c:v>0.91904032715006723</c:v>
                </c:pt>
                <c:pt idx="10">
                  <c:v>0.62895085757585401</c:v>
                </c:pt>
                <c:pt idx="11">
                  <c:v>0.76292210666464266</c:v>
                </c:pt>
                <c:pt idx="12">
                  <c:v>0.76380322064759787</c:v>
                </c:pt>
                <c:pt idx="13">
                  <c:v>0.6834531848586558</c:v>
                </c:pt>
                <c:pt idx="14">
                  <c:v>0.61118289716447116</c:v>
                </c:pt>
                <c:pt idx="15">
                  <c:v>0.58502288589988583</c:v>
                </c:pt>
                <c:pt idx="16">
                  <c:v>0.68501533671241976</c:v>
                </c:pt>
                <c:pt idx="17">
                  <c:v>0.60363463550016061</c:v>
                </c:pt>
                <c:pt idx="18">
                  <c:v>0.52242708609599353</c:v>
                </c:pt>
                <c:pt idx="19">
                  <c:v>0.51611035051493981</c:v>
                </c:pt>
                <c:pt idx="20">
                  <c:v>0.36308464618464242</c:v>
                </c:pt>
                <c:pt idx="21">
                  <c:v>0.34327913348634592</c:v>
                </c:pt>
                <c:pt idx="22">
                  <c:v>0.43022090412182118</c:v>
                </c:pt>
                <c:pt idx="23">
                  <c:v>0.25505869506859963</c:v>
                </c:pt>
                <c:pt idx="24">
                  <c:v>0.27752713262619833</c:v>
                </c:pt>
                <c:pt idx="25">
                  <c:v>0.12350805192935015</c:v>
                </c:pt>
                <c:pt idx="26">
                  <c:v>0.20621525101605001</c:v>
                </c:pt>
                <c:pt idx="27">
                  <c:v>0.34242464537352624</c:v>
                </c:pt>
                <c:pt idx="28">
                  <c:v>0.10121594792463659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7-48EA-991F-5A1892689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392015"/>
        <c:axId val="1384391055"/>
      </c:radarChart>
      <c:catAx>
        <c:axId val="138439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4391055"/>
        <c:crosses val="autoZero"/>
        <c:auto val="1"/>
        <c:lblAlgn val="ctr"/>
        <c:lblOffset val="100"/>
        <c:noMultiLvlLbl val="0"/>
      </c:catAx>
      <c:valAx>
        <c:axId val="138439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439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Wykres pudełkowy X1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Wykres pudełkowy X1</a:t>
          </a:r>
        </a:p>
      </cx:txPr>
    </cx:title>
    <cx:plotArea>
      <cx:plotAreaRegion>
        <cx:series layoutId="boxWhisker" uniqueId="{4A9F9C9D-3634-4033-A853-D162D36D7DD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_xlchart.v5.21</cx:f>
        <cx:nf>_xlchart.v5.20</cx:nf>
      </cx:strDim>
      <cx:numDim type="colorVal">
        <cx:f>_xlchart.v5.24</cx:f>
        <cx:nf>_xlchart.v5.23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pl-PL" sz="1800" b="0" i="0" baseline="0">
                <a:effectLst/>
              </a:rPr>
              <a:t>Podział według metody Topsis</a:t>
            </a:r>
            <a:endParaRPr lang="pl-PL" sz="1400">
              <a:effectLst/>
            </a:endParaRPr>
          </a:p>
        </cx:rich>
      </cx:tx>
    </cx:title>
    <cx:plotArea>
      <cx:plotAreaRegion>
        <cx:series layoutId="regionMap" uniqueId="{A265F35A-CE4F-4680-AD42-3B85C7A0C635}">
          <cx:tx>
            <cx:txData>
              <cx:f>_xlchart.v5.23</cx:f>
              <cx:v>ranking</cx:v>
            </cx:txData>
          </cx:tx>
          <cx:spPr>
            <a:gradFill>
              <a:gsLst>
                <a:gs pos="7000">
                  <a:schemeClr val="accent2">
                    <a:lumMod val="60000"/>
                    <a:lumOff val="40000"/>
                  </a:schemeClr>
                </a:gs>
                <a:gs pos="0">
                  <a:srgbClr val="186E94"/>
                </a:gs>
                <a:gs pos="0">
                  <a:schemeClr val="accent2">
                    <a:lumMod val="75000"/>
                  </a:schemeClr>
                </a:gs>
                <a:gs pos="0">
                  <a:srgbClr val="186E94"/>
                </a:gs>
                <a:gs pos="1000">
                  <a:srgbClr val="156082">
                    <a:lumMod val="30000"/>
                    <a:lumOff val="70000"/>
                  </a:srgbClr>
                </a:gs>
              </a:gsLst>
              <a:lin ang="5400000" scaled="1"/>
            </a:gradFill>
          </cx:spPr>
          <cx:dataLabels>
            <cx:visibility seriesName="0" categoryName="0" value="1"/>
          </cx:dataLabels>
          <cx:dataId val="0"/>
          <cx:layoutPr>
            <cx:geography cultureLanguage="pl-PL" cultureRegion="PL" attribution="Obsługiwane przez usługę Bing">
              <cx:geoCache provider="{E9337A44-BEBE-4D9F-B70C-5C5E7DAFC167}">
                <cx:binary>3HzLdt04suWveOW46SSIJ2tV1QB8nIfekmVbmnDJsgyCJAi+X8Na3T9R9Rl32rPb+V8dsmVbkmWV
tK6zu9VnkilTwAliByJ27AD018vpL5fF1UXzajJF2f7lcvrbb2nXVX/5/ff2Mr0yF+1roy8b29pP
3etLa363nz7py6vfPzYXoy7V756LyO+X6UXTXU2//f2vMJu6srv28qLTtjzqr5r5+Krti6595NmD
j15dfDS6DHXbNfqy8/7226vx4o9/fGiWuc31b6+uyk5385u5uvrbb3d/87dXv9+f8Icvf1WAfV3/
EQZT9zX3uYsRcb98vN9eFbZUN48Re40Yxkgwz//y+frd+xcGhh/aUV90r9490bbPll18/NhctS28
4ef/PjzJnZf622/hH//87YcleejLL21fdterrgCA66mLNr/47ZVubfDlSWCvX/tw9/M6/X4XsL//
9d4/wMrd+5dbmN5f5n/36Af7X+V//MN+XH41ngQLRj33BlB0H09GKRKcuY/hufMUwx4F8/sMz0Dy
+6CXBeNFk9vSPmVj/pnepP7zPxo7PsWKu17/aHhArxkTiAgXf/EXcd+dKPaxx5n3LXp8CU13wsPq
SZY96k+3pniGQ90a9aI8yuhCX/7auIBeU4x8Hwv+Bal7cYG/9jj1CKffHz8A5N4T7HoUxm8TPAPE
b2NeFITZxWibX74ZXeoSRhi+vwsRbEIXuY+Ct32KRY+i932GZ8D3fdCLwu/joq+aP/6nLfUvj6lA
uTyBfIT5T2Iqo4gQisVjKTp8hn2PgvrDRM/A9oexLwriov+g//jvv3yPYp8DeuwGXH5/q3ouRR7n
wLMfCLC7TzLpUTxvTfEMJG+NelEY/vGv5upXU2h0XfMInzD6JVX+EG2pTzzic/wtkz6A5B//fIJh
jwL5fYZn4Ph90IuCsRj/8z/Gq19OeRByBQB5D0D6mgqAFvk3+AIVegDA3SeZ9CiCt6Z4BoS3Rr0o
DI2+aDv7antVXJX64tU194bK+8vK/hqlwgedwvUEezBt0tccE4LhV75+6Zca5On2PIzlvfFPAfLe
kBeFIiTFiz8hKSIkXB/RhxkPfe0J3wNeC9XlQzvxSSY9jN6NRgTp7etbPQXAH0e9KAz/+NeoP5a/
voL0QFVi3l0JwPNew34UDMPW+/y5t/1ulvKPfz7JpEdBvD3HPRR3T38qD94e9V9E8a5ucldFFUAJ
BAbd7fPnBxWVQN1Nibh5/H9ljR7TUH/hIt2TuP5kCdUWV3/8689wddenni8ejlf8NRYuoRQoxJfP
g2Hr4GmmPeryt+e45/KPwXl72H/R5//PwgntjuWq+PVVGZTc1/lHoJsNeI8R8tcuE9in7OGNefJU
qx7F8u4sz0Dz7sAXhef1wn34E7Yndn1GPH6jkNzNSOgaTY/6FEPt/QCdePM0mx7F8vYcz0Dy9rAX
hWNxpf4EFD3PR57P/Z/kTEyhM4kQexDF3adY9CiG32d4BoLfB70o/PILo6/K0iooyn6x4HUdWjHH
HAj+58+90Mpeuxgz5t1kUv9hir/zDPseBfWHiZ6B7Q9jXxTEy//6Hx9yaMc/RUS5l9T/Xef6+PMZ
hs/rfv94w49N7QV6x51t5uwX+xmoctCfgjrjuyx++6ACfe0j5gv8cLQ4f6pRjzrX3Vme4Vl3B74o
t7pRdb6e8LhMX9mPr6DXBNv830g7f6aT2T/+cfGrW93ua1AKoS1D70UwaI360BalD0eug6dY8qhX
fZ/hGR71fdCL9KbGXl6v27/1obsV9785qQBir8+F970Jejs+ACnEHmP+T3qk755i0cMwfh/6FPy+
//aLAu4DFNrtNWT616v0HgPV9rY2chs3EOuhHeoS8vD2k0+362H0bvSp+/M8BcqfDH1RuN6E9y+0
9uLX7kfPFYh9PTjk/9AIvX6GIGE/qKE8xaCHAf028ikQfvvlFwXaCOnvl59KQK+Bp2OBv2qUP0iY
jEDnBXT8r05y54jXuyeZ9DBiN/vo1hRPge7HUS8Lw5uE84tZMpAYDioXHAD9sq1+2HXXnU/Qqm82
nf8wmE+07XE4b0/yHEBvj3tRkFa2eGoB9ixeQyGGglJycwLzB0RdjmDncvoglHAA+ik2PYrk7Tme
AeTtYS8Kx0XZaxX61xMdRDgIWiBNfv5AIL1LdFwXpLD77eubMHf+RJseBfLOJM9A8s64FwWlgkSp
/oRUyRjsOO7d9H9+3JI+ppSDfvkV6Adk6NXTTHsU0NtzPAPP28P+X4bzJ7bdeVN0cznkp2LE8y/E
+J7LXMK/35C4vU3ZawInw/DnM7i3UX1ns1ehLeAaQHEBOf3qazR+4OTLl4tCP1yD+XGGOy96854/
WZM/54LLzyWcb6V4eNFdRJ9vI91SER9/+tmlQUi8N/RRPenLUm8+/u03xK5vJH1u7ny76XQ9051W
T/XlXtJPDvHem+YKzi1dz/vadwnigsFhagFKIyiJ49XNE8J9xlyoUhH8j4DIXdqmSz9fnxKEwrkW
5mFI0e51s6K1/c0jBqcEmQ+VLfHgyg39dkEMMuOsbPltlW5+flX25tDqsmth4utjFtWX37s2F/KG
EPA1cE/r+pw+HJaBVmV1eXEMt9Dg19F/K6sGvg2Vc+Ad6XZYZEvdQ+JOG8LmSz6iDzanR9rjUOi6
u7k/HhWJ1XJkGMml5CLwhiWsimmTVsXGXXpZ0g+VOoWuTzhoL7SV2a3mOov91l15XbEe/ER2voor
Vci610E91CsrTLCw1ew7a+Ku9Sxkx1s5VqdgST2+SfpTN+sCxIN8OS1RE5UqrMcqHArbBrW3aY27
GZA4R0k9BoDwhqE+l90yJHLUhZBlSc/art4Vvl4z0xw6eRnWSxstxu54toqJ20eNe0iH2NSXgyhl
2kVLtR34mo6pLLKQpOvSayKvCxM/Sry4bQvplRd91wepv8Rz4wUcgYFZwMoiKDWRiBXRSMOkTSUs
ROl6a05WisaLiPqmCmkrPbqTl8GgXYn1pVJ7XVPtZPVJOhTS0FxWzsYp692uzmSyoIgW9n3l8/d2
FGFZDJLqKKVaVll2yOYtnsypW7ZyTjctneMszU7LKoPZLVvkLKaNte1eVk0rNL4xjXPscJFKsPyw
ptlVQy5nzzmvDQlEuuz4zrLVi7ubchRkYjuYKmgqXzKnCgqs96phikySBO7QBIQOMi/q3aau5Zh5
0vphorwtRmmYMFeKHB1SJ3Tn7jTFzVqJLPDraCDHKV3nXprJxWu0TKZmP1HpXu2bUFsVZCW81hQw
W+40dR93ywWi5Mh057Ue9h2nk6UDrpEyGJ2dJ3alU3/D8LzjicOR9pK3e9hTsvVdyZtJ6nKrhvpT
MvtK0qo5JSVeO6YLGuvFI1/2adZesWw+W3wWjc7HqtOrjLaxP3EAjiRR4qcSL4fD0G/Fkq0cjPfm
fGdaTjDvV82wNflb5fAitg2upM5QEvooiwvVJrIhjhzKCclpAINnHOuBbMsCxVrlUdp0Wjp8m/N2
i5gnKUvelQVdeTTbLszIgr7PkjPafhrcS0PepOrM8ys5KNpIjtl6FGbbtfk2q/ZUWsuymq6W3ot4
N14o7rWywt2RYUj6846ziGOVtPuJQ1I5OkaqxPmQjiiVdaZ328k01yu6wa3qJam7SaZzHnGjJMlh
V+AkmNtq1ZQUwct8oChsink19q3kBfiw8iI42hVw26z89ip1unghXKaVDfzMl4MVO+X1VlwM34yj
eU+WdkfDNmMmj3rbrYfO30xVVUoCB6NlUUzndd5vNFxslHVJQleA7xVqtRSJJ+shW0K3z447CEEd
NtsywSuRlLt2rmnQ+I2RjJzkfRX0uO7AH/NOOhaf1qSNxUTiQfkBc2mImirGLVppP1OST6X0eCb7
bnxTmmKfwzcu2oRpowOVo23p4hVbdj24kotVGdClc6Xi0smvjM4jh6h4BrASluXSeFM8Da50mHto
s66RiYNDapNwEFr2nB64Ij9tZnTISSnNWG6yfmwkMd5JPc2VRLqN07zVQZHRQmaZOeTtEDGHazCy
iYURstA6VGWSSA9pKlE/2qCt5kMyZDt4fJPll6aH8Fc0Tsg46eWA808uWhfu6ewMIenfT61/0DD1
Zhkr8EzbujIb2colubOxpo0n51w5VZimWeD6OnLQErtkCXu2vLF03pQ+P/OzrggWrw/T7F2Tagii
yw6jy87k1e8Vq/d12XxYBh2NbRv2fApFVueS03zd5cU+VWWcsX7TExsQhMIpX40QwkreHs35dZCe
oq6sNoSLqEnBdVsu80lIwdIIUbRTuWbX6fLIQmTtTCsH3ofeZA8mW+ypEXzeq09FxiDcjKd6YbHf
nVvtSDTxoNPJ/uy7cdmOka5x0PJqf5guzJxINvvhbOqY6+o04/XK4wAhynZoVr0xM1m5kxMwfmmd
UiqUvc+LUrqUfvToeML9wQZTNcoUXNWaJe6Fdz7W/covadTXJqTTWZbgQzjJIplX7fmJ3RZDc+Un
WNbVUsjFToFyujUf2/XiZ5FJvXOcH2ZqietOREvN9hO/3pTmrOq8Qg5JvlNm86qDBXF5u2MYPayW
aj3yLJjo9XBx6iv3qC8PtXHPjb2Yq2MycKmbRGZVuep4fmLSdjOlNFBtHXXJFOYT3vcnCJicZ24w
2fIsT7PYqvMW/LoVVYhVZuQsb196vkNCLm01N1qlNxfVv/3494PqqoTzR1dX3d5F9fky9Pdnd38E
NnNDF6/Z2J0ffuCHP2GAd/vM/xV6CC2DW7z/Z/Tw+jTEneLwOzH8PME3Yig8uDENxA/kUThzBFN/
I4YelIFwq5LDlR+gZsD+vhJDBMci4EQEHFOCUhBONgOd+0oM0WsiKHEF9Kp8KnxBnkUMBQg994gh
h6soFO5ugjqLPQya3m1iqIi1SVZjN6B6WqckEbIf8qitdia9SirgQB3VQc/fsmmQC/IOhnZDOj9C
wz6CBFF2J2mXRFPTBE3THEw9i1FijjLvRBcRxu6Z46C9osP5uqlHmcxdFvZqDSSzhyi3LTLgghhv
cmt29WBXdefs+E2/Kst8k7ZT2HEgpP686xV65S7OYTdFdsGHwkDIKMYl7tyqCrPWjWZd7afio5gE
l7UeA9J8bF0akGQ4qcoMNql7yupx1VtnX1Metd1EZEKL47loz3132DidCc0EGalohw9o0ECgPqIa
bQxzI+00pxA6w4p068krjgRFZ9mYRjlwaT/M1z3L32aLEytSNbLtyXvHpw7QqeTIq/RuQpwmSJJm
29cZXldAIKssCWhfB55Kg8Ix7/rFRtzL9iqbBH5HZYayaEzTwJpUsrwwK1VkQ6zn5LBLvOPRkDxY
+upjZd11nyexUaQDfqX2SwLUqyQng5seuR2SnFWH2eTut00dNm4nSdo2Aai70rQ0nmonHFq66nNv
p3HQulTidHL8C1/lEGSLFGDynDhryvdg9gouNJ0no4kJKsLREZI1XtibTPqLo2TtZSvm6BOV6gjZ
wtvXfnPZdMsibTpsrcqDGQEUzSwtOMxcMOkOyTrp+iFQfrvjGw1kYIgRLzejOW49GhlKt4yqEAMh
G9GOUkuo62zVzYTKFNel9GlGJJ6H0KJkW5ZkozCH9VRvZjyeuUUulRXhbOPGzidDizZJMu/7Fsk+
N6u5szJx3SIEfrzbcx7qwY1n3wd+KpSsGF7Nbb0hpl3Pqth6Nt9JsAnHeoJiQ+vjZinBVODzxXun
R3EKqaF3StgAy1uLgednvJKM10EJXqXGajPk/ptuGQ/4ApvFJ+u2KkNGxyZ0aTpvkbJh5o+x7XdH
UUliu9CryzA14v3Ql7sMA6NtC/LezuNbpZyNTgywCJIEkz8XEkArpaP61eDoRroVQ0GNS0cSd5Rw
ezRqOT7iE9vYhcSiIwfaNFA62Ng6A9DvdPaBx/SbsU1D7k2nYsjP3Qo4RQ6EzxmaGDkCOGqH1yLz
z72uDQndY07Ng4nNb/J8ty8WKGtaoB15AUkAywQ5QT7PG9uwd16drtus3ikdYBpTCZVGdbxUTjAg
L4Qq5NwtT7nzblHuLlZTmIJBvtfJvD+y1RCYEXjzpAOTpLuwd9fa03sEtoZfW6C6QaLLCDlDUBMc
tiYLCMslLbEJcNvL2mxoXqWwvUUk6j4qxRhqsefSvQnt5biL3BIsKmtZJTykrNhpuBsXXEc1Aq6y
pGFT7eJ+d4CyZ3TVWYvToGf9kaqycBymD8BQ170xV7zIqoDiPZ7pSIl81TvNgcvPCQ4KWhzM+RnH
eRc4LINlmZw9Sz5wN3WkrZI3hrPAM0iWQ4UDjatIT/rdNC3viryODKRjxcVqGidPtl23GhQwVORf
eZ5xpS/SVJJmiUGBCIXnnfgCSBhLV15j1ybrV0TrJUoHHmN4O+HmYepBioe3aqtMQ5XYRYoUERpd
KxfMt2xe4nZejlTmhCN4p5ebQ4p6I8tRb0RZvp8HYPZQToOX9kM4pQrLhZT7pCzPF853KgcHGU5i
4uFzI6bQL8p40tt0RkZmlm30NO93BRSI7QoehcmkT5Ii3VQ1j6ZqXnnMrPoKdvfId/2CumE2QbGf
9OVB5gzlqkXpUUWcd8i0b50MClytgroboERVoY8nLclkQZpo6Iq00zvR+2dV3aXAEZ14KZuYFzqs
ahKoZDjTxRnBfgArG3dQSVDs1NL0y5uuKT+4iYppsUnmdFk5nt5h5XhZtXg9JTisobws0vY0Q3Zb
YTxDfQThJ+ljTyXvWlXtOFO5UeYIu3WQmMsxnaFcby+Qz1c+R3tzWkGFPAfcKXey9Mhf0JnbQd5T
fdDWIgbHX7KIFVxWDT7nlXOAWxJbXG09XcZVwXrpw673eSeNL0JiTJiQjSPK3QGVJ0wPTLbuSTsq
2beHjTrUzHuT9570cv+sbCBHFl6kgIR2FcSl+tCW7qHBGegRK652PNwHTmkCZMeQ+y1Et1UxrvLR
WakKrYcmwvasmOlqAF6Q226XLZ3UoGb49XBmTRH3qj9TfbIE9ZKu3LmMyZzHvY3UvMD71tuZkFVW
mVVDQjMsG4iHi25Ws6fl0OQx6fbzxLGQEw7T3gZLfdmi7M1YQuHiBmKe14sngIUMUVX2n5Zer5Sq
jipEoVA/WbJKycLigFLvyEvTU8jxe0U9BD71sTRCATsZwzoBbjBV53VfvO05hMRy0kfKmje2BXkl
x1FPnH1vTKLS4R+Qc+w6Y9SIMrB99WagmVRm60KN2QLJvxZn/DKNSwbbJMs3/38S5a+a9Gea63qI
QoPiMZr8oyJ9S4b9Nv6GJXP4Q1LUgwNWcEyTInR9wf2GJZPXAoHcAbI5cuFYPnRLvpNkuEfDgQ1j
0FDhzP53juy+BuoMN+mvm56uBxc7n8ORxfVM9zkySPqEQE8GYfhDGXDE7zZHtj7rnAzkzwDNXnOs
iwVPsjdpE3BXex9J7UDQKb3y2CQ6Xc2mSw8xKDSS2o7sNPnUbUzdNJvRllEtujy0Q3dpE7VKynE1
1B4PoCjsSzn3vAcGimwZO1nrAInB1e6sNGg2Xan4RqS02nHTeT7Oiuq97cS48kB33msKnoR9qwcI
AzgdzjLR+oGuhiRyx4Ft/fFaknQWGs7IWaBUN70jO4PRIdSExW7Vs2HX7Ry9AQl7esdUP21KnpGt
6ZYpyNlY5bKecXlMvXaKHMHKqCIG/nRZCfmg8NuAN0ScJKk5tguCfNwoEHZrlgeVU5igIFacD8tU
BC1jZy1J4d1m/5oAd0SOhFXSGRjIUYziMBVpf1C4CJSUBaGDMR+8Uw/62vvLLEycTWl9AITXj+zM
IWDAbR0T+mQCFYEDB4romJSyHefmwLGarDgfDVg/gAzTIjcay0GE7ZT0oaM6uh6npRqAEcPe9rDl
70Vi1A5zMg4E3hlXXeO4e0kLYlKFhjpUSWEh9y2qlHa0S7wszN0zfnUw8yzbKwmH9Z79vNgYXb8H
+XvVqPnccKA8srHKOU6Skl+wJtdADubMD1u8+NJSUcRuQuF/XWH1GR8t8Hg3r686LI78pIJIRlsA
DWoroApoiUBUN1E7enZT+NaPUeWJjS2Nm8syV1PguKNzRjQ+mN3qUlUqynXiRROULqdNCzyT2B50
rbJCJ7nR6xnjd7jOmFTtvG3yrNidLaSXae4HSIK5+7alQw8Msj5Mx3yLWuAyaWPDbiHvaDW3cSmK
RPYjnXcLUvUfCuNoOU24C8cCPH9JGUjkVCeBVgAWctIxzJFOpBDJhe9WZVTW+sJV1D8QFkN+NNaJ
Ci2G1Yi9JRz70Y/KNofiQNVh6YP0DmsBybBnZN+tQXN3DXx90nl2i9L+rWlMczEsrVr3tsm2VVtB
q0ERpGTqgD6t62o6UqDkwBZb5jCd+7158dK9cWycQI/aPa6rETSfEbXHnSAqhLrRwDunbeylPN82
bp5KbfrkrR20kajghZxrH4U0c1jYo4SDeKbqtehBZZxJO7ydaj+LuW0PuoqaoKLqMvEplCyOqNZl
VlJIuIJfL5Are0HelwOp4qK2raxzXa5E0R/0JjdxwvJ3hU/b3VwN3aY2GHDr1aE1U78/QHRYZwr1
YdvX7ltuwG+hbPTjeijIViSCXcy5Q6zklV/skRbkdqQS0JddsdDISWeggn7NgrGDvSocUm89H4h/
QTwVTFOOahB/fXZU110Tem0xgOoqaOQ2jlrVpUmuUINRQFq8yoR7tizpshmbbg5GoaoQwqXdTZkz
XHF3cDYdGZm3IkBtl9BJp+OM91XseYMP1KE7yDHuodtwMairhrpdmKncnuajmaXb5Ulo1dKvNR1p
3LvgoJUuanjjiu8sSsAezlSNYLESIKYzhXjauG0R6Da9mG13nmb5tFLW886mBh0mXd0d5X27SKjF
L+CPAUDUTuYigALsA6wtD5pJQJshzT4NRNRpAGe99dbisdqtk5EdV6a0e03C5sPr6l+TvbIAQfJz
1e+6owB9+brCBwfEIZvrOrYzXRKZtuxQqW6sQIlvVQi6ag1RYU49OSU+X38rmLUZSKQc6oBIMTsb
StJslk4BxWoHpYUcIb3AApMEqjKtN4jOZegNTn/aV1Oy7hfPnn2uJeGlVibz0p1mEPMVE84MLZHM
DmdNU3prUs4zPPbNCjRuGyXCQJhTUC/baiyi3tXFBzW0wI9xYa9M1o3nPQFf76d0CieLh0hU43K1
WOx8cFMC4qZQej8vkHo7Tskncc2HPWLf1RkqcDDOPRpkksLegRZnutYE6hupVDasIHY2Z6KDdOF2
mQ0XbiCGCa7DBNeXzZK14dymZlUoby+7LniczNml1VQf2SnvdryyVQFn/bLjzaIPK4pBYq+vGyKJ
I/aZGFLonJFuQ5dGBMWC2MWY0jZwe79eITgAvtNCeyNK0wLHoiH9O6QYl03eTCHqVbsuRtzKfOmX
cDL1svWG2gRtw704MdRAv1L4u5ZCODaFBue3xnvPUR7nvTOthcmXOIEgk8iae/zToiYXanzX3Z08
6EfRCnRnkuHipJhsAtXpfFQ3wJR5Ri+hcfNmdJqPte+dZC50JghmA/TIFDQLkmlczSlvYiuGIehn
87Ee+iyABYU+LiiEIOxmqpUQrNPVlDnJyVCP3XA0pSOJcJ7weB7aoyE14L5Q9oBmA4SfUnY5+CTf
lEWWRlnS92ulXRYiZtQaV127hgRGwL2FCkonBR2Qla45VBiUFd8UpJaZcUWsu2wOZ79dIn+skyMn
aZDMc46jhus+mBeHnJSogIkKOtUrPWduxGpdqQAWec7C3Onfz07uB2XisONE93tQUeIuyCamDxFW
NISTFP5RB81fCJRZH3hJAs2bqjtAOe0DVUK7S8C7b5EABaH33NO0npJwTJNDwo9GmgTZMkfd3IAE
yPaGxg3zih87xp7OQDNY4kC1uud6ZM06tfXpcpiKfo9PrmQgHQTML4IOgruPRuiAQS9oKmispiXy
IGTiiaUgiBYghAmp9Bw5bQPYJ0euLmVuUBN4HbRLE8jq1iNhtqDQZm+Axu5OtDyF9swBHsUOQXWA
e7uaCZJNo04zx3uLr+kkGs0Kz8m+xksp9cyozLtum+cHioAmmWXQsbR0rUDXq62z11bED+HvC1xX
wwOsiFBx3ZtPDQZRdQJha23GUcR80SxuJpdBj5EkKzNkY4BcIEa4LNZiXI4VLz+1U7pLyl4AowVC
yZwOGjlkPMF+3W8slPi08d7wdPzkzvOnrlq2qZ1baJ9D0hzLa0Gp6nZFjaBt30fDlAU91ZAALVlj
1zAge/RoxHzVGxwMKotHqq4KO/nQPu12Z65kBk0XqET5Oh2EWNmEyXmqOlmJ8W3b+FmYaAKW8fJ8
pJC1auhDlmkKy+dhDfUqSyT0c/qoxgjkGuXkVcS0rT71wJPl0LfoymXjGIy2ZgPovQ00fLAw9QlD
pg7MpFGMcneWJnXotp6cNpNQgbr7KK/raCLt+F7Ujd1zFRtOM5zrlXEQWRvb9mHhTnTH7YFFeCUI
T57foWAW87AFWkghTrL2f3N3ZtvR4mizviJ6CcR4ypDknE7P9gnL9mcjgRgEQiCufkfW7uqqnvZe
dfj/Z9W1qu10DtIbEU+8ecLOr/pLl9rdTIOzdWjgJDPh9leNdzhMPtiauOXdzBTdL8OX9kU5rD4g
+4SXt451agdLf2wxp2aq1jVMJS3deHDggqhQhrhJvTeXTSaTxUpOdcXUxp07cofOm/klnaHOWR+0
34FD5Zq4opILJpUWIMiyOnXaRA4Gdk/JlK4LjYdldDZyGSFcWky4K97I91HPd3TVNubMcT4VVNen
Hm7XYkf962g6s4UYKC+1109pVDs9ybxa1qlwBtOnUxGU2epxUSauo6KrsVwrt2fH3Qeu1V80McMd
7aiL29NpoV98Dym2gtUZOgtOdEcdLQyZdWzbLk+6YJnwYjXmZyDe+mS86KmwR5oVvAuvtMa1ZHem
yttOBpsSxxzeRXx89E2oPye0/OOSyo+V6P656qjI60FF+WAFZB8pav/gklNZp/FbBY/0IWgQJhSu
rB5GsXhIoSeY7YOLCAFpXffMCiZUzFZcGGIwwylgDTmq1o9Oy7pa+Wp5fiKUA+fTJU0u2VIifmvp
+ClNX33YpRYZPvTrZZSzc6eiwj8H5dD9dIFxrrhE3U3Rz/O323s6CUYKO4PjrHaakOSt043XfoHh
2naN3CJXoVnJvDptbeTzo2hxWHEexnji3RzTt7VXRdhvSh7h7Ne9eRDeZCEjDdZt6ZhqY4/kWxjl
ZM0cTgfSRv3BDro36Zaf2r5pU42zNBC1l8+VDmFeOVXiTJ2bR3oastCNPIn3j1i3i8RpGkBp9XgF
l+U0h7P4qJthqlPJykbGHQ+dvfZhjK0cZt3cWQ+6J27uFVOU6m6KPi0HqfXEOicrFr9MDV9nYBse
XLvbKx/18JfsSAQfq99O8eoVLK5pB5ML2g9z+SJ/mWF0npmZW5H973RqYJ78yWr5jXgLbusM/jvx
dvdfN3H/EWr+9iP+EWq6EUVKHwQerkeEl/+wa9DYBk3uw3tBX87/DWn73a8hfwtDWDIB4Lhb1Bgi
Cf091CR/Q8cbriiqBzcj5/eE959SZjB/f//ff0bdsHjj39ya0CP4JViag6KCHf5LorkO69DD54Mi
xmzl+/whQv5BepGYie6WwNpICYXq/NC63tqk3jlhccRncUMbzLpN5OUKOqYeKtywEmIPgXkaFmeH
fdfFAyMVLEsMlFtSuedqfdDukhEpTtM0Hmr4P8B0mEjC2vtou0eschxjj1inG5RAZ504tZ0SAR5l
wVVFmZXVk9lEpZvavEyV7jFhdDezKMXCkf1kVzG4gsT3onyqoo0XQBpO/s6ZRsy6an5hkfsOzO1O
SIlYbtg5NfJR53Htg9S0mE6o22FgBYMUhPVBcTeNtJ1K3qUweeOCkqMr/TvXE8kwvdF5OECvb6SD
+y+MEtHILHBx6/b6MGu+CcJvWvpHKSvIyPrKG/bkLTfvvEMG7ORWWSR9jdiBIXlUa7QX1vBh1Nl1
1gfG+mT0plRX9zN4D4ZHtigoKCAThOdqLbZRBbUJ3e+ouopJ0Maibg/BwoM48ssTWQIT16Zu43nq
TmHUZFI1cUOiYzkPCUxFHFpb5s8Jm2XMNXAQ5FW2CHdr8Qs2IYQS0tR5mcBf1WuMFfnxVPYnFtVH
p2gSuOmHbnheF41ABQAIb157zAUcATCwkBZ4iA9MxKkOQCBJrKsxt+TwtAInMaZIW+AlVfmpAJuY
2k06vM6GghIBjOKNISYnPNHqvQKqsgJZsaKdLVWirUsvqqSkh2kJU7I6SATZpxmjrHTePbj55frK
my0S16RdX5Cgw6rO/enTYd3dGFSY1uGTNMhAKswM+ksBLbu54UE5XQMddRB8YFQGcmxpEZsy2Mr5
7RaYdry+Y5DVLiJIjDApN2++be1YeK088I3qx5LsyMcw53jXEvpgxulBzGYnh9cVT3o4vLuFn2gS
bKdgiK2C5R1/MeUlXOfYpvt6pUl98zd4uXNg/UWRe63MnEQWMu3Rf51vqcnsJa34GXHv8iAR7NhZ
uZzGrOqHrQh+EedgLB82SQkyCZZ7x7c9gIRFPxUwMkcVbUj13A4OmKZ8CjE5W5cOQghYSwwBnuF4
iWtr2DM8IbLuDmGTK31nqu4O+WGEKQuGf2HThHkfE+nTtXBjK1Qpq9vdOtipZXov1pEqIc27O7l4
S1y51QWX+FEO1X2k5mO01E/c98tYizI2RS7F8Kvt+Cd2XNxJzZLBLoa0CczFlzuFz5a82t6Jj812
nlgq6qxQ+SRoLooxWQsrXfFx8BFMzh/eBCGxtFk0HIh65FOJmfFVWzV00u2nPi0Rrr/qUDvVlkfj
xoL7hb8rLqNr57DE7YFIIDqXu9EG4IlMaV2aWNsfLLQv0mc7ATUN1xYBKvINf91S72LZd85q3gsV
JgppuAZAOjv+htE9jpHtsiKTEtHO5cdAIsuTyPUAPw7s1A46tRx9mkuMx0asr/BGypi7a95p5OYA
cxH9J7e/NyRdOs/+3vPwlJP3qCFwlrx132PyCKOfSXypar/wjNs6sSBxuUt3BXg96jG8y5CRVkPc
IacR+KzUs3yvRr4BqLHvwbvytcwpoNtIvgSDAqCQ0HlNIuNCN5/YUsXWzO844rqgh5dSnHw8WWy6
a2b2anoHB2L/tZoEzrzAWRmFcT/e2/xJL8dSP7MZL2y/YcGTLK9+sxswtZXVp+84KUPaXeoyAwmV
thVMzC3pE4oRfeo+Wng8I+Dmcu1zp+Ob3pEbhiTcmud4LJ5DzxwUoNlIJQUcF073wcCOEwWIsrqX
usDEx7fNCAh3fFZFgnghX1uS2LzKhnGOvaba9AU5zQip511LzVm+qOnE8fKVA8tcPn+s+HlBo8Eh
Ooms93p5bLV4a6cH17h4QQ8Gadrs9sgp+TsDoUD1xiteHBi3SB5Opj2MwRrrcVuUbyU5Gw+08kdk
uhkfdRyVFduLBqkxmZ7JQBK4s/GoDUjfE0Rl4OEsj9jGDWQQOwT5wrrASkf+RqGzQDKvXWpN2yBa
L5MtDrrxcoanBWkpstd17Q+lzYCVsPXoyXJnNUDPHbFfZrhL1fhk42Dfu9WSeZ6gcTeEudeDx6FW
UmA+dDorboSf+j1P8La4uUnpMt9163SIhN7MNa5RRuSXN1dn5jgg4soY7EwZkYQpAXULZ0YzHN9B
sgblc2SVT6bz8LlST6QjaaC2bXNpg/7QkvJn7MmmoWUSres+ouRhmdmpVFZaVGw7lBHw1CYpIbCj
Wp0oHzKOM7zr885+4910gZhOy2neVMJGyA9oeDlAFR+Rfe24e3X8+dDJ2/u0xucmel77ORlMl3nG
2cNA3NdNEweFTkJOUj45L6Hiu6ID5E27/lq71TaMhi0dznrmSa/nJqYOO1v0FSbgXVe8a2t5dpWq
4C0Uj/7k/bS0uzal91hRDWS5N8il5MkS5i0kz1arUrVY8cimPSGAPvH5ASvqcIhhL+XNS+9C0cE8
6bsFvZbzomDzDfDp7RH5/Azv1ocjNfuY90v6MMxLIgOYDdMns5vdBF6bhWeuX4cCcxGz01G6Bx8g
Z0OLTLkVPGC5bXGTTSHbN5rhN1xKY6VLAJuhfxNsThCBHebisZI4v91qp4EVwZ57KmSVUgHQWRLc
dwvU7UFaNzVpf6FocZAdZK6k4Dzg3KorXoekgPBGN2Ib3igft7iMhh1EowD3z3DJYbzRaSOWPGgf
RryDw7pMPdEfB8dDAgj6xoviAgcy7eHaNTFpWWbmY1mDqvgsyiPlez4ebAWwE9aymUYESupYt0jN
zA4YqCWgJ3H/NyCFZw5lJnIajCkQi9gNEW9Vz3pcEzV8mYEKPIXqrp7BsvaTiunYpgjMCAaaCuFa
v+tdN4pDu4jLvoMVil8VqGfjfFbTZ9DVz+sqIKX0V2W3n1rW23F2d4FvZcUKVqZl2w7Oqr3CBMdY
xpz6Hkdkn0TjW72aGF8JkzR2sSOFdc/KMissdW0pvw4lTmsgSkMVnqIB7xCjn2bPeevsj9Gzk9Db
uSNm1cKnsSr1eXCifdUCyVHdwaViyxmJm4ru+eB/wTvZTbdQ0BHFj8C1FfSgGxrVX6BqX8TS7MVU
pNTGPEXcDS9cP1a29VgMahcs5uKV9ocHdilw1zNhw5VzdlSkzpwb/OZF23XS57mSm3X8JVx6N6ry
IDHtmZkfbgQTMWTnOc7O4+V1GqaNy5u72bi7qMB5zL3Ua9sUhmMmxcvIZVxHzpvmVOUDZQ+iGY9j
q7JWuOkCNDHmXnSg3E9REUnF7Owr3C/tWqXEdfZ/XY+efv+CqX/maX9TUH/Atv9DQVzIy/+Xau3/
r2r91y/L+JNkvf3//5Cs+B6aADUrkASuc1vI83fCAMufYABC0HqUOLc10H9GDGx4FwSAIzBd+7fa
1B+SNfTwXwdoU+F7T9Ca/0uqlfyHgha5LTgG0otpESsI/5kx8Hm/kNYxS8LtDlP9eCZwDxm6MquY
0pq/DDZ5m9vxNMyTgU+y7Kc2eAyovHo4ym0c6fR2tgc9eXbHj9oid4F4W3Hl2WZt0OGqkso5j73a
hlxsh364WrebI8AV4jZ5pTBDdvmN4Fz1+jz1IreJ2qMQElN0E3xa5ozRbUTWlPnjpsHxOGH647Wd
zDgulNmE8qMFTA44uDdJyb/xmQiKKHeK12HAEdXacaWrPZoz0NyIwzMictHUiQxTeMqvt04YHvnB
sv0QLG99dYbxRlkhJO82vstOakXtqgAnJVzxDCLizqkxGfjbltFDH3Lc+XXe1XPSOVuwChszhWlY
n0H1xfZYZRgmEZEMIIDENzLfuDP1OXTsC1bP5U1dI2xSp4pgkOLitHbAiJoyGSwBGFi99+Vwh1sz
LoX/PkgGuqlKlP4lbyLfJZupIDGMu3jFfWOXDPMpjPoKT08AGXrDFGqFxO6w2MttFM1aYqfUv5fz
eiyme4ohuWJIypAqUC/u9AjByB5g8ANV6F+1Hi+N9vYmWj9Xb7pT5U5V1g8SGAQC3VUVHY42oF1i
hPagO9iST6GPSpNNNkFbpDif4qbAvc0bdHui8FRZqk2Mpz+m1Y0rNmdaPyL6eqysNYZtmE5uPeRK
TOc5BBKgnTAmZXPne9OXd6M+Ojd4xDDazOQ6NH2mxkek1nVulnL3W3Pi5ilU4oWgbFDWFXpwetMW
Ymv1U25M1CSOs55bjK/rLLOwUzmuzH6FaLe+CLyWtm7BU3KSVFqglLekBDCGu9ZbyX9QOcJM3zx3
fO/z4lfjiC3gVeAHwt6W8gfObi7XKh6m3QK6rfcAVZKDGxZgQj4bFzNtfSdJh67X0mzgB2GygVsx
DuShYl7eq+mAOy1lJZgvfB2ASYtA3Fs+SkT1DVG5jEP/TBZ51NxDBwqXN8gGUj9OQOFC+6kz3Sny
6uNQBol163bBpg4KgSHukfd2Vg6YOfG5JG75aNssSDQtv42vLh0qOgaUK8o4XrPmQePhg+4+Rdps
Lf5YiehbF6DcWolyDsNoaq/sqqwl6dplNzkt0HCmT1Zf7+qlvg9d893GNqbkcaD7ogIau1B5UPP0
vQbg+borN4AsbGdCSeVQcv4NKLqh7nsk5HnU9/000RzhcITOUox2lGvoXYfQjDBbpp1rHgK3O4BT
T/1uThZ3Obn9/IKAB/NETOleFyVsFPFaDjrpcEZBTQHy5h0Am3CHpl1i5hsOEo1bvEw0QwQwxH1k
wQMATi5QnANaeNBhd4jC7onNPDNetdGk+OxRZBpqO/YQ+LbikXDQ86g/KcycdPyi5s0aiqPgp4Vu
S6SGa3XQYK/EIp7Wit+XPVBibsuzD0UgCzSPuhJxMUqM+YDMzsLfJqMRDwettxEfFySXax76WemX
iZBmV6oH26cZ4KLnKmigoa2EMbbToQs9E6ZN6W8tAY0K7GNTFU+dODSouI7koudftHgKyA1StONG
w/cJQCfQpBlgUA0mlYCix+ob2Qcchu8ZREIfwpVCXF6G7CJJOe8RGX1A4DihtyaUfd64C1ScAhRw
3aRwrK0phsdGVa9tvWYCRcGIQ9xN3rFYQYyX1UvR10ei1Xsdorbp3RyL0El65xFvkMNst1aKloOD
mVHdI0h/babggdstS9ZWfgv7YQGOQ6PNhNaeHPqd33ZPM5qG9m8u/4hOhj7auGNSBB65ajQArsFC
M89LB/oIIjo2NZhiu88X3zl57IXNT0XrndG3hCVaZyvpMMvaL50NfNcQlpogyJ15eAqGNaNuagqN
9tcMoYWKgYcsPEQXofSCvBqjPvEhfwT6YFiGETdIVcf+Az+GiWu9Jmtnp6xtEx48tVTEVnAqm2nX
hFOuJliFw72LuTEMm086VbtZHfgC1USHrOq+MKpjSEiCtU11AybL/dWaRybqdKwgXtSyVzhJkG6+
tsNzX+ENFcBKYcGGWAWEUAfBqmITObGLGDIWS4Fv/eO4FkAp4T3QudKOHQ30fsH5XK5b8ARZYK7+
WGRzBf9gdOqLN01pUIN+91Bz5HjLADf1txwXRa0eFtfatz4AsqrLNOsStXivRR+BELCfzNruNdlV
64Cm8qs2I1S02gj+NHMD9goGcVcDafV+tG7gbJvlYxwW1AknHDkX361wQD4XokF39s741amZTSK9
TyAlJf0oAK2xVdwvKIxGQBXL+mKNPPYWmulyy+0gbazYQHFIeDBBa2/gGsIGQDeUoNCoNCwinRQh
jg1WZ35jjm3/zRnkS4i2jOqRCvZ7BlOirX5GwMiqQXzcpxwHtBPxxEiRFXZ7wSgNb/HkO0lUvrRO
nZXqUK/o0JhjUag4NG6GuBpuKX1ZBxTfmIFGNWkAH20STgJBG/K3oRzQ4saQgE+DhFO/kJRFfRqi
QcDQtVmlfKJk2pUaNqOzvAeGJzR6keRr6tDKRQJ/E99sqJ4JnEzZo3niQ4vV3tNE0EQs5+2Cv8tb
0HdByBapEPUYuKC0jXVfoQMqNo1p4trDJOY1VxtPiec0p2ZsUoME1qlVVgEvwHUq4iFy4XUsB7eH
g26txxWBmNXzvCY10ND1yRtyXo2Z7z03NrmIMjhoZuVVW09xSEsVVyg88o7fzaQ4tQbtgxY+CFi3
rjwzDq+08hOjEMt6Acqld2Popo756XAVAd78al3+m0dPRJm1wMAYGIt6KhLfoArl/AyySBRGGPkx
W+fGLXViKDLWet+pS0P36+Bmi7ftfXK05nO7bNiYGww0plrOwJ62yiFbbzmthUgDG97qwUNXg3fW
PqTO3iLfxqJ54b1PVncNkVaMPmKIsHqVcPXCYDsUO0bsRzypz0rQJrZWq4616x+N88EbaxthMsXl
eLBkeK8weTlsjrX20XZx9Iy2qQZWfsUVkqMwBjhQAv7Cq1yOFJ95TMkoy+N53Zh13gqOvqTUBtSP
DQs7uHrorxkUsWofp2QjkmimUHo8bVZQ7PPQHiIzZ9UqjpPs8m767Bn4MlNZG12wp9BaPyviI0lJ
Fqlz3+/ubHxehFvAsK76uLYZqhsJuvDbvjaxM3fHUiBv7t61XWxMByBsKTE7F2/cWvZzhNfwZri0
4tzhLjTwYTr4Mb77TODO2PyM9P+vK83/qRrSR6/y/5t8/ukrXv4tOr39gL+LSO9v4K4Ao4e3KoEH
Hv1PIhLL7bD8A4FjiG0eLvTb77kndg9D15EQeWgUYZfHn8qciEQjrIvBd77Zjk2wOeSviMjA/Q+g
ug0un4Bicymo+X8B1eECi6IufJ2sKMSv+tEduqQubzZiv60RuWFGE9vZqNQ217W8lzbai/sifOVs
G4W5PX/V1V6EbU6U/yjXLFw+jXn3ihUzzo6ygxNRUAyXdrga9VFj+4Jn+2j5XaXHshGYDUx9Nnyh
282CnTLvln8NorNCWOcNaV3Vmx6I3TyAuRgOQT1sq/4Z1whxxlT7Ix7jVyT2Llz0CZTqLYYxPNx5
LdKOGzpl5bPt4G3/zsyZaQMY4H7GihKh4e8f9Wijz44j7A59ets6zfLTq1C32YCfyVxrjsl0wu+A
Jb0py03AzlwcZHTvqI1fOrhpMDr9ogzlSh86VSMqwb3RgU4Knh3UagKG89aJYnnDnww6WrXehsXD
hEAFbG0Sufk436/ruSOg5HBeRdNdX8uEoLduDsManCaosEn86nsTD60+KPUQyi2k7ggvnGkoFwzE
DtZ7VL2fo82VWs1jhWCVCLFdgm4bQBbREf01JFPWRwRftHbbLfJ3kC4z9jMg0nOm71Ajbol+KJJJ
d35bicHtdWF+kTXgR2n428qSrGy/gOrvUXO9NC4MzgmdIbSlxi73F1AlIPGMWzzOiHxGxCRdMD9N
6PrN5tSDmo9CdCBdNJx6CQpRYKoBuIRo2Vrs3QIloYsgLi1wL717P3L3S2KRgI1ruejktrLEptDq
U9ZiS4r5DmXyvBj9dHD9r2WR6Kvfsf7S6/DoDj5C9DLvq3lfUb6RUbczTfski+BcWU+yea1I9y57
8QR8/QMUcCwASa4DZg3u8xTFIvCdCV/WhMk3bkguSwQCo459gbIxoEHXfQh8nQ0T+w77KIv4giYX
9E2Xr/LFmR+AsLx39LYpZAmRTqHOh+JDU/wQlIxH+02IIKt88Wm6b69wz604ct/bYHHwpkfIujBy
pWH1zqtlSGhfoE0WxF6hIPLFxaE0q5vxqwpIop3+K3QwYJPbJpwe86Uznb222+DLorFwQn3fchO7
OkYKnQULoW+/YpDF5UBYk6L9sC07N5G3MiwQ5lB5iWyCmA6P3lTcTRHKl6AIBDYG2brY8XZ9KIyD
lALaDDE71iTUGMNoh4E2SpqSp9B/URtup9H90uuDUmuq5GNUsqzVrz7pdiWzd1EznMYivC6LF5Nh
yoTz4yMm0P63DVPaq8ozJz10gpWhSfdZFdg+4oO5J7Z7WIzaM/XQSfbKcBZY4xHlxY00G1FtOPvq
Ia0GzIsjA8tKi/q7REJcqm5Mg26FkhcPXUM/saACzBG/FPZ17CLshMHmlh7/HNg/o+fFo0ElDaGy
BclmbYIaiPWAqzgq8RAblOYgI+YKDtGp7D98MI+IHbQC2ODJR6IAMrwX+jPUiO9utc29438BgpwS
dHWwRUeUhxZ+GWIVuRd9eGAgfiOUJ5oRNpgVRVlY601ZHeZ62Ad9uKkUfZyQH/bDTjR2Bj9yA0z0
pIIS4CJKL2byEu3ZOXDncIowBE9u6gKjhX/tHawWb2enwF4hzCdhOfB0ZNZhrb4pQuehc94tMATG
U4AXg2+crn5eEXbSskQ63qIZ4aVrh/K16vMV4XkVtH3clECqMeivtwU/6JNGI1akiISsLt7+9T6Y
t4GQ20YWeThiGc6AHjI4ap5YeDUxcXZpI1Khv/v2AcWAc+e+2LzJG7wrLXiDsV4VTAo8Hrcijyhb
YP5Gg3iIrsKZktlSd1VNHsCBvlKJsqz3PbBoQrKk90FIMJjiMKfSRcpBHmyJuAv0p1wngNdmWyP1
ADp2Ra7H0DapkhnuTrs8RetjhGqDFQ473fvnOkSLJmyut9K5CoF6+86HGxnYLrZT4T3ONiA9rrg5
v4ORYHEKkmwdIXAc6fQ22V+d+wG446A6E1MJ2M3yiv1IatQ058Tp7ZgXKAOjp56toUb8GAHpCXOr
YicbHVZ/AvKMUDPhRmeF29y7Cs1/hCbhNG18lKabX81g72x0BqLu1rJF07kp95Zu4MgidzczFmtN
Twt1r0w9K9O+NWWVLT66lNMQTz5MQ6HeCLBjpPdB5iqUBgw2cPX0ttiDlYmP/VqrX374zZfto97s
YPj2DwwRq+2CdXVhuAy5tcCizYCF40yAJWFqRGtpF/hbd9lWZjkVGGDwy+Y0NPSsVYPHY91V3tkK
+sQCbsLcNp27cRMsb2UF3APNKOAu3J8fZuA6N/iUSpOW9LNBdgt/NcU2Lgut/pW6FyLms9OWPxpV
G5zL/Isvw6WLEOlODT6G80Ot+QeIsU2Ffjq4+worYdwzqCwZK+d11FUmWHuhct7UgJ36onzktL6M
bptB+3X4C+vEL6bc0vd1CzzCcxNi2dlY3XfYoeXIi2cu7fq26iFtyyEtvTqmtrjYDPM9Fjcp/wXr
JBLCoh/Dinxy/YuoTgP231hhgQVmPlCb9SsMaT6hJJQ01YjtNXOq2jcLWGqNMgHgog5WD+xdyx3h
OaCNALGhIW5rUN2KoO+ea4XDAvuWUKSLV1Ef7G7raCfBcYKBYFvrw0oz9JySusMfZOS+1Y+EoZJR
nJcZvBZWaOkZcT2UzOQ/jOVPK7pYg9nFrqhUsIceAhE4yuynHo60Sj/XznNrnrrhPhqxdwzVjo0J
QYj23zXccjofCuswYJxoJZB1uQGykEWVjkV/HsI6mbC0Cfa3g8UfXvkMaBbdL4pNWccZaz7ast1K
fFIYYnS5PE/FDuSz5z32TrchtR/jbr89BTz87GmXRWBYpzubIWMl/UYCIjXy0UjMUaDkicInxnmc
0bEGjBFZPyXEGcH8Fz70fE9dlCKwoArKXMFyfwgaWI/eDm3juKn3tJh3Y/m6eIAO2leFg/+vC57/
pdEaEqswsKFdHBtFW4JPFmTCfxdIf3x3x5+p0v/4Q/6RtGFpjRMQipWDt92FfyRt/t8cYJ4hcQFa
e/gPQID+LpKghDxshApBldr49msfyuqPpA3/CgtvqGtTEmJL2F8RSdQl/86H3ohVqDfcL3gsNxH1
p1WI6zjW/jqi3Kpw7MCVdXm4D5c+nSVuWrBLFAzTHA07yezcGRFvL6CcXGvC9amXUwP+qR1OBncI
ihs4VZu4G48SrJTqUU2YzTay9gtIKgTpuwlkVYMRC9zneyDvHO8yN/Y2vFFYEA8M+5r8ttopjwKL
+UAxEHX+OlNguEg97mxxjwJwpzhcvatBKjiE6BXxaRNCxPnVQbl+Iu2nGef/DFJMy7cKflftP4bD
YQI34oMpE9ZH4J00SHBk9ymDSQ7fJG9s5F7Z7e/ltN0S79Q518m/4yuav+Yy3iC2ATQbDr27DnQb
D9Uv8IgrDgwIYBTKAFrApjgaJe6HRv2EXndy5+hoi+Zn1c9aSAxx8rEV/sGyTsvyjGo/9kT+H/LO
I0tyLEvPW+EGkI0HDQ56YGaAaXNzLSY4Hi6g5YPeCpfBJfBwX/0hOjtFddUhs2dFDqOywsPd3Ozh
vl98195oBlZIThEyKrKNHKCXBKSBV8mYXKo28yQSVb0QUZwlcnAtndIfjWbdFcFXkTi0EokFOSiu
g3OjI/7o47VVBr9dgl+0qSNdeL0jiNCGvhGWB4Ibb4T013qu7awQFoXCoNNlFyeGYeEIpMZum3OD
CdMP0T31wYOQ8CJ47Z0y8kvAZ1YmvX5wdwDLgPuEqyGbNi5Kbx286wRHZf/a9SdZb9L2w9XP7gwd
T185JJHciVxErHzHKSA1cJTB8JoHEzr/ruPQjMkguSRz3KD4COkDr8aw8wvSSgMnJ7JYjexvTbCB
+EpiyTYpClRMRDfJA4zsE4FdHWdloIJQ1IeEfNRATqonLzXr3IeNaG+So1JU5puJZJUJq4mnEJML
tvO2i9OjHk43Yb9ztWKTcccouBg03WbklgzzkZmSCNdMlgvmGw92ohZi17jg/Qh9TYS/KpWOy6zs
5yo5mUlG9K15n83zEFyU8NWGAkeIbAoOc2efqSquWvlCp8IHokmq660Ml/YW6n59NAml5d39HCav
w/hg2fue2FrPYNNrCknk4b1sYLKU7rrrzs0zJWFyTdB0MCjns0EYTjd6PKbE09t5zUvkSxRK5ZHg
7aqKd6picPs3bnIonTpfr+4OLqG7sSKAGG6cbDw2wVPjcsEK9Od2rHxBYK8EDdfgRJdIEG35ri2y
fLamXVEmACWYHHplExIWiQ2yovGPPodzke9jcWV8qyrfzdxt1D914ynSHjLjbiqclUlbJyOtt7YI
HBKWX3WJ8hx2V4tPs0EssSOeOHU8M+NrSGjR1M9I2WuNd3TFDVHttk79TMccTEi4XTCfc1AciiHx
E+KQEZ/7BWORj3T6aEfYMZVV4pNWqe2XxmBErBJoSCQPbfZhI44QuxyIX1L6DP8LD8t/UnXwJ/Ds
Hz/8fk2YZMPfLJj/PWLy8wv8pg5SbTBUutu6a2mG+jvEwvxFA97ObiED0ppgTdTvD76f6iDLYh1c
dGIp9p/VQXacwMTgwsIqQ6AYf6EYwV/6zxkTvgPNsH6CLHjULv/9D08+fawrqeTIg1VDxNXl6Bcv
yRDstam7GQrzKwLXM6b0bob5IRTzhSjGp5uaF2yBfdcGLsejDVJHnON0kwamBqOMczExFwhWV5/S
4btGLc9amIalsSestRust1LSgtTrE30chvNuTZb4qMDSyBhs9bZG3buiMeGN+1ZjM0qbxyBvtkb3
bo3vTv3RBm+DzRyvHcxM+pbFKRVpR80SzJhmcS7NOzAAl5oYpQFhUw6PbsSltu92CZpgKT/69txC
GWp30+hDvbGpvEv5rnFN0eLvoPjOLAHpEYCGRT5Fbb2m1FcjHzlV5gh+zMwxd+n+0oa1R1VpLHcR
kbIa1xUP1da3dBfTotjJyX4O1GEjc3ft9O2KWz8tbwKCajRc2l6sdGBiugGmpnMJvGbeZBibMISo
WpM1GbWLzc9IWBRJdRAkvcPPZOreBgdRaWTIIFuRjup+xBfKylelKu6S1KsNTpGuZWqo8/lTqZCE
ole1a7fZ7Pd58FrQxNedfTy4W96yXOjvpyw6qNE33VfPCYv7YU5va+ctovYRheTmRExvpH2EI9um
9DT4OUehvThQe1IYTgWVQcVFUv5w1fg2qB2InfTIZpgJPT9o5pyBU3Pgt7kPVuzQEnQOwZKBTX1q
YidbmUZ/VfSZVEGv06Bt/cY1UQDGTQ2cwbL2Rhav0+glafgiXQRCeY73WRasQ67+VRTvTamsFSJ8
rrWdxTYA4bFmjNy0VrUmt61qX1GE20gioRUT3UZHw9+JToBnEQzCdT/VlwIYF81Prr9QP0gDhRdl
/NEq2rpx7sfExXYDBGisp2iiluYyolV3WQZqNuI83ZW6XzUkxGEGrIwwusuGYF3gemeaOCvAv7SW
yIiCPcpU1uWTL9tuN8/6gSrQi2Lkm8VyLx4LRj9DUz3bbtbDrMMvMPtHzUpO4QgOOaWKUb/iznPN
JCKJQpOAm5O8fRpNuZssatROdWvP1tqUhRcpZ0UzyXFkx6TfWbUGAC1wzjTn1uZiJk3WcXKvQ3Fu
qtbXwLgwAXmwAW5QiabZ8Svi3C1uqdY0fu/+KPOnWedGOVinInS9iUhRpUY+zGzbLRfPctvn9UVh
cuqz4IrftBnCZ6sNDn2SedzsDuXQEXYwfVeptu6c7HS+vsj8qYo8sxC7EmZJmncrLv+1aqdrtaoO
ttn69LdXZqR6JbfJQiWBv3xPo7UhP3Y/2uY1tOcr6gg0Z4t6RLehGGKIiimtupmL+KEpSa3MEYpt
trXQPN2i3uvdxWgJnyWbWSW8qYSbxt6OcbexAm1DZ5LJmXbDsOmHzI+dtchfSu7mKdnNubp18+jG
NN5t0j+p4kIQAROQaGuDYcYOBh/kz5s1bO2k8Ah78Y4L9XsYB4+2EW2BxfnQF9Z2dJrTcwjKUI34
9ioAun2zretPsLYOHspEkMxldBqL65AdZ01HqEq3abgP4JB3Y7xJCt2b4x1a08Zw+R7Eg+oWRKXc
NQ2pXWOpt7kbeVbSMnHwqvcm/kFodwiJ6Kd4sYzVz4np+HUOU63PwR4oAPVyZrWDlfH/r9EI0PHp
gAd3kY3OV5yVwn7Kg0+7/ZCz3Djug64l9gZ2AfZIs+8subX78gmx/HuOkm1EEKjtyKm1ePfpoO2K
Weyb8jlp3FcjxbgPA1+Ngk27pOit+bsTci2wqwfu/0+CyI+SqD4XhU2b1Vu3mW+iKtfWqkY1A5Dt
2NSSWsOloJatNHd1V29gUnq0lNcghDQUqcmzYQ069Q/S4cWmaLtnSdGZ0juECS3/MvTwHIcKaDXn
JiI3Z1HCHohgDIRiZmsFXeRO1YadMz8lstoH/LZj3qi9cpINGbx6F9kXfN9Nl/I7Cj4rovpp+GhJ
+7Y1D2NOIHwgxaJPG4RdT5kk2h88Zhh6sKg9jLnLYGDCuLToVN56A0EUPpsBOGTOOKJe4tYusyuB
SmvWj3Vk3GoGh1PjLADIaT0lrxafnGB5fClkM2bTz10IRcaaY/YlHZ81lYoY6hcjP4UcAue8YTAf
b3lsnoGv7U30+jl6cVDvo+BeouU3xb2miY8IvS8fwGpwznfOOkZDUsEc01crZ2oaDZ26JT4z3wPo
3Kd4BymF8BYvwcBTaJT7CofBxmlwcBwqnIeh1dfQk3Zplm2CmlOzsMZ9CPgcuOemso7L7WLEyVCT
HKG/oMAoL5HRH+A54XrwzOjwQAoBgh5PJFA1r8cjsfBKTDwTW3WOeQdGQZfO6xSpt1m3fEwoqtHm
BD1o4L3E5qeeJz9yHBlZvMqyuBAeb0ao+dnNgHfTA3vHyMHPCXj41c9dBJqpPEZ69wwVx9O14FMB
F2BM2r2JM4T8PS0+UZLBCFK3mfOS8JBx5nRttpcEb6l3Ic5gl6BXQwzBfWpwofQkf2vyF+S2Bodq
6qrHui/2Ir2LaScKdTyUmFkmplZGTqEFUh1d26Ta6/FwMSZaTu3y2Gi3Kl4cubddzptaR/3V3HI3
dkAoBEelFB9Frt0ZKgIlJtuA2RZguiHWHQuusHmEGYcpJzHnzIaefGjsEky7dnoo7OFR5eIBxWQ1
Yu3NnCEmVp+uVli50RZ1LsMITGV/42IMKvkHdyZPwy6kwbkKsQ9RBBRrpF/1qmEt9i6cF7SSoPkS
GI8qBmQCpz9tc+on5cod3ltcCjs+KyXFBUY+x0KTxcwM8geg1htlIupllo9ghVYh1qfkQgowQZ12
sr3nmz227rRqs8+O2abGOm2ro5xvSuxUJZBXu/YqTNaiuqhL6nFbYr/2KCkqgwimbKY23mSRr4PM
X9RyKzBvjc58aks/Q6JNsXZDzKtEux27T+F6JuZvDmjRvYuyoxNdDNNrO9iRcjV351AOHPjQziAp
JLeG/Q4/tOm9UL3O+Nx8OrP+lAN5JR7j9netgK9UIJ2/DTVaKXb1PGwMzOt6cvcOZnbeIBhxsxy7
Qz0BuSGuiPE9IPtqT9ZihmOKq5jj8FETrHLgZpFCoLq8CaxbM3wX096BK6G1H637rZpfFZZ7qF2z
kKRlqfJof7OVaxPd5KrGq4LQsTew7ev0zYVZyqYLDP0cY9+hxDF8jII89y7vX2hVTu1OUW+16RaP
Dndim2QvDpgxAgNO3q+NuWALxEM/Nz/NNRMiKIqrMz0b6K+avW9QY8Hy8m6Ga3w/YXOSegwhXlQf
dXzIh/saPXeobwOFutF6ROnt6geB7kujg8TViAD1QGgCFBZlOSpLfAhMxeehQj34I3SomQ7XtDdX
NeoyroQLUDk/NONTvKjP6ki7qMCxqyEin0J0nQ6n3AqfdJTrpKPMLXb40+txRkUnTK7WXqBD0an9
gveogqdWHDP08MH8nJn0c9uHjRo5H4Nyi9Esk+e4f3LHxA8FabJdjcaeR/eLf5mQ3wQEvGrC79a6
z2p0KdR5lWKzID4YzBeBdl/2DyNKfrqYBij7o+pl/VGi9nf1oePQU8udPkEbhTafa98dBgHcUuyp
BNOgkSW5wJE4aANnR5LH4s/Gd4vXEDIw6DBkXgy33wRqDXROFms5a7y1h48m+wgpVSeluDO6hYEq
K17UivhlpN6n6rvT3OfhthtO0FiTEnbbd2XWfMf+HBJO7C5TeB6bHVRMuHD7GEs8Hq95cyfCb9Ab
q4bwGLLqSo7EpwPqShBBzhW6Q0q4FJZInNwn9pvdsFLiyFoBngcDLK5wN/CbtUjEg5BneDzriq8W
M3rKMxOSOUyetPZd+p2Iu6n/mFJiiwI3F7D4lWrgSkSPc3VKg+cw+pYzG06kh1/jBoKJ0CMQN0KB
6HlTKXd5datUfl5Yvk5YGG5b1K1VnT4xMUe3cM+G8VQMBnZeSMaXfqIJ8HamRQbmcLwMlNYyRFN7
8GP7C+b+KomVXZ5ROEdq6+8zinAJRQS6QTWdoB3H3MYMVa/RmO0dEwDj3QRdUaf7ZSDlZOQFl2oU
rQTYIPLTUStSsjyoqCp6f92q+CdVX6zFG/g/qi8sB33/47ru38WXn3//V/HF/sUkm7W4GqqmAoDg
K//a77FBUpDJ4r9o/LpZd/gn8YX/aRFsVCj7NlbA76YD2FGMEgOjAHQ/Sa+/oL2Ygg7RnxCi/Msm
roepCwPZHJbon6WXrLL1UnRoqG3sPg4hw/9MJqK02x/scnrLQa/HUXgsc9TvHmpVka1GTV9X86XX
JWtNQnZVLbR25c3AIVu3AgWhanxr5oAI5m1oXMd0vpMZwfuSfpCalU+wjpfitorPrORXpcl3kCkO
s9kQwzWPhloBto4HsQoHo/h3LmXWELSElRdORFuTB8Ccb1XAUhXlrOMkNyj0VR6XJ11nFVAi2o1T
lfuxT3HliVc5DqPtUqIckWmy1LC9QqUHHoF20FPrms3mSuuaDSZ5Zn/ZfGCmcPxW+uAg7ObWqsx7
+vbEhxJxn+TttnLIlfa9N5Vs4Gn0nZ3MzLTWs94AqlyImHgSZJbTdWDqe5uUaslE1MSESdyXxhz9
QSm2NjtWaJ9s7AGHM2p3lmu+zFgoapLydEg2GZsBRo6JJYpkRhrzHgyLotxM0xVs3m50broRRZt0
p6N6XVftawqlfUs5QKHjLDAHpDv6fTK95EVUeaVw7gEd+lMsG2LA7LYCVnUivu0ZMGq5AkBOL6RO
xgEjFHy6Qnr4J6aT+4DS1oCGM4g+5SEdm8EL03lv0YbsbZZaQYqrj6UCzOMnyLM3aMOK+AyClfVW
U9nsStYeLFDPpN7Rnl0J5UZxwt1MKTHLmNXFUedkclMICeNHlAgJb93Yw5DbYIWdJ0s5aEMfrgVL
jQAwfqvN5EdJ8jxnHJJqyilcQf7ErHoPAR0VWvwCVROrCkPrNzYoN7M4U7/r6ZlDD2JgdW3G6syr
AJ+t1mAaAsKFFEX7oa13NlpKW0QHKxjZcIPPxMOo465Qiech/tSAdARQ0VMFv4FLarrnI0MT7KGT
N9ZwCKd31gZsmXP8tp+OA0n32bC+VLtGiYy4KM7BOkjYIhbHHxqxbh1aR5nBFTX9pqgt7hUg/9Fs
VHVfABet2w9NQTAUUUxIMMayp7jlglULR1FxS843XW3CCteOgS0fe5s7cSSSm1qoBfdeqI70y0Yh
vtNoAAmQR6h66J2wBleqLE8dyRNy63XFNxISEUqQHdNE3boEwaQZP3aVTgVbfy9cTzXKQz/Nh0mC
GO3mbinTBXdjlpw0cTIBgDkIS2Ft36Z58dxPVrnu5maXKvk5Mea3dIYPmtiZR3rsRcvzay6DXTMF
054E1WZGp7DoV0VVt5cWDKWBP1vdnci20L76CQ7GYG1toG/gvlaumFhxBuu1etCLmaVFJLTdvqCo
HFuScRigeDPqPdP9uDaJonhGxh6u8X1Z3jOTKcvTH8U4niStjNJFrYjG2ygJ3u2kJb2iH7p2cVO2
Krl9SKzrWqXGDwrXyIkCtclFdfksxE23G/qcEhArqYp6qWPX1ZcaWEfDLgy/zlTMn1o9Wmpx47aQ
LAWflTLpeORm+7k3no2wuTWKW9cNWd+T8ENNhfbcwjZnkzz33JqVQwWbeQRQe72GHRUQwmYX074O
Qrgnym0o7R81MQkxniUv3LJXyoURH47WDceFn5dU151zkGPkVqknEG/ruTzIgTK8U+8n2r5OVZw1
BtxEcY6kctc2MhvAelYhJREpE6pMWmBv2fS0TohBGnQSBpnsqHbfToq2U6kFJrHp5dLYB0W6VShx
lmPvmZnjmYyKaYkF3erHuapvDGOdxw9ZZX0Ntf01ya1qm8dwmU87dLxGS5iANOVq9faJichv7Qn5
wDGvvBPuXAduqz6w6ymOVhqdBKQ0X85snqh+mHy0utzeGhm/HdWko6ErO7Ue+XFsbhdsbRs/MJS4
gdpXnVt7oc/DScdeDkeiOx1qGj1zuvtD9q3Rqwict7CrCe2SKGtTQq0uGFysTCRn2vxBR/XGerWy
/NLq6q6yt5bCi67oo2/M9U42uT+3yr7utKPT/mgnShq5bchjTpMAKnN+SsUAqBeorSZJABONZSNM
e5MRQ+oYOHnb3oxcOeLpDit4ooyhVriSrcIBR9cst1iDUbHVEISN+5iY8H90JAiuYlz2B+SWTgzY
/wWQ2IHqbab1axMLw8UljpKG5Sx3am+vp5GmSmRtybkejInPi8pyMILY+oKSL0E/BByH6qCt8mK8
tDLb9pJ3Z9GsxBSeep3QnuSA+v9mOPy5JPUfD4cHdiwX8ft/2/6v/9m8/zGaIn4Cz/59xer7zw2c
5i+AyoiQqOANNWuJ8//W/DZtm730hmDK0pnRfp8M1V9cXVsQ95atGuJvVnPaFnwxHDvXsX5yzP7C
aGgszYA/jYYEZPBfmAr5aiaDw9/kUchWsSexzQbIisnLjFVdOV4+9cdycG80RR6ylgdfdq1ZXkRG
0hvYAlp8u/k5LL8YKeZm+IAIQ8AOhZfuNZn4Ul4FtI3EFesxfJ/4q8Gz5VwV7dSxUdA48bC7Bcd6
yjVOC3WduepFLW8V5EQjyO4tCPKSLjb4BcVNcSuCS1MgQEJRqArAFGPXAHJB/5yfmba2bWPctDPv
4dwBcFsRalGPKQpRn8WHbLDWCkPIAPh+7lc9ac6Wy7o5R+u2LTj8kHIyd1Wwp5EOUl/zt2mT9SGP
JWDuiro1k2gz8sWHSfWlHd9bVejrjvvWRuwjdBhs+WEpnwJZ3elcA5erGkj65fnwY7SB3MTPIEpX
nc7mlPCzMbnVasykrHGDwHQXsQ9QcTDIyP4k2rKwrSDaUyq7VCpfQ5IdAym9qGBH58yazRk9aYjU
d9G8qInY0Sd2PMK6WR77S2SxqOZ1iMyTRF81q9dSmne2dptRlct1ag5WdghcVpfQ9b1RVP3GWXC0
NVxWs9oFhTxKmgkscSUKytY/NQ2JPd6nqIJaUV50Y6Q3WHp5oz0GAJFWM1v48Ko6VXnstenNwPVf
iyQ3V0pIDECpwJx8Wea95CV3O2M9UwS3TW71JB5d9VmfjbVMP3lhGIAI2LFppDZMPwHINdJptKeC
nOsIxsRz9aeguSbcoiXnOLTU54o7B7tWLh3V5cSOD22jIchYPCJCfTMN7hpZlU1TOMPKZB2iQLlX
WrzhMfV7g2ok159CfQYpviqYudqgpSjSMkYb5CJsXnr8o9LaFuGPUKgENadzamfo96OvqPMxVm0/
lUupGJ4PCaGsmonleJ2pkAklwiITEv+qilmoh36sKXuZjrz4xcdAcGLIoPYmDzNza25cLB4/Gntt
3ODYAvTrpfZmJ+O3rugPZfbYRWDrtSs/DnFs0FFM1Gbhhe7H3CIiTTCD512enzqNe4BUWe80VM9d
kF8mWeKJyadKYYHk5PD4L+0VQNm1nkIbiaRXAASacbwy48nSsJ10sXGHq2lnt/HY7VIz3QN/YSUg
/h4N4X6n42ZZ493YylWidh9dkXtxGPsU4fhg4DzG0+yV1RvWjEXYxwxfjXqkE/7JDeJgCp4503zM
Vf1NFGK9bF1dwDBCfShq99w5P9zhrRy1rQNw3hqGZw2T1IjfR3kSsDu5wK3NMt3Ms3as0LcUMzm1
ZUPF/cXAu+vmU4fYB03FabGnhnIhtH9qg3osSIsmdM4zq7z0NVmo8bVNXBJEXlQ9zhZzUVisQIoB
envM1WIvk/aolEcRsh0GOrNeAaygGji+uJS6CbtdE4sASxJwB4bRo6afcjkT0v4LfcnTcaxLOMQQ
CB+rJDN2UZmelah9nu3Sn5Ah1fmDbcRlZ1BWNfBY2V3LPEUalYJoqwNwbfEXmgiLUHtIyBsVjDH0
CFlIhuQnzH1RsC3SZHuWdHZ9f9ZZ0km5BVcMA829LH5IoaRcNl0kZwXXmYtxGTVXM+w+7BgGRfbV
peWmCqAN455zRRNMmemb0cA9LFlTU5Ew5E6VpuMxael2NBoxNgBKGmysesm5YvAr1PP5RegPE81O
OdgHjYtXHGJgA01mJ5cX2m+ye7Gc+LYLnXWqXcNmn5R3XdwhS5JeFPvZVLwmPguuRW0OCk87pxxZ
cdK9aXq9jzWaCMhXfIAwVoyTMCWb/9xjXCnZ2nAbbKwh+ohobf8XZpP/RzO2v84gS8LmH08wv4aL
/vf/4FZbxB9p/HemmOUr/Bar5QmwBHjI7tpCW7imv44x1i+COiKrbphYKGHbfxhjxC+qBvdQhShD
Jslw0J1+V7hIIpHHNcR/1BL/whjj/CeFizHGsFTL5d9imrK0vxljuihUEji807oNi3Pe1TcDy1sr
E8UA13vuMs+tWArR6Ueb3abJyIFFKpWM7apUXK7Q9b6pJtwbGitOd1uyEnsCdadqm55Vsno57GG1
+SPHrJ7mO5m26UozaRzA/1JoCFhW+2NQ5cVN2hdgdLTu5qNkOm+HZ5Uof1WNZCna4LUyp31vzQ+p
jtA+TL5gCS5k63VE+ZnNxBUrcoXBrlwF2kDjgOtXeu4IRZg8tLWCpwiqhk0m6qPTstG1+K4rp1s1
1qBsCrgUafphDA8mq3pbVvZqy+5eTihzFeYL2ozFvgyB6EDSN5WFqkNVMU4wWZddwKxdjNdqTPfY
EBXau3GvE5UhkFnu9RonbBJXR40fA1e/sSkDkAvduKweNiQ4m8biYcW3GtgTdyJWKSy7pQPWFmcg
62f1i0CTsew0ntH58mrJj5xsOotKIg5ZnED3R8AW9boJi0uuTg8aZD+dwqKlk4lINI1VdLW/rAYY
uI+JQXusK5Zq5ME2SR7UfJe67s5Q8KpJ+1dJeYMQC1CyoN3d7kSTeiar9SpWU4aD8JLiUZkpBwSl
X1QkaOcKkjO8FIv2eBVtK2R4MVyXReGu8c62bJCSZIJCikqmcfyZc2ZhTz0BgJWPMsPMBTuv5iER
k5SoF7FVkKSufRzwr8SrNM8S3rRpDHdG1L5m5qdKJU/Q0QvocjqyPKbgJuL+NoNWQBYaJhGmLoYv
xgniDQ2Z4KXkThaY6lYAeagJncSpPHeSPYt5GnghRT1Z/dBZPJaHtMRqnX2+TfvUGfTWKoI5bspi
PdPaKMak8O7j3lgkPntfcoO4Lf5moYSEOnr30cjGm3h0aeOG4qTXn1lULoS/+dDUvERQzgm2sRiP
5dhUxokxlLW+G0MczSlhSAnj4quLy+ey7l6aeP4xZu22JX3AvuLdzPdlWk+RvG8lP3npLhHU8lkf
+bsMzzoAH6lvLSn8olN2vdC2Zm1u9SAhrkcaOu88SLU8bm+M8YVuVqtsHXUXYBBGxTmu3kJ+ijke
se/yfaQrzCD6nauNh7mtT6bpsG96wB7VJ3nX6H5qhiwt4n1q0AgzTbbxsH9AI+JmUNmam58bFCC7
t+9NfSP4RbsomzbAdnZsPQRgmqANLfvs/aiFRJBF68KZBUbt5LmETQRhHy2DUIovpGXpNq73dguo
hjOIUk4SzI9NjpfL0VCHFhFb3jFOKo99dpv3d8kYjId+kFtaq7x5+VX2MF6MU0QEuuMtnhwrcxMU
D6L2EvLx1YldLp4VvCWDP4ltwjpKwJ24Ujp94GPhFoT4rirQCNnfoijI8L6K5ItB7KrTOpbsLe8A
6EqT+A6cfsNd5r4isExLNNtWZU0EntxQ2e+GqDkIoULQsrZKDq1d+xpLutVT+q7TNu37zyiYTzHL
KoWp+yWf0ix0D3NkvHYm5BQ2aIxgm6IGva5L4m1vMQSqxOKpF8Y5K6bC1zlrilW7sDslBexIdu7W
FqS1FXLjrqh+DLmygZLNeXTJ+CoE8DdqypnI2yUmNkk38TOI3ppOf5SV/dw6ne+WM0GfqfsA4/TE
CHNIKW/rJZhlCkV6HD0KZz6Ysn8QYtjKAug1Dn4w2MuywzPdqoSN6tGTEUMtpHpLVkHk7k3RTgwp
DQuH1XM1JdeBi9zCaK5TZdcYMasNwocaJFU2qCiNHhb/g7UQq2zQVQKElT4ROAmb8WDW8tKprIFp
IJHFYK+MyXwY+odC6Tw2WxGj7t/ThZIlF1wW2Kxi4Wcl3J8cgFqaSvYQBUcC2opD4DlwBBf+VgeI
axrzW3uyl3z3dxfudUtep2r8kbv6wZ7qG8Twl9KZNzp4rwLMF7k9/m3cCqjNU7jJkzsW65zs7m7m
4tNg9ooI6V059kpDs7hc95inCVix2TCAcrGIUAPSWMCW4eNkgyFbmOOy/1RYuFHUoWfM+ptB3V1E
1XW06zcFAGVFhrTvu3WAamwpBp3v9hzggLAvcssJc1MARRvFvRbvbfWrIFxvE6KC5BR7I/O/nYLr
RDhnL0Sl7UJAT1yKtyXmeQ6CLQHFJtKLEoVX9i88uRykciG2Qfw/FyDcHFBugdGsRtBuwcJ408V0
HInah7X6YmmbFBTcnG1pRHg0K9VgA/n4MAGNU/g59eDFWlBy8UmJvvAZmpS1zJBQ63eT3CL4uQQM
ncYDdaF2LtSZUZs2CDo7E2wdQz3Xei4C4OzaKttO4O2UMPYI67F9gFCfH3XaMwX7TYHFlQABqfjU
EQg69HTipooCpa08hQzgtFEwsKbjJG/r1trPBI7BWCoW9VBorkPZ+5QR2Rcqb9ivrmdb0gxrjQuf
AwnWqJYF7aT1uft0XbxDKCDHm5wdCLIOJFkWmq6bhSwLYTaHNOuGNwVnN/TZsGse40K/dRYqLXTa
ERRYo59NmLUZTwm4xOg3dEvc4XWiaRLROImU77ElU2nTH4noP2APOvo5DX6o5AWyU9O/zhqEpPZH
QJelp9NSgkarJGxMN9iRsfYK5iYH1nJJF8YsCSQGD/Q+lOQjI2okac30saBtoK8UAlcTm9JMJFWN
lo2kbTPSuhnGihc78jvaOCGtHFzDraTTIGnraONVo7sz0+Hp6fIMdHpyuj0tHZ+Brk9B50fUV6Xg
LkQTqKURJGTqFXp06SIsRNmgzQoWiwQ8zcRSJ+roFTX0i4bxiYWruOtHje5RRwdp6p9UGkk6zSSH
x1WZsssbnncdu+x0dWta8ug1wQL9nqB/h1DAA2jgU4AaoSPWmu8urPBSXALI4YFxGuGIy/7qKH4F
W5zVqqtkYY0XGmgtitAMrMXCIldv2MeyVsotcs1qTp6kyo5uGmat89jyMBsJxpIE9DQY5yMyNfdr
s/mM4Z9XcNALoGjRaZFimmybiG8BLz1MSSTATx+FhXwNSAmsRgdPj224+wTeegJ3fSTYPg9Uiy6h
eAogs7dMWR2kdh1iu928wd8DZPACyGE/Sko3+n3MVp1IOpz3xGDa72Ke/NC5NRce/PQaGsNGhxKf
WWT6oMYLonfV8GrN5g5C7yoU08mAMW8tsHkL6rzZauuRFyQNPyoYRz1seiUftw2segGzPmaJiLEN
KOXa2bPL54KqqjK9GD9jjG8jj04T/r2D/BWMNnDxY0a1ZVZvWL+6JlZqJxSh6kelB0v/87r1Lx/j
f/99WYT8eav5DYX6N3/813/S5ISm/99Qbc5x9vfvlT//+u/BCduC+UC50uLmpnNF/O1eCejGsCHU
GEjkhso/+R91TfELl0muo8jWOrq684ddHuIX3eLhwEWUYKFL4uEvJSfMv5OcoKavOyT2adeIf2Pv
PJIsSbLsuhfMrUSNqJEBJp/z/52TiYl7eLga53yMXWAZWAKk94Vj0UUyqzpFkJihpXOYWeXh4W7f
9Ol9955r/9O9cqr70e0FWnbas2lx9Xs04p0FbFlL3gb7oxZvVf0IVmQzaOS2J7nNlXpuewOsU7U1
Ilz/903xOlU6R4x5ZNoTwQT8a5LffQjbuzDulHsboz0lXUn6MZAmt6JwY5G8G+eQRT8x4d9NHvsm
y9yK3Lt2fs19qHsAXY/19ircx1KFN3fMt4XPhZQASP4VkOWja/xXhLRt0aGQ1JhIUt1aCUxDvfJX
TDBfyjtqvXXfD/QuluTX0IgM7OMaJ1PiAfFplo6/p8uJxgxGo7C/RaZ2aK2E/yk3H58ApZhLNuww
XCJWL6b6UVcAFJpjqzNTDwH2S+E8GkVzqE066mKuSrYDH4y3bJ6ivldkrCOocrnVLTt66BsPW1bz
adXopG62Dn1WlhUeBgD8RH4MHVBpiwWWJiGnzenVQKPqyrUQ41HmYlPa7z2rr8oX9zSQnYn7rtyq
pN68W1QFzH+ICQHHh3ApoLQdzJJF9+j7FpAaYFxxT+K+qW5t+cNz0djJFwxpsOftvWrBFdSKFzpZ
heIi+2e+NUyHyxE0aObC33d3MMI2hnHhrrbKGcEzkLnVQFSIgiUvuXQh/BbEbwJ8hfGRJOe8AAIF
jzznMTIH+xA5aIqYFghC3Telu22UfojabB0BKXDBxBUaRFbaSyN/ocXc5ctLUopNEz5Njr2ocNBV
VnNM7GlvCHRMrouPQ31wtV0AAzHRMaXCmq4dfGSYD4L8qhnrXELl0B5UH25EVR/dMrivyeQasqFU
Qlt2Gcvw59K7dYm79BX3VTdgUTJ47kJvCEOIkSW9DsFXK6FMcBmaw5rABpX2M4TL1DrxcebojgkQ
FkURE+sZisOVoWPTDPZokPNyWFs3+PYg265sqk3CmZ/bznhz/zaNXxKHq+Zle2HWa79mqjU5Zgzv
htp90KZm11e05Ahod1UDY4Oa3FNc0/DXiO+cqEJmTQe6FCur2HuYyWVHIe/4hEl2b0l3N1eO8lCl
lwD7gQN2FqARB3bniTucN6zjg4HmgzbdSrsMyAeVRyfiUfON+TJpRFcl829h9k9N7a4bZX/4/oRG
Ekfvsos/o7Hbe2yaII0/9b5xVycGW8IBb4ALCrA0/FvsuvA+R/fdzKgv9zp7r9FK6mBgLKQ8ROM+
ycWXa9D2Y3cPquLhx5XFbsiKSvZX7sGOr6nr7gzDvu8GWI2lVMyj07r0dqW/o8c0FOGldC1+ycmD
wM7hez8nzJ0AEc59kJkrbZjJwA6e6k+DAc7pIe8ZZ0wiDA0tGC5jORXh168OVD2Pri1hodzzb2mh
7fsELze/rarnngVSUUAyLXPU3MGwDp1CppjCFzPONl2uNkzGaxcK+UjT7PJXc2rTQZ2oGqCOZtOZ
p5Tjmi41nspfPaqDQ7doqBccuznWJacEyzx9qAhjRVd4X07V7H7Xr2o2JiHnWTPPwwjjLiyKlIl9
LluFwH1uKUvdlF1+iNzsOZQ/wTcQjQmWhl3QfFzcNaP+ppVcUXxjM8tCzijvibjtnQqqpK0TJU4+
BzF8cmu/1wcwod3J4ibjBN5Ty8zahOHRzcqnwiI+Igg7lD25JvtE9rtHXZg5hsI/lm619EWzSxLt
oZHqoW4lRP6SslX1bsXmKrJp0hybaWf54r0xgXaG1NER6wlI8U0dK6k+wIcSUgAdbcu45i3qbGNt
+BaI/WI2ZwUvHpsrj2SiNC8ubL7OfVBlfW3ygEetgp6YYnaXoCyRDY5lNJ8HAIJIkRkLty+oQRZc
ncID6eofpS02BHefE7pUdCC0yzhrf3IKpxRYtsGadCSIXWGUNzg81Trn4gAc6uJ1bw6vytbaklff
hvIef9Zy8NSqzc7jiCILvDNQ4rtjbFT59FR43c3oynsV1Eie3EF7ypWLInJXvrJvsPWvHvEiDEl+
MyNFovhSynQWEe89dZAGfFcP61YkOkpYHBy6BNktsnyzRkgnyzixOPOodR0/DJk+J9Qax9lwZDG5
DoTGK067aEm3K8LpVAfTc1O5p6Qjls0ilxg2l7GOVzWlNbqvL0aHFtH2OLiY3xqNKk2/eemxYljF
MfHVESviSnj4n70BzljikOvCBPUpIveQUD5X6+EPJzDXpWSqpQwCXA+PZxxqDz6eeRNikcqma6VY
6eRNwq3KvdMjGOW9+6wnlzkdUMbyHLn+cUIFCfXp0ei/i+ou8DTQwNkyEvHJruzrn59K/1OvReAk
/vqJ/PuYvvpoPv5aV3f5SH/+9//2UuU/Zsfvv25Dfv0f/z616kytgBUtobuSVPVvplaGGtOEcWLN
9g3BnuQfUyvLE3iLJLDZsDLX/mMbwqIEkj/sJxjfWEV0+89MrWy0/9XUYWItoYmOb1IAePy931d6
uZCQPcWybD5IExpTSTCVYJ0MVrVRHF02l0VeF5uvER0onjuyBApQpk3bHkJgr5x7usWvfll8lVRA
Qmqif6J+yHv72iXNY6bqH6nPPdo3/Qs4olMRmrehwadF5waNo2vZWRe3tx+bStFjF7Z3zpAte2ZC
5JjlBFcxzljshoScKvHEJ5N65/xEpH1l04hhGmR7p4d5XMzxY6T6odML/IrBneHS/q3Ku4xAq4CK
73XBB9Tb7ybOD8gF2863N7ynEBBZbUt7nWjq2uK8bIh44H98J/K6SWWyU5n71gUUlO2YbeGNsZgO
idGJDAM+Q3Apu4fWZv2QUvkrscs53WY2uwp2I41RrWqNGiDN32Zd+OjrxU7w6Rw0IqbSWxnEhdtI
P0Ys9mMTMHS7r7GG6HGzqhHog/Jlip8mP1z3FJYUk7PTxi8vIORRseGmeWqSHjpZxvpItsZCiQO/
kwXs9zcfbEZJ4/JU9k/jELO/6plkoKVJD1eYUT3G6mIO76wr4CpZ4TWcwmWJjpY7rxz8S5qiSajL
J+Fay8AEdJt+qWo86Q1UaXxiIvg0ahAtItm0EZcE8O0UsFxl7dPaZat17TVLgCRE1ckp1BzTPkED
3fTwPGjuvuOCHhFfwShC03agyqdcHzMyYRXRx/o0KeIoOuAvpbxznOS3IZ1WpZ3v9MkFJWvy3NBt
k4fj1lKPnQIUAyFDZ7WVRwh8Dfh8y8WSjN0TwS8YqTK1MM351aX3hmbpNZeSvm8/ReegdSduPxIf
jGPxnLfvI1QwR81zIS49QKAMpOlC5fd9i7nTfK7h5dYGIdVUB1vmsdWw4p8O5viac7hoU178ZDVc
nzvDSI8BMlJLLsMJr1VW7GM/xHfIdUQyCue3qsq3ZNbp441AAlBQUHbHrHue6EJ2sGfD0DFS74wd
dstGdDvoDkbydCMljfMe5IwZimqSM0kTDOH646DBrbR8loj0HDXp2miPpv1Wpk/KwJ5KwotNgZ3v
oVcmJOZDHdX2oenO0UwPIAkpMmxOVQxE5d133kPKcGzxY+AR5lIYC32TtNbVih9cjUjS8O51e1tR
XdYx46rTqM+yh7OMumuCq8vAgqiJ4Yku8JPZY5ZFP87H4CEaqYEyCf0F/lG2+t0cFGy5CqXmOgob
hJuR1SZrmYZWsfxVU+4mxWc9OtqbGbeULBMvMgLzwZm+irJaZDC1WrnTWkmAlUPVMFe5TcomIoDE
A2O5n2VAtx+DZQTv2K8V1RTesYicfKEcfnStJHhOb0ZrDHit8ocq6o9GdJ/Wcmvn9c5MnGlTIbN2
iORZ4xxFZZ/9VttqyMJZl93rLprehMKsQsLGgKx5IS09AK2da168SVUoVeSwAebl4dsgCMYOSL+E
S4vwnMDG89VXNwPNENvQsGyunIb+MpqnRPkLp8FtXaes2ijloY7Y1z8VDQqu0y5iutixmpYPHVS5
6lNaEq6kvW4M+1aPpK1aXnLcVvBF3+Oc2DbZu9X9qKFELewqsJbc4Yc9wfUVzCQikkOwLia6mC1a
FLjfTa2klKF/Grr8kRH4EgWA5SOaZqjbYGMhoZ5icl5SAQwPoCTImN0F81vRyLadxganleFa7wX3
v+jidvFbxtU4c140woVBOzyq5q4rmg8rao9GK+4HEx5H5GwTk3Rn3i7pR/sug2yd1clKs9NhWYzJ
tYwfkvmlKCVNj7B38/Lg52B1vWSbOsTu+1ffMw6in5PwFDRhXy6gWsU1d2giAgvXmpdbYOKiqSF7
aL3Wk3rOJ8/5fxDm/lOPQI6NYPbHzpDbvxcbXZOf//Y//8AZ8usr/H0WcjzqqYBSu/pMksH/8ffo
E8rZHH36m07321nIkg51uy7Hi9SlzQTzN2cIsxD/hq+HIgjPhv/0J5whpsVU9TuDK44QaXoYcg1u
fRhE+PZ+i51JGn80exuuiasN11Kaa3tUT+zbXmQx1pvMpcyS7Uq+s+Xw1hkQ+i2Xc9mI09ckZUk9
DCbJ1MRBTg/mHhEZ+ks6FPg8P2r37QirNNbBPrmu/+GJgge+DLlTSe/qQo0C0USXRTG6c+dk89yb
1MxqUWuCiif9EaXGzSKFuUwlNyDVddMe5fwxMmw6bOB6ipTvDb5MfmhrrpKhRz8uHxUhuhdg0Dnb
UByvqcnY4DBXtXkVHQoSl8uByHeetNfENngZh4Snwsw7lI6IuKHxnQNJBXriQcd11fAOoILIR1Gc
DayK+wDIfT/T+t35zZ9qFU32seJKpEe7wI0uYzRS2kjlktCMfTyRtmdqCqOIM5FeeLeBTGN1GAWi
4Fh3eDDqAII2z8F27oSvBDzFUc/Y6VKbd8FfkcLocLhUDyxobZ3EqKW/4i60eRvXz30R5pdKAy/R
zK0gTXCUkb127e5VBTQD2FW/6pH6mCvgqamZxCW0DNiGuDh5Tcktq5UoPKWs+GpTbgupfvge+DdT
Y28B7k6uwDhuTBP8fkQ8mt+sgKfC4kB32APPLoqRGIRwXifnKym5R/pMFkuRhKccQdXlB9ymcbrx
7filwui9bEGP++SgtdK+n9kdpl4cXBhhrWEfiAF+JK08hHk0wRuZjlE+UVpX8GsLNCBcisZIX2xU
Ru51zH7iCueoMVmvKL1dVXr/4LWYf0ziN+o9MUs2GzibRy3z2Pkz1itCFW7NHs+B/Tno7Q93rA5t
W+pbD+zwbihZz9hKkkuI4xJwJgplg9YDOm8Ro4mgPFmwPCqFYwiEUlz4O+WabBizD6suhmVfK/NC
vH89V1SaOUNC2MQQOdKTXxQm9YYhSTTWrgSFcGhjyfGT9ubrYbeP0XqnWfQFRsMD3cjHEVk4LSxA
FwjF/CTWkMgClvbNRUi2a0ZdsfwPn+JZdrZJYve0EtD6sMnJvPEUll/ITODcoe3l3k26HVl159nO
qh81W72FFozPFZtZvcIJULr9Z1BWIIIrkD2KDK9Z7brKipmDYhIwc2dijWTvZcTZkPDdhC4cldYl
9FzW2/jP8y0ym7jYeGeXWPLbhVVOeygjez9E8+sdkW28VK5NOnBWpRMxCVruSmORv7b68hhZ4ssU
EZ2nLQGa1p3myhNoxeQudS4vINsNt1oNLX8PvO1UC9LaIQJwVgFVEXlDmSLECYaLgk1hofPHONUt
Het3mfrp0TOirymQ4baYgaeBH8Hj4dugBILPdV9GYHjS+I5KmmcKt2gSr9Wtjfw7zYEahwujXLuU
VC+nAPMsXNupN3FJtGQmaw1BlV/kPIqTckOkrlaFM8NWjBD8m3RuhQKWAiBj2A6hTuOFmT2qstIw
GMtbKdk7iqS8GyI+aZqjldy+rGbtlOa72aIYhzUSnKlnWEv7/iOz9IDi8AKp1atOQ1MGm9xtqkPU
FA70HP89nWgQCsnB9QGyv/gVjfN0Cjd4Vnur3QRk6UCtOHivnQirM0tcg98wlxYvhVTpYO8aB9wB
pMPx3k0RlvO+D2d3NjYeraY94L/UE8b132SeZ+flH48OfzWV1jTD/0zCf/sf3JT+VUiBS/N3W6nz
F5LJNuEY8KoAs35HawXgOsshDqsaKczfCCmkYwz0Es/AXEohhoFL9W/Dg/iLrZuGgU0Vt6lJpPpP
zA62OW/3MIninZv/xg5RbpPvwXNslu1IM8Y/6Si9TTcUtT6cLLMm0OCpjsanKMfIDskRL8wV9yiw
Ff3BL8dzC0u9tKuLl41wB6YHMiGw5tlus4BO2HVXoOwQFIviFUsXkQXKDnDJddRuJcfewhGKOuNW
ADvJ87Gy27hc6NTNi0mVio0gX2sTmKOHtfPPc30wSo27ajs8cLyE72NR8H7NoUM4aNGT+jLZhSWQ
yz4J9xEUbYNHk9o/kGjNLxIjjepNTN/Pm3QZJGCoDJa9rrIPNK1NVkUcxPLbgkwZqns+NZeM5gng
nD7rfdR7XxLk+YkRc2wDiu3Bv5aJehYSFvp8CmTh1qUeEtTfrjJsbC4FVyWI8tSLo5lxMyFXgucU
ZlCNqbNge7MqJhwBUfzWG2ThgOToFSyiOpo9TexHCShkq1zpe5XQlNBUoFJYCtQFI06vwyDPRQzl
oqApgeJet90adbPNzcqcATiw2rQvX0lzV2cEeu2E7LFd43n10Y4bKG8WvuFFp9MXWLIaNVwugVBl
UrxJqrgopXZ26m5MfxtEJqIZr2lyFkZDR2W08cNDre+8wgbsOaxrusqMLIUsQxjdCLWj43hbTUv3
DbYw/IibNmYZMvB3F1YArN3de/llxLBKqR90GOLfc/6eHH5aO3BsWGdmFQ0ozaEfKBIqpP3UENCL
Sg4pQWSP/7qYYgBxRPkyIn0sbjgGcIjphP0sQn862BQToIskDIiR+JATDpyG7IpESfHQfUh00Mds
YxMlTI1uqezxIOaMYTenDQfsETETYMcljDCihg04Lp/zGVhMQKMnsqgTXWyxJ8ddv6GSaBPYe74q
pKVF2VxhLqnuXGTvYcN25GLgNenB4+DFXCdEJS2bTu+ewS+bU5TtnKeMtY/QFkd85vuKuGWfFySI
cTgmLkFeZ0uKipaA9OIS08S/xklKcNMlwJmNpsSoFO8Gop0BEU8NoEHa7JUZfjs1i2pj5ECdM6EW
4dAoLvuTxc6IPsnbgB+zJUbK8zoQKhX+eMwJmeY+PW+S2GlH/NQmhuoQR22mU0odSGpQkTqnVfu8
X/nEVxtirNKVN2lw/zdJETsEXS0Cr/WcfPUjf211rF95yR2nejsQkQ1Cj2ThI7VpoERoVAWPvM6I
cLaE4ZqMfpHJcYh9Dz8Ma7zFWn5K5x9eUb6wM+Q5nfXAFinV86evNoHh42+y9NsxzpauA6q55261
qimgi8tblprX3NSfB3oX3PQ+obKjNW+OGOmj4wcn6rURz3/l8piynurw7JZGuCrlqzO1RIjSCF4h
kJs54iTYGCW1eQm07jKzhBw95sti0u3t4C4Yc+Q1G4wPqcHqJSSi45mPSbovsCMEOd3JNfnigMc0
9RdV/tFMH6ZI9jVYAF5Yg2LaR4ssemLvCFS6jqeTxTCRdJzg6bc7RndijL7FaF292rq0xHMm3brJ
6bEqjDNJ7p3reOzi+vuoxEcfYi9KvegQsYLCfqa96vm2BjYWTAbixlynHGerWgQ1QBkVbunmPLUR
hRge+Kwku4YRrifPu88J3mQZbSHxtII7xzKPic8JXquyfEF0X2YIMHV8SkaSd3B6ByAOPlUW7U8L
kTCD5VbDdqjBbsYUmyjuMC0/NqXekGpnz2L8zDY79N+C7G3ET9iCnJ8Aeiat+yJnL1NZHXznoFiW
LgKYZlVlbMAmHMCZbnoAdhPuGHBFCn86tCk5wJ7oOlwdFWBwNcA9TOJnMz0glKAaPQzx0TfNc12H
28qvD1N+Y8O2SC2fjiVeGBovCg9DO8AyiubWo+je9Kr42avxkoU6HWQNLgdzh5/zifj43JHChXD0
9zZAJZdV1oRWroXnQSJ0uzc7Go5BwIjMF0yDd1VjNmV0d+oGNnJ3SZp3Yj7rokUUDT9LDAQh3Zsl
+hX8aJstXGhnK7pfzt5AmTxQBDQrMndK7mB90iJhQfzQEVpryArWrFhPtxZwqcMKL+3EIYRZBnxA
D/FLJiE+6J+GFDz9NjnJYqU0d9X4X62IV79yIIITuWpALLGaGEo2sXIj67fMGsH+iwIh+tbFKWw9
fBP4f3hnh3AvkysD82BTO5c495SF731shf7Un0VsrdOZNmaSeApoMSUTwhEjyeGZ8TE2oN4WEaGP
eMXGYuNUl8Le1cO5sqdNXb4IjeyAtktca99YVkcoNCvxpAyUCuveNs2mH3b8YFKl0VExTLzeBQyR
0D/Uaf1ex5ZvFPzuIbfjlLZCWjKH6ZF7IQCE17Cj6A3XZWoWe8KyvKO1nMyL/c62gqk7AHJekZns
BC65jlcPxSD6fK8jk/vJnoUD3F9ZeIADzVmZ03te9mxCKYchZuG8xO3SKrhTdmwWvF484hfFDFt8
wgdYSloUuVJfPSM9mKa/6SnkGsRVibnC8amhzyHNmAl8dVX9PPT4byn3/2ksf+Qjac5E8mvA90+Z
7qpKCIAp7qSegQF3eBLWdQhYnrsOp3WVzgwD2ipo/tUbKG3hXHVHRR/OPcy0jvJcvkm1E2a6V2O/
LYFatXPwn0Pgz8///596+nSX6faPJ/u/ioKPDPaffyAK/voKfxcFqT7ApGdLUl7gjX67IHWkh51P
6KCgmdEZ3v+xIEVC/DV0oycS52Lk/9tcD6faNma/n0dtBBP/n7L1mc5/IAoyz9tok2xiUQf5k34r
CmblGNSS74R9honT3+WoAt7msdVyu2iveZq7rqkPctl9SRcnWajXwA019VJmGKbhMLttS/hXnpOy
onkUiyp4Ro+5UZhYfd1zGuNv0l2cZVHFQgbf2ldTdyA7A6KUlWkrpszsZPt4UiaSl2FJZV09ECue
+8e0PDqZVuJTM6zovMKIQPH4G/f1nZbNNpKCEK610dD2C1M+yKS665M02Zt+9jGDluIqfdSt6EXv
ddB1WKl5cYPUsz5jov2lph/c1rsTdeGtAoQDTl0x4pwJsq3VwxcrwnpZNOmX4dZqHQqX5YrxQer9
xUJ9aLgkaLMcIXITqaQmChGiVbh9zV9dli9BVy4grRztWc/gokF8W3+UcxeSP8sdPY03vLCpxJq1
kHY05tZLACchQklOHsaflRN0HQQHtJQoB67qI69YtN1uWBQwgiK9QMzaYy8iIjCrMmmS6JfRs896
ylrJwD/BuH7X69G5no0Vg1u8wfv9LkK5S3x6caZ8l6iqeATL0pHBYS+dpPQWuSm4Y4OftAw48VqV
95uscyg9TmHixc54DHWtXsCYXNmFT+FmsMpmMx2+E3OGBc1eFPQn9YqwXa14y6MCdVF7qBSZ9krH
8I7/xU6DO659wPgAGnHoiatlENdtMNidA2LBK7etfjqjh06hlXSk43/c6LNVR/rDsBZdj1FNGuVW
GWjA4EuqQRCoCFGmU2O2kFMMi0NpfI9mP1GHN85IvJ2E5dvMpqNBh+ejuQ8abiR3oCyUfvDKi77Y
bsHEGq5Rw5iZTPH3FIsTMuj9iPcpjWAwjyNxSShMgNL1N2u+v+DouotnV5UqD4aZn/TcuY9b7iVt
GX1YFtWjhg/5KfL6zxwjWs9mvyReSFNvMOwK02VdTn3WqD2q1KWmeJjU0itTtuo8FfZkvBjK3lZ9
CRs39dhk1v60yqFXnoDbo3WPWgwOgHhILq9TUpMiju7bgAYGL4aV6A2MlX5Mg5vpBvuijwscNUSL
qVlaBA73kiElblg02pGGIc4h9l2LZgiGa0qFwlH5lU9XRMeaODNPWsIPKc2LZCGAMG/A+9Ct0rBS
JJOd1M7ai0frDJv9lET+xWjqjbCKu7YYg/Uw9e9taFNz0ktInF2NXT3eooOzb5QpVweRv0aatqeI
nJbeiNpswEpn09W2Zb5y9XYALwjtqPJ3YTJeQML8nGVsjbCbE0u2pxHfpEG7k/zGH70QxRub30xU
P4mm5zJ/r2g2SztAYXF4V0WU/uKlXuUGvnbXxOnW2oTOzBdjHvFl/BonlybkFK2tnZWarL8BGyQC
PyJ+M8OGTAMVmXiSUeKFICgHVA1HsBWY56ilFmbsnxVNtVGtPnuyCaBvZEkCkmIJCsp2qQesuMUr
MzeplXCJ2mmpx4kg5zEcM62/GmMX09IU9Evlce1tEhxRWPr0fqfYS8Rl/jF06atj6NukKfaTMDqw
iNgOp44qkIx+4aVPXRXnCiFHn/aPoikT/MFkkbAQdKAXUjpSuDGe6Yw50kbHpjq8D0OuRE4F6rsM
u5qXOe7L2o1vvKXcRev5IOiJNhp5tKHf62dkB98mroytzTZ/MBh/9H58LkAEEFB5yLAcZDTRraHS
XkYXX4QdPLRdcOZN0S6gEB/zvP9IdVVvmtFkcWrrdNWF5fRfW8vmd9IjIID/iwHl+JGGP7MsV//7
f1X/ofr468v8dUohus7ukjgWxn4HxxazyF9Xl0B72GV6nsPdUcx0nn9MKaiPuolQ5eCwmqk9vwkf
iL/MUB4u89J09D9bqCu9f5YfCbUb/EGAJfmHzfw/rS5N4RS1j9WYN+mwcobmWw6mfTRl9eaO/YNw
wqVX1CenC59Yvi0bC5iwAuTvDxTXUkwq7U3AcKCp6kgv7zrPprniYJCEOfXZkBwskg5xxXBvxmSs
ioAm0MQ/eoXxUNbuscUcXtXeRfi4iLyGG6JaWRrYKLwBXjDRs2bQlNDtw067hLrYD22yraiU1pyv
gaIE0XaXjqyEzxU/ABiJaHKqw+YOc9bFstikKP3DHsZra7f7wAue5lkS5zicvFphm9LwquWHJs5e
+Nhf7QIe0EBRVaq4fxrpYC2gH7KJoSczMg9RQHOFCWqDTByW1bWGA7NV3YVPJasMogme3IvJQGr8
UKV4K0pMM/ivtMI+W4gENdfZyFR3mtbchfTV6b52n+ncb3V3mdCl6NdvLnYosCzxfY3vQ4IvL2Ji
DmO400AQu5SONr2178t4F+vZ5xR2P8Q0tyumz5r7ORmf8JWeE+qvFIYVj71OaRFma+xij7ABx6sV
C6vOVlPRkvXkGl85YA8rXOSD/aNKGVKj515mIIrgzzjg8TuklDpaZdk+G1YqtYDexLfM2btaTZFl
dxpaCo1rwlRsVTH9WuFBU6dm/AziDZA0PQvYWLFqKx5wuG2U7SEFkBAgFWonxcmJocZjyNKmB1SN
yQQNVKJuAOVBVuN1HxwheSMiZqhF1s6DxE4EkWXM3TDVpADMbZWDLHcNJg4ozMwC1C31zGZWXXJN
b/ZpFhPbLJ4iwgt6wtiKTD74j51VHgeIvZb51pjBio0m4e9rSv+oUUeHqqOmXJW71uKvbeIzl9qi
Kq1jOSPaZcub+TUI3EuXHbwQLKj3aYthqRUjhYHmQ2ez0YtjjMC41wZmjKY/SLdZ9C2RbhrNY6He
9QaHt6UOEwm73nhXrg2uqjyVDOemX2PPXhBm2CZzXbqG4hJE1N+66W2kT11RlqRZR4+WdcfQHida
15uYGHevfbTgbeIpOfnwjCw/n0cOHGT0tgcpUVp63OOBOHTRbxKzY+fs3GmsX1ttWg8NHvrMO06U
wVOyxeZruvXkQwPK4rOCsy0gx+ax2kzMYZuF9z5TuJfOU/jA9VtmfGYDAXLSvm/tkEqbBkIgkBvj
Y+rcU6WHySIokJ18quxDoT9qSOsU3JfNWeuC11gWa9FS2EttqSbfqQzbVslPgGWHUfcOCaBp3Iqm
4olDGxnOrSFooAl2UzRcQmLGqt7yuvD7S26LUy93JrUEbXvImqvlgBWV28RSyM36pSg/hva+LoEQ
arT51uuoxVuBNyrXKZVKZkINAgCFLLVyfxTYRM3xuwHVVfvXTgK8o8JniMiVw4Xuy8uAacGq0aIt
7zwIHzNceOtGd+WZqll0toJHE2jboYKapYtrmL0ExOgpJ/Wj6YlL32YKg62osRAW40kWzQU/yLGm
8maaV7Adk5/T8aghz5nGPaaLxzyMqVNLqxOUjVOVJe+1M5zohthKrT0mJu0f6FdIeUDM9yFo/Vja
0PxtorYoYZ0Nd3rol5MfEBB/nGlPZraUvNMo+j1mzEy11M42tOu+G37QsclUTe9suk4t+dANPgyA
/r4dqIYw2H1oeBulmjmYdIUb8LR1bnW52z03KNmgIYlgDFsdNCHropUeNjf8Cg8Wa/yYfvJ5OcFx
kEfm3TR9jFH1mLYE9T0ibXxkUto6Am4EUryWHUB06gQ9rDEenn57MNZFKQ9IQ/sK+bDpq6Vyp+vU
UPPVUKbnfI0YdE0a/wai1c43bkYC2SxnuzfEQVW+RFZ6Jvu5Dp3wxcJcOHWfk6aW3J+WBj7eXpUx
5eIYcf3oaGIIlKV8KFS/9WRxino2Xwouhe5nq2Lc+iPhTZnvtRD+RkZxj/Wk+BrKfp40beW3LjV8
tML4I6fAc1jYa/bPO59u2lbh+GA7FL9aDJ2VcB6mHF4FNAS4uVjleD9jWqatTabhF065VV9oJ/bm
sEOh5Pv+kxAPPp2FRq2OPP68eNt1BHurycWp89VhgBmFTBojxhJWwBlBA1TEH/vqIwxEZrIGL7Yp
m7DcJdbw0MYRbF7jNad9OY/oPiq9N2nfSqASLNIx45HW4D0a0rdsgBIw/a9K8Y6N3YG1urA5lbmS
R/6rG3Qvum/lt4SCxdQUh1rGS32yDiAJ1hFNtLA9tyFTq2XBm6Lope2WxkRHoSkXFXkTx60uIWfc
6CTLETxoAixSj7ACUMZAe+6pHdBaBw2Y7SlxNkNXf9lhealHY6NoSpqtVBWVfrjDOBNkN7sE+Ela
9Osua8BzfhgZEHQACSb4pEtxjoR/GOT44Mn2bECbSBrMMIChnDrfd2q6mRBHq+gd9sJV951bNeWb
+v9wdx5JsiNZll0RUgAFoACmxrk5N3efQJyCc6bAsLfR66l99UFIdlZUdla1xLBqkIMQye+fGEzx
9N17z83D/V9f3v2P9v1J9PD/YsX3d/H+3/53/fM9/Uvhfv71/xid52AuGryn/zE5/zm3a5rM054J
LspA2v/T6Gz8TSDPm45wdeGYf+z+/u+Cj6naY/f395EaftNfEe7JS/w/wj07KUkwwyY87LnzZP2n
rjnkar+QnTeSoIdhAaCkahl8dOPU9d9OKKhPzz8GcCZJ9uvzuOUGDU2x+TqMszpCOggISgEMxchy
rp2xvVCZePQpqB6x1/sQ2xdl7eKO67cmXJUoxF+u5xI1xkUfRs1t0FI7n75h3bduNUJrk7nPBlRw
P+pu1PRFTEPmRRawuJmGBPBoodKd5RX3IHco08JAPM5536C6NkK/tFr0bJAsyIF2ZwTA9PRmiO5s
6e8xGbLGAfYPqXaiEhOvomfVHcim8qacEznWd7MEepXF5zJmgUC9SRnUz0b9VFAXWqW3jlVHbLNK
iDe8+Iga1IdCMR0A5zR2Stb0qrhg8gLsg+AOJo6e2LHOJmVy6FJcqid7lYfTvTX2j5MzsrsU2tqJ
8u+qA5TEeuQiKFQPquECN3id0b8WgKsTbY0N2px/06j5GspNblBPMGAsIApV+ac5FxAMOCiZzfv7
Vkfz6J5MIL1mji9ZA/9ANsLhl6iGar5bVbx1EP+ATDenzPjRBsHKSz+qXuxTMjCRBtvZQsLr4zz5
IAmx0TyFMnhpsJihzhWokyM9t4JtCNijtV6jIuA5dlITe/YxnBQl2tAuU8KSXhuu66pZdRn7nZ5p
0paHaGDpgYBSyI1TBsdR0KQ0gulj8rYRkqClkJK7dmiaPJQYw8ipYcKucT20HfQIrOHmgHCEVbyi
1N242Xz6KTbyzN/UPG6wQxWv9rQ5O+3PyPVjnP3nA0b0JsjYFW38P/zppn3xMawbdJxmM8tybON9
N7mrMkDrauaqXFq6En/LIvhcYIGvCxroscTXLoOijUkeNMq26x8YLI5uUDx21YhDn35AgbkeUOYK
wDexRmz3Gvb7iAWeU4A5bKodnXxzqiMsMCTkklWTtZqTcfEo1z3IBqz9BRZ/OX0bGP5LE+P/nABQ
RAFSIgFO7m06u3qFlOhm+2mM19Ef+QFmRp1Ea0sV0GDeN9Sojj2z/mBgog8fPWIIgomhIJYweRPf
DiKmrARhRZmDS2iPxtfgZBNpYK/Ikn8v4nePuINlPWSEH1JCEA4xbiR4R/+quBpqNIfY75LQhEF4
Yi7hS1ipdf25kY8aAYusfQ6qb6fYO+hckuecETWaKM97M7tjT1i7JqrhEdnwILkEhfmko3mptj65
RDuSSW5bGy1cwhjpShKYikb7yldHN7OHhccoJuZlVRc6S6NPN22YPOLRY000doRBrfA6tt6JLRaU
z/6gB8FBts3OkCR/eo9+Q/ke86m1iub2mWTtOg9l6KxSNLQAe2Nkhb8eV0r+RkW77kxsrjhNMs4m
TLIw0KiGATCb5wdpUZls9wPKniKa1b1U6R+48shZJIBVkyDcRVyKFp5bnnwHO6VTfStL7YXTbRsF
Xaby6NoJxGa06PoRJOD9gcznnKIhEPRoafkmKsrh4oN57NsU+Xa68yrn7CX5yc2MmxwKztExfUvN
4h49m9gK352JhHTv0sgXifu61r50wDQajZLYuQ84+LZlw4WErsdDGE8vqeFuCs29RLZsVnE0nYOM
iFPYSMgm7qtbD59eFe8xRSyl+QW8Dbhv1J98kLYNXVSwc7FoNJdxEhvHGKxDhEBIW/TS696nQpTL
IgnYs8bROakmdtpZtDeEQWEnmAEdNd2ifGKyb4rnySDCn5Yrtr7HGCj8fDrBIZ7yYZtF8cpP+vuw
dV6Eqr9kjDqeGO1jZlcnk6rHgZJkFsASYntLx6gVnGEJUSz0KUkua7H3kaTB1hHE8nlGNkSHrjJ3
XiMfzE+oWQc9fQqsOz8Jjxrx6SQLf0qPVhsPydy/i8QHDiSCvxrNluZuaN1drTlvjjX+xCp58Ok7
sMP+3ApuYZiK9o2mlvoU3vNEwg2r+DRiQkF5I3/86Cl0p92YWs95Q3oom1CPS+orImJrj9g5r47m
fYesy2hs8x8jwevDCi5jBgene+LjXwjCyjWt0E0A+5ext5DZ2TOee9LDGLqedFZabnFycmtpgIvW
w/xFIfr2Jke/vRJ2/NAoC5BqgF+1TbhutHwRuWw0GeU98CscGWG1JWQVWSmXcRYkdAIZ2qftsj6o
xbEC4WDGy6ajRgpe2dTRcfyT2dOOshAKvES6q2oHcuahzZMXI2uoGvqlyYJrLqA+OIxg6g4Ax5a1
E2GvkSS3ta9igilXPjpFu9VUvc6GZCscdVEQcJZ+2VF4iIZngTiL420jjIuwoluqh3d6p59DGGMZ
VkyVaNdR+su+o146+uzK5KWL6Cpj7j17sMoamGU17DIdhpnV9E8ALQ4CthmQS27/qC4wzwLYZxEM
NB0WWmiYzbKBjlZDSaugpfHq0s32u1LWtw9LLbF1qA6UkSTzeuFizWlGyGuuUX76kNiY53pmeuBs
UyP5QaAexhRwmxu8hShtaga6IQIfgG37VbyF/J8uDDuDA3KX2RKOJkS4BDLcXx/V/5vq7PSt/FdD
+N919vd/+19sK+sx/pc77D9+xj8GceCqOmkZukOEQ9TlTztsCXR1XlSjZAtposH/u9IOIxXrOhZZ
lt+O8Sel/Q9zrUnYGe/rHMz5S5M4P+2fJvGZLw+Ih3SQIH4z/7j/MImnQFEQaQgRtIJpC5ZL4FHg
p4MlprcMIWkicdMEGJCityS6tUAyZBcsQlpyC40qISSaWaChm9n31IOLCz5DWTLHk457JGyPjkjX
fnAbnSUVwPO7WTPya1Vna9OjB5Tien435Xa8PGFWxb/tQNINb1VTrin6Qf6Gs+BYP5U3nUZ4FuQH
WZ/3S6dlfyZBpUK/m4Cja63gGOHAYASCuz0iiw/BztDZDuFwCZNrOM6r4nTdGvmDhkM2ND+EeKuK
Lx8yezWmZ0+/89KMY+hFApIkC+eUPV778QjS8IMBblwOtv2bFcmT0HAXAXBXxtNsPuRKcsIru3Hc
/TTlh0oZzyxhUFCd14ElBFW96wKGTlqHx7R9jP3uoZCa3MWk4nIbPIhZo6l23YrKy6uKc1oFG2xf
433jiLXd6LtSkVjWy005oz21gv8FgMXnAGwSftpsXRbjSKpUYBOA2MZNYBMUtPeiayNdQp55qcz+
teFolf54qGM+5zAFi/2UFD8dgUOTJR1xeNIeh9z8amzIlQ5ezfZYuwmzVPY5dLM96iHMm6WfDFst
pavDYWORLiJapPJ8ORbGCqE7SO+5INTlh6/EytVNrh/5mcjOyjTCChKdt038gERLTS89CkXYKBjc
ioEPOK6Oc6t9HlNvO3NFg75lQsyt26gXPJXpenDCJxDwF899TtmaTAzIrFZkaty7MfDx+Dmy5Cqq
yaJr/r5uBJvngb485lzJ+kIqf2kSNkjtjRUAjIvTa17RPGfdI+wsDOOuch8Fz5Wtvgdsl7bfnjxv
jiFbS1WEMNity6TLV4965FqBVG8BVMTvldh0Bq/ThN1R9aVwQHnZXRgejTL5iDr/vcG9mYzRsO1x
Rba0orTRY94pkBXsz6b40JhpRfqslCvMBF94LkLEm5Ba469KXMcBXznGLtsQ7yx+DngRqAdJD2P2
qHFj6dj1UPoF448kbB48xom/dIHnFKU7rFK7HmEx1ewry63pdqvUs3BnDRe2hMMKw9eBWibMhSRT
UM+ozqqvUwcKOXk1U/88RdnFjupX4AqkpokMC91fTqSXqpFKLL5w0GONuj5LOT2BA1Iblyh1uAzz
YVN5Btl4o/pIpbVgeMLTlumUuNMz1lbjU9g0wOasLCH6b38mrXz09GY/MuF5bA4Ndu7xeAmyT9MA
NljQFxASZIWwOa5yD5Oh7vQeOSpkEW/k5091/zRqDsKRDojFkGTp5Mmxh3XtPgWoKkUMhLFoVul0
NJOnCustfNijpsWQfaAfxqDppgwkewj2kUU/TN9EMu6MU3gMUy4AbS4/aHp9xO6EoFDNM029srkF
Y4ICJXmTpc2Nby4JwC3u7OxA7UKreUnbbOvReNB5BtVfA5xZKPHeZvDTDa/+h5KuZyir2yjLj1Nh
v8bVhbygqjalUjx4JBjfRXhySRhpmrt0ydh4dJfTn9wW5zqrdpGkuUFWS+GiibRrXDzLUnO/VfVZ
go0xqSoqKh2Hojbr/8klNBBgpt88uVEzuSlGa8vV49iF3o9LJrGdnEWmpn3UVPeQfc5Dv9fm8qHe
fA2oRC2S9jeQDTfo9o4I3TIv9fsiJUXVv/SKkkNbf0oc7x2foGrtrx47guYZRA1lXNMJyl+MxF0f
vHbtYzBZ6zE5yxAbBnghWrAlgM2AVmyF+OPPNdmSvmx72Mq5PXvO/JHrdPj/BrRrx3NSj6HSsj7C
WrvkPtFr/I3iV89eK3PZUdLdQl+yI6pO2TzQ9eABc6icrYW3vOcMmNm/AST97gIOaD9SWpwD4Mxi
jeOfER2rt0NZOGFAbsbYXvm1VIkPULQ0iaZDxXhjZE+SJiHii+pEz/1Lq1EwzVMEGHYz0VNe6jiq
swxTPWv63t+kutjJErA1qxZMEGUZQRsttmBsNgH3tJI29I5WdHtuRw9uA+HTDqqWAzeT2xtXo2zL
Y8U/ODStYFPBkuVjW9O4QvM6nwNF7N0n38FNx7u35edPtLXnzSqZu9s5pASrn4ZaWpWfq/Guoufd
ou+95V1kUUqFYJYtKcPNkuQYmPbe04k5ZmuNl2dCe3yVWpjUtYckEVyfeWhQL1La5nVa53P31aaD
3hruKWBblEDRWORMGfv/Hu+nZ1G5rWVQrbQHL8JYR73ntZD7DLBPXyNJ+5Q9QUqNCFzY0UHPpl0Y
0e3ZnuoR1ghdKjiEa8s7lcwirK6ogMB87fKducTVR+9UBDmJagguGjthvoO0Tb104WXcHmW4ibwA
B9a4NOkvF5xTRqr2ldveRSDbe99a6xVJFclh7c+1ZD6eZA64xguWfUTn+2TjSHqaCE6oMeN+Sjes
c3Vkv2jYMZb+KVTPFYj6Maxf2vGtLu2lbb9RbsUnffVHpA4Aur1NjPAQhtW7zMWuCHnmh0vbHx3T
vbotH+3I+19de9F8+/q07jlX2xbWL/OBlh/7wf7MIajIgN0efLsc3pnNDbaFvN4/hLRvJJ58YFex
sAmiFJJbXKh+M/Ng4c8hkUwpvVY9Y6bckZ7j+3elOoy/ME53l/CO9crsRE6Kvm2CjQVj20TMxLuH
+c5JZx1qymLrSV/3QsNdI1+hp2NCpJrUSoDGWjsHE3FdPFViegqnt0y7NljOuQevMgKq4cg/G9TC
GJLARHmGodJV5j0O8VcwiFUQetS8A5RgHejIWwl3TGKxyxhGdOve0ns6JF6FQvzrR5pt42FPTcbz
X7+M/I/WDUwH58l/bg3+u26QfNT0+xX/8sLyx0/4+4XF/psnDc/h5o82MO/7/3RhwemCH183XczB
ZPv+fGGBEIpZh8yUbs/awb9bg/W/IUpRQKEL2yWsB1bpL0gHhmHNrpo/h/7mG4vn2FgoPa4zVPL9
xxtL4dGzLtDSl12ZnoNpgEECidYeGfxxhNyJwn2a3OIwGUSFkvIWVSHL3hq8rPSeyynZD8I/w8CG
OC5DElPpq+KFX04zuGyg0ghVGgIeibyjMxI6E8Rc7L4+pcTpLPRNwbSSqfQ4M0KgwFE0MUZMssmy
F9QX+582q5sqS28FumkepOewuvkFpW9vM+/DtcKzjisgG4t1yjIrGj5k9eMhxuaafihs4xqWDZ32
EeQ0bd+6EuybiVmR4umRUkGKAmtEXqm/0jByyqBZt2aziOhoAp97mJCGc/KEiX2flsihCMc0GlFj
fmqQk1XY32WYBkrSvuMwbiuwgjZOyyEbX+a0nkig/FfNtmV/t5goF88a2OuZRmgpGx+cAmkYaZvL
4tpG6qbqukf4thHAkym8OEO6zhHGjWba0yMhyRFZqOaI5y0iOjHNdW4gMrqds0x0Z8lktbPCcl9L
mk+NS4YYLxHlY0YjzolTg1hvIdrHiPcBJAYY6s4T+DZ25Bo3yX7ZBflBy/ljKo5LgFYbM6HEXCSr
vKEYwE/QUoalaSX3bohSjU3RJv9Ws+ywQUn5EBZ8ktwjWYqWhAIzICYktet12llb57lAxJGOdkhm
snIdv8zo74G+ZriEi1r/qutXbTZ4CPUeCB9llWOro60yGF5NTrOkvReNQqatl2lDF7q8kYdCtiDj
xklYKAOYwZc/PKInYUHGQMmpCaJ7HXGKogssMMSuWk7XjBaf6a3mxNWcR5fz18CpkXEe6wglLedz
zzkdUzfbzOe21gHzg/CIAcnw7qkZv/qc8iOnfU0ikqKPNHujenKFVxZbNoNmfw3Q4FVn7AyzeJ5H
hyLP+idsIPTulvPrRfKeYXe5oFzjIeL9kzsPNW+jybJXbOAXrXfDJZ8Clb3veHeRKQqSYt3xRht4
syGZ4ypuvjPeeMI5erz/XN6DZXachkvJu9HhHRnxrhTmoeLN2YcAe8dTSImKBkc/f294x3bj20hh
Bunytec9Izu1vI17Xku5c7UGaFG8q7Whgrn6JHiDD7zJ2Rgve97scn7D48vr51e+q5PPYwagKn1T
MxMIZgOTGcFiVmi4/sfMDhEzhM8sYdckT1OyTu9TuLMbpP5sPzB7JNWHMV1aIr6T9mbo8giiA4yp
OhVZv6qYXvLy2DLLEEE2mGxkdIiZc+ZqJnjbaDhUfjMHlXJfMBWFBc90yZyUMi+Vnr8c5lvEPEjh
2KiYqzzmq3546iYgDqBxk/HOHNA35l5T6SCyCH2dVflS5M8sAms3XblCvJqhOCR2v2uzcWOy7AuS
q9lKbOhxdc2EcS7mC/LgMwX69ziNgfiQ0MrNjad2bbgPW+ZDliMFd+8ZUeW3DMD6foiZvosnoANL
X33G4mzgP1b9SmaYDmOwYlZxQeNZFlxFPCoJogitEnMxsHFy0yETVPbbqRPp5CW7MC7TNKho7tal
BhMPooUVAX/7XtMCvpoeV5IIVU2uoxpTkT7dzJQ/J1cocCigQFaVZx86o9m4jVgHFlqltPq7JnJT
cpDhy0C2QYGNCJyOFtlsU0b8EKIeZU3kNSOcJvAvaBUNqXpwD7HK954spnkAVne6LLdTZ7x6bbnq
EtK0zaVinDLA8EXBdIkilD73vZiie91NHisjXE/h78SXEJcnqzW6grxtre+LoFxNwnlTYECzZhuG
b7End1U/fHflrL6MIwkJSndyboISXIi1TqKJyl2ERVXgaps2ydi9G633RVX5Mh6IzfXwQholLqWu
LSyz3I42fFi8PWXubuIQLMYQH2ypL9ysuwCY5xqbGbBuECzQvz0u/PXo3OI83xE1kRh9MIREVKLw
96SVLZgeu4A0Vn8pxDSv+tdTw2UdSGeDthZODU9ZdDBtf4V0851ZP0b0m7ElrBveWnQ38t21AGqx
LdoOBTuZzwgqMMbLncs3XI+fTc60kiYErxWXIn0MEUt4b1HwQ4GkDRB1lmP89hAULPOGd5dO3fij
CD6EX+LZM4+SlXWI4bQdn5zqjkvappxy7JQYB0V6jMkYj2m208zqVLLzUZJ3hrbTCmuftfJSY9RL
h9++q05amfF7VeR/k9IQy5ADVgF3MYi1Yk5YmYPcq9K8TFHyHUh10YbpyQuNNTVr+BXtH99ortHg
7yfjlXKhXUqrZZ7yjKbkC/SSEsG6+S4TfgecqhnvCVvNQgpOTnIOIngoKDM37ZRY47jusOjaXAbn
6zN3lPis0kMaP7pOv87Ts4aeKliotVS0WxZ//LAl4JGuM/tZ1S8V7s2OSj8axVmPNNjhp6s93Rui
Wg+NRoNdc6dTMJxQmdgR7QucreQr7KDkJ7QZCCt78ds9hedrMTc8Ij+K4N1VBjHxHwWI18u5dSXx
IYt4PoPN0JAWTg4yzbEMcnzm16KRPJ75wZl51tQ3GrQrSTu+kromHFKf2szdjoF2qaGwNSG0EiAp
sCQJQkL3+J2tnCmIIhuxrUm0S9NTBjHanHJ0iRK2ZCK9tEPkr6dienW86Zct795T3kMi/ZL3FIsH
z6QpaoYyQJemIsGnvzz0+FZ3uLy4RA2uQoo1ByxJziFPBP0MXJzMZM86GfuftzOFUnzyIAvwT3Yr
QxmnpOh+Qr68i9JVu5p/m9jM3oYeo+2QWp9RQO27nzZ7SVgkCH596x6My1nQk5c3Z50MKVn4OYcv
sOclxUPBdzm872nZi7yE/M1r6PDLiAO3yIw87p1s7moa+lRAw2XyPF+GW+0hIzbVopBmjAgR7X6m
ByeTgovEGo+iooZhomOrCNdQnLcu7YC68vXFfG61Qb/qYU834tulTZDH9SsI8CVXFX0d1A32GDkm
8jQVPYRmDhUbow2JK4eGsaE/z4WtWSA3BR2GY4Lvk61tJIIDCN0l13XYgPaT0wcrIyVuNt97zZXg
s9SsvTX4qy6wToWy1+ADjelrCuCT0qkYRO0tKpJzq5FUiYX1XDTGr+AQNWhjTPufxJz3qbQ0xq29
A3YDyIIIFi2OPlENV70Kuh1TOh51tsaC+orx2JJVy6JyPzYvklZIHWqlTktkVD5TC9HRHOmrN4c1
mdIrvJwhOAuDLbU4RsP0HXDCJckffveOHXs/nUzWNH6KEZlVNo2VHpogSjJlHenK9uFuKgK7gr/X
h8EbTbrjza2KrcWxWWrvXf1V0IxZhs+zR3zOQev0ZmJreTfo0Wyz4pBEwO3t7yGekITfpIlbf9jm
5Ttlr9Nazo2co6SLKGJdRd0GNOehbQBCTA8TLl1R9zuNNfay9uawW7aXbr+z6P50h7vQ1lfg2JZ8
CprfgdGs1yV9oYLeULsirYOXUbk0mMzFooP2rOaiUW4tl9Ctb66jPQmjJGnUn1pnV9JPqs89pc23
Me8PWWDOHaaM61V477u4MsdnQc+ppO+0o/e0AZNq04Mq6UOtPIzBF21EsoifinhcK5pTUxpU9YHh
lkbVgmZVb8DsSOv9tCzYxLWgCQp/ndDFCnRlYZITj+lohQW0YQdybNkaA2S+0oB25u23mtRH51vb
AndMT6R7aMgoIkjYbrMuaIStOPWc7GbW+nLCnpjhTqrZ0UT0yDqBfbBtASTABmU1ePTNEceyZuE4
oYi2Z55lxL9UFNQ2FNW2FNYmFNf6wZ1dvRC24+u51lS2HpFNEvpVpLI2RKg3cT3vTNS+Tr7nY1Pl
N4N8Ay+V3TjXPlGfW0/ctOxHaX1LqnXrjPKwuWvXnlt3p3R4z2rvmTkqh1WSjZgTukh/LnAaxNOA
k6W4xNT4zpZWSn2Lud03F/qqRdHq9OqY2uVuYoLQLesMnuuKhn/V5p7gkcLgnOJggKs4wh6oel1G
Lgu88CecS4bxQfX8zTPKh4fhaMxdxI3Jug1HSK8+SGVuCRNmy9T09h4lxj1lxsnk/sSONzfMr8D0
mouI1T2x7H2bdU8ZdcgwYYE5MbzB0oOm6WNS6ShP9nztZXDeSX9/hlZNfR1kLXi6nVfvhpyl1dwi
R0kzyRaLYuYo0/iTBI89hc0em3+Lstba3Q7UOTtWzFqc0ADXbcfCGmIAJIUUPsflU5bqLqETB5gK
oYuSf/KSSwGHPtQt4pvBIekLDpbxyGVmodAibX54R/V0ZDpALW7SI+jX1btibqie21obKqtNqqsD
nxOB6Ipmjke7fzMpuPYpuk70+4TaawXxw09/LdwN7lyK3Z184CftyQaiMNxUepeO73iPYOdz28zu
5ke/ttRSmL/9sM9F+1ViALK+3ew8mD898lA5rUcSO3Z6R2viVXT1YRidK7dHOPR4sZoDkdrXDO2q
MXJyNsWDpmv2VkvEOgqNVaXwCKi+XNa+2jSUfzE2uuHaqJtnNMOE6L+5kJkpFoXO3X5qzPcmC3Z+
m52iuv0Sif2YeND7sE5aoUHFjr7+62u2/6aavzQxqP5/F2jpT/CfJOv/+PX/0PstxwQhztLLMcig
sb76R2bNsSjQYQvLS8NkFfbn9ZnpmrakKUfXwdF4f1qfgduc1Xn4+IaDQdhx/9L6TNfn9dg/r89w
BuMcoNSH4p5/Wp/1YVISfGVXXg5ptxoDnknMbmPfXLQCzRsk40Oi0uepju/0+BgM3XIAxA0IJw7O
1vjmOF9NoVjlY0NjV5WlTylb4yohBE8Paqf7n3zbNu0Qr8m2PTt9dRxBlhfI5PAjAFfk4a4IGNUi
qzTXTtHt6NxIlxqk6EF5ex0lgUlzYckKRAadI3HF3otU8YR5nytliUHTGG+e1p/HnkUQD3reVEeI
II9TaFQIPRUpFPNOn22JqGGdtyi6Dqdu/OCm9LKY1nvCGBxGP7bAOiM6SL1Asot7jenBLtQPqVFw
Ox7av4dVa6jIqdXvg/R2vI12Hrs9yWosFh/JdKewbOGQfKbU4WcihC/M6KiZdwb/IpTGhLPfy8H4
5WMAmzCCAeykIK2ZlS/vw8EqNvafEuNYYJ46bkakXRcWtrIizo6W2uWYzVy7f5T0hS78rPtiwfri
p+o+x57WD2or6Xw3Gxb87V5G2THBzKb8g8for9sgappNPDveRqxvAgucnOK9ayO2OzI+Bw4393H2
y/lcN/nXV4axaRVpGXR0ikD2DWKY27wHgNXjFIfpxJpTNi8usfkux6SlwzvxvIvPnQMcxKaiI8ZC
1+Z3pME8/wVaA1VeW2k6nZdRYH46rLJsqd6SPn+p56MuSB7jWj9bJg9gHuwrg0O3l+4GOuwL1deE
BL+slhr77revEKAECzlcgHm3jCFP4zk9iZaR0wIJacs3FiDbYFjrXOy8LKbgtryVzC3S5KqZRmxW
fNxZScm+1qOhx8EGnPac+9Z8iemZtqNVpzl3fVRuE+iEDhAm8ii0O+QVRsAUIIp+AhG+qAb73EYu
93Ha2gEszRcb880vQ4SMFy8ieq3txuxh1iqly55E35dxvjH7Mwb1Wx0S5pzoHUreJjFxUzOwa+gv
oV0uoe+Bog9XANcVmY9SFfeIqrCGoPNvcmsru/iBONvN8bufxsEl7CgeFa2ofhzE45oc18TQY6TT
pudYL6psp6uJXIq70wOcANFdLkiboWPPbKdjY6rHIJhOg/HaJQkaYr/V22jPy5LMCjxczeEbUzo3
WRA3g682ljurgAeDC25r2hSeBO7wFbUoXnar7uHNHzH1PNpF+qC72lWvqy+LLoMw1H5s+7k31QeK
2oqDbzFvRNvEeyOkfx9X/rUYzO/ewdgrtYuyS7wXwGbHUAvXrcIrQtd545s/aWbtCgwQmG6xnOBG
IvgaR/y7jM7Jdr4lr0ndWkYYVnNHbvtE20x0E0j6lgihL7rsLtffRoHOWOUvZe2uizC8DMJGti3g
r906GhFLXCY2i3EDUmD37VbOgTDrmtOT8qFCYMdfObM9adq56ZM56YxRYi1a9Z4P2ZV+HapyumUI
dZwqw4bLpRjAqgWLenhPuLUmRbVN87riv50HToO9mH74SmFQrF8zR+1kLJ/4di8D5vuYDQHUX2Km
rAcrnKaVW+w6+zZCwggwqPA25wkeALQZG6/NiOexKh+56VmYsgAuHFk2h1qyj7uUXZ55tHIsRhyE
Vq+2gZQHN9Y5LqLkK9ALflrQXoOuOUeQzCyRXxrzl3pMNv6U/8QVy71yVWFtzaLXrs/3dobthJKs
gJva2GpzLmhfAsStWK20IYGi+Duq3/R2rgrKGpZ5EerMM9gfUihsUnSkFcIWLXvzgFxu62ycca6F
4paKgMmWjq+HpHBF9jrUOEwXC7ao7Nw8yHftUaiIywmoBu4wlFV1hbntYK3BF1yUCv9TSdkiHQ25
O75YTJhuql1Vns5lZneB9aX64RDSi1Ql0QnIGQWQIT1v8EDUgFZgvqSW/R0n7mWkNqJ2celU5cEz
znw9D56eXq2wgbQqV6RJ98lMmNa94LMDxwDtnOfRH3mBzXzcAdCLOrmM/b2vkxs94FqB2dSyOMFl
AJwgLaIHCp/pwMwqkIM7EieKOxXVWzvpHGQf3YbxtfCvWHof0xTYSt3Q/nsI2nkvMHAfpWQH/GJG
9WXyDGECm3e1kIhKk+liOIG4B7EdEEk3p79qkHNhRwwhd4+tlQBUoNPBNoit6D5bKn/vJxYit78d
K3tHn8WSYGycpzdpp3xc2caw+ZNKkyo7kyyHjaMiw5JgorpXYfSkvG7fKUxuJvFbO29XZmStMsVq
sJzaq1nDb+vJ0yTmV6nXl9DcdJJPESCj0ptjqmAYjasKaGzF9l5a+Fln0scgjF0873KxsrT2Z4Wx
xWGrDGxjbboH2nxZIZe/pqp3TXFOaINwefxLd0VrBZ8JWbbwpOSbJ5EmhsVIKrLd9vrFFM5rZc8A
M85G7Df9lPMp5JvM24y2xC2mtj1mHXtwtqGR48VvXjy93+nxnpIi4M3cezXiRdMNbyexejItGIFm
TG3M7QwLXP7YYBUKZs+QwjyUyIAX0OwnUn9Yi0yUybyHrzl/ebHUrSw3PZbYkUTyFDK31PUqx6o0
IGdULlKPWpfKPSUYmuiOaWFxo1NhdXJnz5M1u5+m2QdVaxTX1pOv5topbQvTWMyuKS39NHMwzRS0
IlJGHalqLFb66D66WK5oF07I/uLCKpX+BFuEoj6bS97s1FI95akG3+9kphkZePMwKnsIFrPFy8Hr
JWbPF94ve9yUOMFGHGHZOOen8IghGTNsta8j3rFa084kNSFgrzACXRvMAylOs2C2nBl4z7wW3EoO
uC7BlTbJfiVwqXWwu5PZtpbPBrYkH/ZmwRU+eFQWqeAOp1un50sf59soHzQgLw5+OBNfnIU/zkNh
y+5Zw915JJL8LxMXXcmdd4UY9qUZtIPqLQZEoJAkhINlhgcPfXcubzsSNGlqp98C416HePaUk32k
1iEc74b/Q96ZbEeOZEn2hxpxFKMCW5tn0kijc9jgcHLM86AAlvVv/V994ZUZEdmZVadi2Z2LjE06
3el0g+LpE5Er+Plc+YHrfdFZxaqc4wavzKeXCgegi8lmxBHo4gxU/EGKmcvFMQi2kjg1geLhC6rK
MlKPQ3UPYGtBKXCG43DI47sCCRdu2oZXu40v0cafWM0jzS/DIltsDqZDaI7DgoLVrT0kpGk8Tj2O
1JK/RI+gZ+fFU0XzXltCCPA2HuCIqH8c8+qbz2+4TDv5aHfTSyr7h8GpjH2v55jF5/x79NRR6Ffo
7Kljjo4mUG9amWDUTZ81ADcw9E92ojCdop2TAsic9CVKu5tnaDud0wAL7X6qif/G0zudS/ORsRxd
570UgTpoMrxrOV7asln0gIb64ltRfl3H31ERs7liEPGQZ8CT+h5OHPjhOFlNAtpyeOrUlyjvuiRb
5ukxZ/Tp5CbuGXTSwNm1ZF/lYKMlhXsbp1QEHjuu1Q8812wfH5Nq3Gs2XHWHjco2NBE88xVNA7NO
tpZWyagsF4WKje3/omY6q4eUi49jRttEGB9hv6UDCGXeqwwUIW8Xp8a2VOPGMOB/QcFPqmbd+ASd
dTymLCegOl5p612FKsRHkyhWTY/Komwu4751C9JIbQKCaGVFwH2b6P69MfpvMg83yfwDLysD72R8
zoEOSE6Q1k1wDIR81AychGZqs2gutqQkCn9caVggBYRSWXdXJ5GvE5DgJGXnFN5n8mhAZGJl3Tfn
XI+PTUQM2xa7QpcbUx9/1mx89ZZokE46V2ucXcLlK6EyfexXgir5yN8PacIi0T9k8bQpC/0G+4Is
WCxNugOtn2ZWvBmtBzq44ilV8T4yyw9T2MTZCM9pAHaCVuPmIQ50YjccAGzVjjOhoXXjK6D2xMCS
nQMHC85ds4dVye5mXFbeBuF/laLBuA1F9uNzZvtoJb27Y4exizhPY/YzSfwagGv3UGlbvzjlMavV
2lkhaqEzCDyxaNHltmBnlBpA2Yrl2AKZwPuXgWFU5KusDjxSjwLOJXP6jhpqBsCozAi0GpoDtulF
n9ibTLvh090z19QRL7FeOyDp7wmebNyuOhvwyzrfx4XKstRJ9l0ar4QzPo7VfVDZ515iQfXGH0bV
nLoWqVq7xPWw8sa7BLkXNpG/xoGAxB9PWFSy/BAkD5M5bvI02umqu2PVGFRFQN9UTDzJXf3bLGJs
878NX/zdyUT44l8noH99/d8WMfI3ARhIgBF0LeECAvp9EQNWCJPx3IqCleg/ty1/D16I3xx2MHyF
ISzyxjZ7oT8S0MJzTPY6noeXybSsv7KIsZw5WPHnPYwBjhHTg+WauKPgCM0R6T9FoAvPaaGVAHeO
8SRFTtNeMFIsC7v7hsFhLbg7hQtLDTAbRHyYkonBuE+eITz/6FW16lr/obWRG72JIKNu0jHeOVc5
yHdTz/qjo1UhoSJ0JW6RADucol7ys6NcIwALpDNNmwFbRa84T5IknsWRbYDkisBrT9jCtmY0v7Po
AFJFvsZIScN9334WOPh9InJ9ZcilNNSXyiZvmTQjS9ZpPLoddy40mjsfHhKPlXfmr/0+luLjF0pQ
9Ol92bEg1eKGjMboXbuq9KlFJnnWeeLZyMYrot1pMoCUNFRPE9Vy13jvjVXYi1db45JsxipZinAc
H0jvvQQNnXlFVlxRe6OVmXsAWRGtFo1F0W1Ps1lbzDUSOCKntHsdOnLlaXY1SLMYFq6gLK4xl7oN
XcotA5gDKXBoeZf2eboSrEIKpuCFpwKCA5n+JiNW093AkGrJXavydhHZc7RrGPEMmB+uWa60XOKI
gUm+iaqaFQlpaDr6LvVksWlWzM6xdXXT/q10dNBP5WHKrVecLMNOWcaOZpe5Dk4lODTRRTRKWfW4
/LbH6NGoMWA3HHG+SWEorKiNmrRliO03OBvqhkLR7YY0aBZpUu8G2z37VvjlFn4EEIUGLVl7n1qV
QrBhRbbIp/ySBZG7kAHAZY5Aqk23kW9uDT53c9YckFI7PNjUfmw6koOlxCyezz1yRU/spHVmu0X6
GJn1ZYi7S9D+7GM0nQxxB09RtuRBtCiky5AR+2TV9+k66dpvvY9xFtveWrYsKAS3WLfcilB/yKPh
qGn1tsq7WzElhFKMH8FAHrMPnvg2v/NC8RwI+4lz1lvPQZwOMcqx4G9QrwLjCKyMzGx0ABuBhlcC
Jta7vkUk1don0wbvWFKpkrILc2zWaqP7VIfwy2k5wzXRt+TrxNqBVMZ46qM7pSPQGtt8EFpzKKTA
6GQl44NHwc86a5o9i6N4UWrjvo4pURsmfPuBQXVeaBbfVuOq7WhoGgt6Zj9M23TI4UyvIdRZSMQj
b+FYw+sXaDGddsRhELN9/gDuB72lP/k+Kz2t6bojwTzCJj17gkzPb5EzrJU1ElksKBVX5LFyi0+A
T34h9iCBT3Uar8fMp9hDtfbG1VDoh4BClBjvl+baT5UtHyJuhPh7aM6O7/SS5WqlwmyntN4lks6/
UZgEJzMmOtkNpPq9NsK6UynjvshG6EIEdfBvo6n04ykIoycr9KFSWrA/K8ONuUyC7oSiZzJme+dR
DYBbhnPfUtboM4/2Gd55nSCyVdr9Egvphj/pbupL9JlgN3pYj/QqupjWLAuOL2MCF8KvcbYTuzzY
luHT7xQuhwbIga+hPhWb2EzO+sSv6Ar90+7QJKltf9H4JdjIFA6TDhiNBxolp4cHuAC2ZLcZPsyg
ecVntIMY8zp4oKIcR/9INJ9OAfKXk0Zvq3I3PBcHn84Ax2Zv0bX8TOKpQh3OT6zOPyd30pd6VILA
gmC60GV5oufutXOm787jwxEYY7yBFLMvKLdLx5ZTtv3SS8tjv0MBrWNqLymLYKds+3VTxDuNih1y
3EvFHld4P0qcPylM+Clgde27zdG0Ahg6lvOguulJxUwyTWXES6tWu75qH/1Rp+/dsVZtrLkLwy7W
4I0os586TNbJRPzV92lXdhCEOuRHUjBfpluX7HfYDlmadXZyYmNxol7YbT5nJP1gVJt3aTo81ANI
7QBwPEOSiVsx7mZspodlMf5OMpBVFs/03puzszGx92BgkSYSx15qM0lMNHMZcqNWoo9XaozYLnNa
+YK9cYl1K638i+0mhxF7ajW1bPN1UrfsCb0u/Rq17q50JJ0D3bYfeqw5kCBUAQO/FNZWJEDXbR91
GI2Z5Vddz5aqrZTJnIWLOhaZ/QlP/13sFJu6E7uZc2kV1s3WI6L0zPXk1/cgKjUneQ/DKFw0tvvU
NZB5M/ciqyJfcP2g6q66GoO7t8LpLrJ9BmkKIjVwxFaT4mxxkDkJIpOZNEnFByjmlGzYL45nPbeR
5AdsQ16rsuximOKo9OQQzSEffv6vpgONyIH8iW2DO9xY8l+Xu8Am9LP+30eTM+z/Ce96yygI7fdf
mtp//Q6/q3ImNcBob5Kws+nIP5vaXdMybA+/uyslxqo/q3KusKTl2n9P2v4+C+q/QZB0BZXR5Hc9
Hsy/Mgs6NkPuP8yCjIIIchKyjKTkxppp3H+eBStySqj/2rgcy2TtVhbbypT/6NF4mdhokqHLOdMi
tCIOH02zTq2VJ2tpt2/O0LDLlf7Fkd0+QNvgRfuczYocanBLO1yuBd+lYm2ay/fYkLjH8Q7l2sGH
yx6XL10AzjjK177h3kW4pcdijubGYHzzleP4X1q0xdd5tbUW+Iu4pojnlYM1tFAPo1mvdLvao3h+
j5pa+6HBe9a+dyb2EDNkt0jEqkjCa0K7Vm+rl9SAIgePp3T481p9HQ6QpEd2TT4XS3wGNK7ybhs+
1PQalNNrgzLTV29tcG1mbcxcOiGuAkrgOdH86Y6VEP3c63KU2FOydZ3ZlzLWH2gJXrputEuj+t6n
AF0P3A9IcYHDZc5Q67Gd05HMfqWdX1Ewku4betnJN+x0MUJgc5vxZiXZGmDnNizdkyD+xtLqUkrO
HJYemT9/K5tcaPpSdtOq7NAmVfFgNOHBd7AGGf5tviCPSBs1+Sg/oYcgm87lXG0WJRttwA6IWkRY
jjeZfqo1EGlOE+4tl5KsKvzKmgmfjXHzHP+Y8QYbQE37E/4pr/k2tQk24nUCSEba4KvV7yN9PVU9
iab8JByc4WXu3EZ8TU6dPo0C011b1wdahliQc1+eIAjBKl7aEZmylGFOd+6HhnlvaA9uBq5t6J8L
j6KLAmhMuESSQUwTJ7dZ6CCiA3rrtLJCMHOvvfMA7O0i0XD4f7H+P5a4sQA1btBBXnO/WJbd1SC+
FnS83HVuA3HznnUfvB/2g4jvvTx/oeUShGeHnyjJEFOtHbtMkkn6VY7TRpjyYCjUYMvK1pXfzaYo
QIN8JHS4K5jIVpZPH2xPrXHgEi+Iu61ZF7veCbe8NVeAnh4b9qJ2PW38WV0wDdy07L5ozdAPbkLO
wWmBFA34Q9ySYaxaC1ysUXhOwXSzbOPzVZd38CCx6OM4K/BF0ngF4bq/5hUrrMaske308FNI9x39
aTFC3aslr0Cr0AESSnCvPsMuq45uX+r5Kizkvi4jLhVMo+PnVDl8c9sIF6KnaeyCSPu2AFbDH5xg
nyY1xE5zZA7fVG5C+u6u7MrNJF5T/Or05KzwVPJFivGgWGdCv6WmJCg/5PdVeaqjdt1WHY9vsiu5
OAzeoL+XyWAcNBVcS1zRRohkUafWI3PVRmYs/zplcs9r7RWXMUa9G7US1yFArqkG+jGt6CgoDqJ/
WaycsPmcWMKBe1+LJgQlGrRnNm3syQ9IYnhDiWLI8UkW+GBpmdMWLK/X0hwfQjq4YZ/vGhcXMl3c
fdht9OYi50/IoA4WSrPv2mdrCJ4AvTz2xEBmMsy1dRs+qQrIbIX/DkmuS29apL0he928EZzmaK+i
rDiPTZht08A4x/x7V9GDzp3XBbbozIvK+J1b57z4jHZE45ZNrXFuaTm5dwy3+TMaRl1/eyYM6X6p
MnftsvwRkbfQ3WOejhCafsQj6KYpvVoWE5pB+lr+SALmD0L03M8Y9baDg7SNd2qknDgq51I/Ve2q
iHM8HvO1UZL9pGjkQ1clTb3YPr3kh1UB4BvjV4c9xWXs40vb2OfGIqEP67vAQjZO732Qr/VWHXLZ
wz6x7o2G2K/oFpklKRnptoMcvny518PwUIIEJ6IRXqw5rSKsn1gIVr2tr+Owpw663GFKWEWpYAWv
jkkBikrYq4y0bwAD3yhvMcEDpY+X1KbwpRb8z4EwAnDWSog4KGtL79/eGcM75UIoqPLnke14Z7nf
snePU+lx8cqBhWkPPT/jwn9jOl3Qti7NfDF2u1lzCjpkNjpHG/0952Kh5G4qylsYUUUtgofK7b9C
6W6n3CSrPOHzeyqmzz4nGyPNFSClpRDxyitexOQ/SxHdeeKlFtuGIpIBd2qQ2QifA7Vb6UVrzM2g
JZfai2Gl6HsrwQ5rR5+Zind5re+mUgMXZk33NW3kgvIvE/kvUCvJv5IQyMEIBgGwCvZ80dXkI2xj
OyPn/lw4X4aePFouFP2+f6HiSjchYkQlz3W866x25QNhoD2D6MIWrO2PyVVH3IcbI4WDO2pb5RwC
vLsBnd5Jse86ojKyOXcCioLcy+inqryPJMG+r7O9UWxRaUk0Qu/B8I6x4x2SMmTfPb4N5tHGwAsm
B3KziewkqZQPOPsrfJFafjJ9TAsa9WVT7i61aeP6L5pNSrjdQZ15aEzz2EBSpZfy2UPiy6sP+ljd
nFMy8Oxj4qUX3VuPqfjq524Y9kydu4nG6OgmryyGVjUd6r0k8/JkVSGndrjuKm7UHhqTREIqI31r
R/1B6vpOujZ4WyvkOmdsKz1fm2G1pi4MYsOLOz2EKbJ0KzR0a1it4WdEnMFzH4PSfY3xeCdxQnp5
ctZzy47mR6u8N1fpnEp2qWuiPGbmJ4WvWec9T4m3j9v6bJEmGkOuT1MEQOthTnd46tVu/FUPkNW2
x2XQY1Xqu8Ngjrc+lCe3ppebThFW4lxkUbLtVl4S/nlXXH+pPKKLAzPHQXXeKorHkzST5yi1txnn
ezzt6nQ6KGyNeoakGXcrlVh3ZJXOA3E6nbtColu72scwGsLMTVmzmbxFSyhymXEJannWTO0xjYBR
WTz0+bD469vg/6/TryAr/wfmvY8i/W7+93+8q+j7M4n+ufTy1+/yewLWtbkUeC5kHMx3zh+bY/s3
Q9iUk7Ij5lrgYtP7++J4vhHoLJwlSMt/cvDpOiYrrn6e5Rg0Zv6Vy4L5L6jz0jMtE2ff3I7D/eMf
Lwt6QIMzaxm8cQgvfey/DgZNSqTqrqUnKXzmHDchW1HbXm9gI+LdMetP4at7r4ZsJfsnmu2YanCn
T0VaIQz5Z91Qu1RlD6WqrgN/RQr7yu+szqdtbKtnY8hyxCgyQm5DtWzl1ZfUn6jXMlet2VHNFWmL
cuzUqo+yfjM500/b75+MWXVTzMczb/IowniLoi1BHFd7beJw9IW/1tzPKcRNbNCFWXW7IiVqWXog
1x1KRkDy9nAEdAJd69n3ZJkZYHRpXJskRpEEnmfKk0y9p07HPZU6D3T6nJ0qWgdlfj/SZAIE2FsI
c24Frp6dhHGgykv6jgPaKok86mB+xh+BX9w6ylAUgz5vQV6rsSIHqAXMkvE5Bo7RV+OjqzC0ONq3
ZOmDDAthvG+8kAxA+Q2k8SqVKqE04waycEKUTddvanwSvSH3md1ZF6Fnj42YPjSLxrHKKeDfzIaM
DmcGNrRjT4f4iTIy1v/04hLtSccln6cVbXOA9Kl5XKRwPCaSbkRWIi5eBaOqT+QUtJxXnmavuYX5
RGBCqQBlxga2sh6LStGGFlYnRu2iu/mYWdKQoCf+lmHEpcdWZBD8JUwAk7gafmJk2pKomwvtyAs4
eEGBFME7lNc2qzzEeX1vjGJJ3QdC3eD/CH3cCa0GbmIUePjs9iaz/kQM5w16tknDIfYenSnWLOjc
0ZT16qpxF43KPNsxOAmPV4zUjIcQzCAvWYFHyKeSzMcDmY4zewcIoNuL6r4U6k5rag9fUrYLWLEv
zco68VlnjDMgjpfiyx1oj6nMSJ1ik+bkarxWtVYdZGx/alZ4U1r9VXnGYyygD9HmAL/TZbU/2eM6
9Qe1NUAVKrh/C0YcvCzmETY35tIx+zIj+1FR5Zc30QucujkgWrM4qt3gNsz9J/NeVwvrO3oAV1E7
reIKKXK0yUrLdUHPekn/TTZU1DzaB3hWqyrgj6VHXmPWjzPw2YIK9c6K7qBQ/+gr1fbXuNduYrJI
FktwPHTUa2o8dnCn10Y13I9eiBoRCwyW3bOrmfwMaMNa6aMJZ7NMd3mX1+teh1ZS8OFclEN8gDLN
vMgS30tcd1Fo2bXGRA51fTdwEaY4YGvVWNf92c1bWgcnJKHqRcEax81lPiMXkkhfIuV31CXYWg3I
iM3KLMWGepifvcY7zhhvbdIMLC1R6p1cZPeBWbirrO6tp6hzPtwCJlicMWV5hU84gs/pAG5WpP7F
xdagVc2LazjRLmx1GuOoOJV296R0F7ukNNfsTS4qEVuRZVQ/6XXP2cXOUmTVserrFJW3LwB5GRjJ
lNMGG40FJvuLMKOyntURCSrh7fO21xfBaEHLDsq3OO1fnER7bX5Bz9z+3SZjEwfhZSAwy797d9HS
SCKWi/fSwEbahBP4XvLwPOgvBrnJDF1s4TU/+8yALIPtz1Xhepz06K4jwbYpCSV6LmjsqSAu4QKF
NfVuZIdsvZDklQvRYyGdOkxcoyB91NMRuBWqphyh+qkjRgHXiN/yZEQLkjPuK+g/KkI00Wz4ZTt8
bFogQ3HzPdiY5rIMupeIv+tQOwqNG/LYE90P+fyzvDr6pVefY+ohSfhGkAvGdmNH08lpsGkWOtTW
KG5Jnyc/E95556xzu+WQ+VukrIVjV7cxkpfOyW6TJp6LZiJ1RVh5p3fRHZWzPZnWNjxGFA9ugri9
Zi7kZMTv57IfxoXLOL0YW/XR078RNTkx8xgQJT3fIwd2CU1s6bb1z65/+esDz/+jOQRD/293nn+T
v6egmOu7/4s5Zv4tfp9jTMRqwRTj4MJ1HKz+f4siWL+5OtXczCM688y8af1jjmGnOc8Wpm549Nvw
NX8I4HTneIYUpmEBM0RQ/wsgD/ufGOAgDD10dtsS0mT9afxfc0w95GVn28R43XGg+j1uDo6icS6h
HHaTyOzFDUrKNQzzSbYRM0v8kg2kgnynZlcV35dmtnUL7zlTw63pQ+j4Az7Znj7nhSWofx7S6ClU
2SVIJUdAXeWzRf2+CEd2kzbcIxXiWITzYTmyWhitOwByphrUS6dwHwfx3TiveyKopgvEpog56Dvp
BzpgpvpHVjTdqmaSoOnkORuJdtpt/yQ6lcPgKl4ywRnBWsLvtIfSeqXvbFkNDqgC3swW1vXa2xSV
/kh3Dn6TAEIsBAsKoHMqPkjwhZVzChuLPHHJxbYgz9WNVBKkgBHdAYZQOWJIFhk9xumtI3HhTl+e
lR5bUZ9pCd2VfbZJCFP0VfRdUDW2cifSSjrxQ43SGDpM6jeS1MsEo8OiSZEokqC31kVdsRkNH5qE
dGyJNFHobYGOQlANLizRjMzHsCONB1/AvhhstURI5wddzUZHl2RfPx0HAKqLuiW87dLJF9ZpQ1Uw
7FehZfgTSfljbzDWdd3uizzdtbxpoKaivXTJddDHg5boLKZoE1W2jPlmEyL1YX/om95jhYAvYdDa
+5LXsmy162y6IprFD7yjrXACmwRfARHUrBk50pEUa5Hc10lIy0Olf2pGcvRUdym8ZpU17qEoSpxC
kv3fUJvHyEd/rTldCdR++PNxW8wHrwqyN4IPuHjc5qcI24M0qNsZ9YrjuoVE7toJcm5D1CHiVI+p
yVhyX5wWaj7y+bwRh6xO7fwyqHI+ThTJrHkFoK/yxuB3TOcXiM6bxB999SJ4t7S8Y6r5ZaPz1gky
Xj/0E3WXkTcSZOdLS8tlypuqnV9ZjgjfEt5hEcNWOL/Uivn1pieNt5fzK6/HWLIIMOCGyyJlKetD
jELU4jUJy4A3ps67ExrV3KvO65R7q76xWtoceNOSsf5Vb7x11JBswkLDP6APbzDPTJAMAroxmYBl
zarWJCKYguHxQ/sLAO2+K8t7GSN+6uE+MyZaeAmiwjfVXirwuxtYFC9R3sMQ1spTFP5iWXg/+JxA
2zK9JXU3+Q7B7yUdBCBn4CyNP5zA3R2CjnFl9HpSu1F3rtTw3Qcj6mjQGd9tKr4HxbDStJRN8jye
iF5517Zhj9G5MSWW/bSjsP6rzt+nkq5zI9p1FNAVwlulxXTJB2db1f6j7TQPVug+BH78KCrrh+4y
BwM/fFKuDVBBYAGhkxcNfF3FHifJlaYLVrv92rD3acTudnDOfU0VZYnNvxxe4+iFgknwhjTcBRZQ
IJjmWn6RAyzfuH3uq+8x93dd9OpAC27B23i6WgfcXxLnri6q98oOsN0Q7MUrGuA5Ndjjpn70hR1y
jcMxaUAzomAGwByiseE8GYBiH2da2wgzzQVyN7GSbXFranZzbzlYeWWzjqgoZYVB2XbtUR1IdeVU
vnkdCRWm1WJidLWemGZfzK7YmkKePD892r62d4sZTFN8ZLpxV08VV6FW/6QyZd+hPQROD/PnLMsQ
n4C1zax6qXFiccH+TPtgk7QtKJ27AlBkkUzXpFb7XkSnyGJ1wuNvjxOEvplJ3S48L1+i/ILcBUAb
v2mQxPgbVhtjmix2rIRYskdDAsmmPXIi4V112c9E+SA29WRdVRi9sUmv1NQD/dHrbwrXBQ3vuHam
RGEC9Bt8/1Ti1I21cq38KRXZXaPyE0f6o5VS/Dya+34giaRXwS2jm8YYnc0cNrGRkRyACiOaVtQP
aw393XCre8Kvax1SncHIDTl6Qy6OwqGzoOmG52OrehN0y7D2Y3m1fBz8GkaHiRCTyOqVUiddP9YD
UEckCnZ6m0xRMVbybAWSXythsrsDEoFxkzbUH+sdxs2rbpNZ9SrcJzgJhmbZj/5GgtBmNt3hyT5F
vSeWDGE4PTk+QhBwuonlvblOpo0PkSoqqAVOli0tVKUyqFaG+DQisS6JCveufk6DhHly5hYl4U4Y
RKF8Xhpab1+NAp9RToag9YlvjXeqx7MS3uAXn0a7PqE1sQclo8FCFPK6sh7og/7h+yb6QN6fFS3b
C8zdPzLtKZ8Ns2ZiaitpGxeadTcw4I+K+huET4mTplI7rD53UF4e6wxkQ/dRVazlHNoIFyiBH0Ya
fOlB5a8bynfWfue/akNJ1G3Aix753taS7cHy8cTi9gUJRpElbHpMcETA5meadtLOICZgJQBxIuzi
LAiV4iGc+mRhmy4EY63u/30smXIeG//rbOzpVyj2/Z8Xar++7nf13TChEs1COV0vpv2H+u78xqg5
I+UsCh6J0f7DJGpYrmtJ2B9MiURj/5hEddqmaYURwhPz72v+pY0aOO1/kt9dWicZkeEkAbGzZ6vm
n6yYfzjDU5ZHsyUXlkKwbhvsgOpO9vGu92heBieCk1eroNhQWcrlxY61dYzflw9rhPvXpwgGL7CO
J5iS4B+SM0cr7fOo3U04h405fVEAdkC5QR1ZmbwaEjgi44BOkU77NgoxcpMWCRfUrO1z7aZwKXcN
bmUc9ERmEe49YGXsDaZvDW9z1t9ZIDgGHM85q3H6VbnuUV6cwEvxCWflZM62Dm5pH9c0TpylW9ur
acwovilOJEn3FrHfNH7VYKI5rHQMPNizCT6zQ/x1qAJ4tKH5LytaTBhZIxzcBk5uQ+wz8xQUfC0u
bxB0vGYJLAawTI6R2CDAokBJ5jk8njWtedKgbmW2jqMtfeR+snfwlJuzubw20re++KllrH46G/7K
PALdchzphtAOIw51vlkdv7pGcvCnS7NLioMuaJ2dga+dkZ17eUawUPY/6QfamDjga576DEf8FJ0J
1+m45OnwkOF9jHOeez9BJvnq1B2qP8RPHPZBMK6a7ujU+bY2TIoySEzNhny6ZtmLAX+onXQbivDs
QZCNZxO/hraj4+o3XFpZNGbPaMTCSVC2yxs651wyin0CsI0O2oTQWUpaQPNYmZAe6EkR1JgqY1IF
IS4k36FHC+hTROpgNsGPcwwhngMJHkVElnisBVgssgr/NtdjNj3/3VH0t+uxKvAE/WtH0K/f4Pcz
ydV52nGA477hpvvHkt/5zcL4bRO6F0x2mOf+fDv+z3PCc8hfzWv+P59JBhqCjjncnon97l/K6XPQ
/fOZZFooCQ79XXjOXY7MP59Jpa/bbWq1E5Tv7hIhMDeeuod+RjmrOuGpY+2Vf6nBWEJ6plh0/Gh6
/8XTJYR2GlU0R5wjcECrAGtQQulKQPlKMDWHFrGM+1S5lew8fdhlE1kqlqWfDvUtHTUuuSbJYwt0
LqFjGa+uDWbJcYSLl0zmsztXwVAJgxPlvmvTJ390To4A6kePN8Lv+Kgok/EUlkBpDJDiKJrJYMxF
fnNtdPBkHQj5NgcSObRfBrALe6xPkYF0Kqpo1yj6mKtILsqUZzupux9sjLc4UBQZDxeOQH6IyF+K
Nd7GiXIcnN/Zsp37cpqsa5lwq71j6MThxp03USBAN7UaiLkJBiUd5pLdMrimd4Hy3+tpWLGb5o7A
VtC+paP2AUIz2RQ0XtdQe425Ajtxx2mZT2WFvmmOJJjVpq8E96EkezXYnuf1zAxQ5KzAxqu2XQ1z
v7Zmee9+M4CEon3baUp4t7azqnEsZba3d1gKF11+iLnPVxxYGXIozuiw7TaDNcynuv46KZ19JWQx
rTgZocJLSNH3UFBCOzDTT3NUkp0DyGYIyvXG8e/90AcDsm0zgNKe/Uyr5oOWdcc8evNClEZof3wE
CJirtelv6d4MMGa8h3Gyz8oH23/vhAPFTGzSKb7E2lmYN4O9YXEa2vfYLSgsz9YdTeaS5EDZ0CaS
2NjTeHvRMtJJfWXRpRq0m6JV62oC9gNijIFZ625cppYFFekNVekjGQeB2x5LaWft2PrcU7u49epD
3dr7McPeXlUHzFCIFw+RA5zmV5+auE8oYYd49MI3oYjDip01wS2lr1Ji0Op1da6iYklT4Spu0WZn
6HYHjbBlGy6Co0Ota8JuMiuHu5oLSOV4+xS8dlxpm3Ek4WMcQliFpv/SY3vyUJud9N3nATHpis/o
jC+N+jSEhXXOXQqbVVyeS8CHpTxEWrMKhgRfxj7CA4rpm6rTBLqjtsJJvdEmHQtOthIgi5QHiR5f
cJHfGjcnqsqlUXsoNPlhKmZpS7sUiYmpVGIRym7xEFx7KcgqdemPZCjfar9cGT2hSR4swB2YJwZg
oH14NsPwqcWSZ7fG0pyJklP+WIH5Uyz48zycDfVoI5DlJol5atgJhXbD9yCJsdufaVZi0boXCS5o
u70oirUq4gqs4rdTD4RR7LklaSrfTpZFGWZJKpLEH/bzbr4oEbufwi2ZyWnZB91rCV7Vls1rTDWQ
nGii4qmeDCDjo42P6aWr1xZVRG7qY6nbdpjf8J9zoVjVZCJMkyow86CiLZ2syzwX971b3Dt0a4Wg
f7LsZAINSDuDLJe49fpd38xY9IUIbjKC3CPt8rHOsxNgMhv5PedEswuUdlgiYClQ87iXKehcdWZu
tNqjJ0C82Sn5uJF9zFLEfDgCfp5tfvAn/bVvri40bi8ZlxPuCV/qZ3vC2zOU7z1QTC/75GO0DLNr
nJAGb/OjGfjP/4e881iOJNuu7K+Uce7ZrgXNyAFCQwZURgITN0jXWvuwjfyJ15/BKWdk/RfXjUyk
guiXGWVGNBvDQhY8wsPj3nPP2XttmvBzi0lKobFIkI60n/jVZVmS9eDi7KzovFvDXe+JtJQ0WHWO
vG8XJB63GvorX8Ljg33cbA66oFvlUjUrHL4FXprcFVQqe57kYc9H0JDV/UFZ1MuarA3J1ibQH2eV
zHwLzJsqNdBm0eHp6rT0i0Of+5ro7pLDLJ2YZFFqAyoE8k8b8wjiI+xE8yP2XCayeXAe+Rk1LnPG
AQZEDby1wMFgASMKIovuRSoj9rQmJeciiVnQ0BS4hVhRUIKfRI61qFRjSj9/3ucAAwrUVJWkrPOi
WVV2OO8s5XgYuntarw9hll1plo/90Vj7Ys3ojU+RrT5URj0r6AbkUb4KW4+DOiwVmUiLMIU04x3Y
MEEa2CC5gIT00EJ4YqZBKfNOovMCmkgIVSQu5CsTyojvabcuJ449Ff5IZJvEY8SPaa8xN/YYxmEj
FPAEr1rH6NA5XojNiKgBFkfpMhmZxwWo0CSznVvVdQkFRcEITlk9raCjdPyvvm6tTYXkMTLE5v/f
1GVY2d6qy9YoOW/qPzZldicEGC9rtcWf+FKZWR80C0scEk8LjJJq4oz7MrYwP1COkaVEoJKimo5B
zfZtbqFuz48UcxzfvhtZcOo0KOM4LlqIOX5pZCHKzR902hw1dSo7cfYUZPSf2UmpEaulrEIMakNZ
pQYZGRhI/qUuGXM/zrLpGKcnZWNUkyLwgoXs0iI2o3RaJhkSxVEFIt4ixZI+SRX9iJBBB7xN7bxU
ER3inO8FIhMWiO0DdRjCx4I6CK0QRzhPZ2yKMBLsQB+uM5JHJmRwzhkYbOI2BuBJdACkjWUgyepe
V0vBLBzAXMfWcKaqePuVaCAV3oIaCjgpxV6SJBqOa/1C61O0UfKVr6r3lulRIClM4x0dKIORZBtX
k9c1gJA09mnAy9knsx4w2uUG4dOoSDjGFDTRkanv2Uq0JB3J5FRHnnVbwmSMpHM2sICkQAYDbZxf
a0U/tf38qB9J5NAiG5AgHiZjIDulN0+8wLmL/MLel8IuPOmgF3FuRNIMcKJj/JJ8lCxz43oWM8qe
gqnNRbjGSeKl8lk12ozsdQXAKv6Y2kLOwUkvmMttuchz6wbtn0LoYwzWAVZErJDEo1R7Tm80OHCH
SWtZwdJiITvwJfx1dEtBv5gWAheG4CmDIjT2SzMbaWYn48pFdXYq++0q0sdrBe4eoBrU8X7jHWEJ
XscVGjU51rFONs29WwBjb1oE1IivaRI6Rxrmd79S90bAH1M7VcioifAv40hNJ36XWTO6oS5iPXTy
tT4GM0MmjKkOImUSlORVqA26Q466140DyJ3Bx0EJJEMbFLhzWHJ6AWZW4uI0p3NI3Li1lvJSmrEJ
HJquYu0lMjGYZtTT7zWsda0G6b7S5PJUafvroKqBiuL+ctse1TAttD2JkRKASTB4IyD4nl5dmxJD
TlCImerTyOzYd3FQp9yYyRDka63Kl47CUwvwqpiN+pis2EWKvabQpT05Uz6aCdOeIswmMB8B/Ul+
OnNMpml5XfrTQsKeoA0d7fJxniR+St77Q6jtrZUKAV5UW6cDlvMYU2jkKreyT0GX0aXtKHoIPdnE
JeWTD1neTW+8kE5DHOenCC/Ovb67VBRtXhn5HFfqOa9w2efhlZ0hBywVZgZ67FKhR4c0r9FgVwyv
w8JaydBNLJdklKGIDyWM51PLH7ULSAzD1G/ye4k8eDD70H5ipEcz3XGOAlk7Gmuqc1Np2PxLpLW6
FXwylX6fPBpQPijwdZ7UaVSAf43K6qDVym6eNOhfNYesrjul1R5C7EDTSimOSjk6CT18gPhxccoj
x2moTosB31iOGMUNu5PeQ7NUheLThhtwwLR3D87gRk0aDRS7fmMgwtgzM4TpSRtcBIXyYFYKY88q
D6d6oNxjrQLbgtSaO3XFArfMyFKTwva6DSDJW+yvuQKEqoTgnbvudaoATfGK07FB09u3Js5fsOKG
T0iu49zCwJwWIPHRfMP1HXCOGXzUckIAYnNqVA46bikiwdHgaYKSJPTpQsppVOe5xRmp6x6kIr93
XWhyY0mJQJf/MHYAsJjYREBbwTiR6npPSpFome5159jpvi6a+0jv0r22BwE6eAzZiGCBlKnuh2m5
YDiwQCKP3ELbFJqkTqwi6AlHQ0ysZ6J3Jt0wlhkwjbQtANc7p42uyFS87SBnkFUlHVSq89CWPhEG
5KlnincR1I6ytF3dmY09OZF+vRp7bzYEI5+4xFDXKn0QyxJ6uTHwx716wEthqPqaiTd0Ujv7OJIz
nBU62i+s2Wl/w/T+opO7hVE6KilWVrI0kvQ4YuzcknespdqhbzMYJ1Lawr9504uwZFweFMLA28Cw
B3NhxlDpBGIUhJpQzLzRPvRdOOOGhmjWmQ5BdqLWEBYIxmpOZWugctYZPY2RXqxyER2d+uQj6Gp3
O/YYk0uTKt6lmSXXJSfYJN34bLlI8AABDePKs4LjyhsOlaZ/JJGMyVKrLga75mxEPnbmJKeayMuO
CaMyWQM6WJaLQa+jOWNSrD5IaoVYWFLiQz3bb2xs48gX8dP6xdJOqW0z4Yxw+/1qfKj64kDLmWvx
GOKOHw8Kjsyu19sYGNxTLaZxScDTULuXhOfhm+L4F9TouqAtNKG0HAP1IqyzY5nTmNOAfK0ECzjv
Z6pbrPuhYC6uM1fGskFexrLwFb4VAGdJgigO+xhXgqedKcQsJEayshWig/E6m0rGFHogmbXA+egx
/PCnvIjDtAxQZhPZ6RTBVR1mmxSTT1VxvE8QoPtViAUJhk6rKrdKUltMzvKHgan63LKSaBb59WQ0
xhzf7QiZz2/boxaDUFDF6lKL+xMnti4trYLgUjfrht1srvcjGkF1BMGlo8hS2o+9m7GrmjYEpcok
Q7fEMUEV69vOTLH1Ez1uF1x4lRX+TFWIGcyGmVVlB4TIA3gLV32PbCHocD3rvn7UOt6nzgyvOaHz
DA6bwK9Owty4zqL+2Au8hQzymw9+xB6aCO87bQUNV1RmaQep5j/2hn4J2oz0E+3SGWGFQTzAeqTj
ZvY661EJGdMFFrvqEGPjtDJODewppcJYK6rwziBNAeZsl0tLiS70ls8Vihfxu2Be075aAAlAw6bO
NL3CiGptipRBbStZZzi7Z5mZw2PGZJ9IAJDMvKT+IK67pa/PKb481gNpo9JQm5l1d5M58Z3vZr8x
8fkfLbs2RUvy9bnQl6KfYjSi/H9Rcr39C1+7sVTUdE1JDrLANimMaL5RU5FVE6Og6gKZQXH/reQ3
LawHCKotVTO176VKygdNNQXgVJNNxQDW8St1PyjWn+p+rqsznsLqiZIKaupPA6JIqW2vD0AHZchH
dH1gQ6FzgUQOF0WqqGtZznW6cjU5bPbSLzKC2dQSrll/W8lRu6emhXKt+ERyyaNaAu1qR/Q7eGMC
XJZdl62joL1xBKijAzLY9Vo4L4JhZQ0MwiPijQAXKgOHU4m7d45me98PAGzlA5kUzCxD25ylUiSt
5M67yJrImQRxrl2UsLQUT12bwBHmSW3v2wND2yopzrTA7FHmeoiwQ96KPu6DciZWpRHD54RuaWoj
C3YLf5zGNJ590gP3Otk5txOmLKO69hnP1LEVLqKqWcgNoQxtFZ3EQ3nWBhzRdSTYTtuiz24IJyrZ
bD2fgRand0a/0cTXsZQ64iQQXkaIhmYe2azEtZ/5lg4vXWLAZUa0ztpmk9ADnrYxTRGtdB+LNFoG
Onb3YHDvQUjT+9W9kzru8n0jSI9Cl9wXmblKhzVjwtO0iXIikjVAHqQqICcpbPCHZXARuu5dDiiC
zORkWsXEKrdF3hy2masdNXn8ydMgjsUCieIVCCoK34GYSUPa3/of/du2LjaN4d/ZKAtw19/GGbLa
1E/pWQ7M31h6zJTczYLQuzQvwlmcJ4epjGQby2aj4CFFi3/lYu/MJf0ixe5JQtV95brtXCuSjY45
1BoYoWMWVTDd4XTXzy0XlYHM9SwJ6LY2BoQ/sdSqQQEVt9sEiiDK+e0liIqCWBfXmDi1VpyllXct
SzkxIo31KNXMu4myPA6IVC1wzVK5L/0czEo1csRphUnUuysCYNaVV12UPujtUlXP+hzZlh076FHl
aTx4M0KEyG1VFcpm56Ev89WIEZjsw7MAGjef39IckhtSrvHejhXx8jiKCx1iQS5SHeXxSPUBIyF1
xqeVuvdG5V1KpTwgTQNgYnHUAu9UXjfC4BzqwlCa0q5LUr+dY9ZgoibhXTbB/yd+OW0MbU3HZmZk
tKisUYUTFpgnvcD+dpl8U8qyP3fGbN/M3CmjCm9i5GZ/6JmNj7LI20dqfIGPf6VUEvkS4X5fyp8y
zMoRJiIZM1Gdq+gP3IxOIIc6JVP6WUCTGIfCgxU2JG7mQAYLjJAxMRHTNNAI/mn3FdiltvBAweRu
RZ0Tpuqxk7igEvpFIXkHcmmuIvT1R6CkgoVCrB5mVtqNGg/KIKVL0kP2xjo+x6qazFwrbJEBgY/F
EuapiKmt5rzOHKgUef2RvMNF3zjZgiP7AmTOOM2AI6hDfYvjb2NiWYthAx0TInkOteC0p9mCXg0d
RDb4V0Vez7rcdg4JHhtnSRxo6ENCb+V26ZGEmCvsnFM233nUSP3ShiYBKkxfdKNbTMHTUJ5Tu1iP
iL7lfcWDkku86mkFnj6HBZQH6qWRt8wsHM/C1mDOGoUzTdetfHjIRlKt8kg/rcr4sNdUWCVCwF+h
5K865ZE3505UNP6SMECrqP6p2kgH0poTeKfFuhPWgAiPQN1gU+xxDQyIYPc8YSQwcRTYOAt0YTHw
hdnAjsCR4D5QhQ1Bxo8wDqgESzfWLiufpkRXH+Z4F4pUWnIsoVEvbA1pYn90YKDSJ5ZRxSsr1k2H
Q59xmgUwLQRM1xBWCRXPhId3wrIG2uJo7C3mQgx4mbgnSrkksklZ2KG/7grGxiOAvAbXo82MnoFX
GU0LCKce4pWJIcCnDhsD8MhxICrEUs4iwqTcCn3NWN9KEWGfo5usVXnTp/ZtPej5XOeECNclO7BC
LHS/3o38H12+IH5+q3z5MkuOm9vgz395sWO5/QNfqxchHRG8MIfOpGXQy/zasUTaomh89UxjK1X5
oXxBtyqELZ+z3L9DjSkfUFkbtuVQCOlC+/Ir5YvxwizZglShIZhBto3Y4qdZciS3jOBcfZjEpv+Y
gZlSyuJONv11XKYAmKxztR4OnGbE2QHYmYyuO9UA9RzBfPZSjgToq2gtHtHrWqY5bGgBiTbJ+KiZ
GGDGWtVQpGto0q3ySSLGjWii87Y/yOXaBZOKD0kJ1jZMw0hzlgps6kxJlxYwRBlm9SC8oTCstRjN
A0xrU8Ct5agoaSr1D3VrbgKCkxO42C25wdpCcS+dvjjtIGVDKYjGgPoJlW9fEF+rfuSstCer4zrG
pAptu6K1QUzIRm+PnDSbG4m6ChBhYkPukzMQYCuXEOx4I8HwxiBzpZG/J8v0bMkU6xA8GmQW44dm
ZWNBCQnJdjwiRiTkY9QXyaSBGF5L1hoEmtw6Cy8mlVmAxU0oHDmhXqFAjlcSjZsICjnuwZJkBhwf
+Qb9eoT6OpxKjOciaJCGeRU5CSNHcy+Hbp5qpBgjFDSgnsNLbWCgF81jllXH9JkoSIwbKWUIWw/F
ilCISYRBjg74Q51eoZfyt20/ok+OJLW46sbwYcjHe4IJjmUvnhdMZmomNKUY1QzMbAaDPilesygF
hd4QwNeajHjh0o69OE+ZuOlIsfA5TA48OFLR7AeWN4XzP6GvoYPQ0vdiJkgmkyRLjJQiZkstM6bW
PIqZOFVi9JQygxqYRcGtWiopnE+txKilTX2p4shIx9tzpzWzrIiZludok55NRFLwA/qjEAYiNB/D
uyLlkfRsJMwJEifHg0bExExlcmYwQWPx37Ns81wG5rmXtUThKeGKPjnq0k65K5zhziIAvOG8uXDq
FajbeVOmt2kzXmBsFg1KAKeWjdQTTlN8ldXDlRPxKcf0ctOSwkzizgEhchrnStcBhyvmoivJyvNV
DJY+BdQAuyTn/O9F/UpNqo90PDc1qSERyn4GqCkKcEgfvjFiNOqswzannWxyW3KiOAvinWN/5dbe
uRvDXcFT1cTroJKPIxKUg4Hh4gC+tsjmjTmgIjOvU5cXJMH6t6wDI02vZT09dgobH7ect9MBycLY
CvqH6q9HkBuNdJMywzR8gSsDpUtgWNGchgnwTHAdQiGOrHmZgfEYBcA1u69bAtGaMxt91EjcVUbu
GA9ZIGVL026JauYbRB4CQQIXPay4uu9PCFL/NGouH6hpLmMGtV6jw0RmOpxIGr44CUwV2dUmbRez
hIha6Qm9CxnDdnXPUpJQmNsCAQreo52GrkU0cpzPs9KA1GEvHMr5rvRoxcoRQzpKfaeIjyLpoRnV
Ow8whOnzZUOaPk9F5s6RrKNFFUeEwbTuaX3ce9YMDcci5wxR9tZjnoI4sdopBYxDwRzsx8K9MYqM
0rDaJEBoBhc8c6hMOgIXax5eEuD1hcsxJasd5MUA3IB5RNHwMc+WITr7qslmEaNQQtglIoEGGr8I
CWOcWFE6DzjzuACzvb6e8TeIBV2l7SwXKxdfqoS/jmLkIG6XgQU52Ofc5EZXUSgvGtoz4HKPQ9MT
RwJOV21+Ro/0zAjJoog5f+kI1wC/iVznjLaSf0DRu5ZrG9a2c25V5X5hpQhIuM/HamHPfRRCI6l1
TbypiUWIJZqntrXWaTiHeBGJoHAXoz+sfDk4yMSBEFkt+GD8Dql0mgAB9JMpEXQLImQfW6U9gqt9
Z3TQTmh7hXk0Bc4FZxDavNpYa0s2F7Ynk/7RneTlipH1SWv20w7PGwp84k0zXAuhoVV4a0mitlvQ
Z9qyKtEusToCQAi5ed5J6o0HjmfSkWZxhWRA/BHtKv0OPMw+TR6UKF18pajE1uHXmUmOdxpwYvYG
4OKcoIexW8n5yJQmXnstoJtuZJDuEqE4zvwOGHKcE4iEDyAgEtNLaQKCI2od0tPN4aQAM6yP7XLs
ygJ+fV9OjTGb0VDaD4J56jLlTp2BZd0jK7U9J3FyY8bhMarBhKQkGMuIYWormfWliDe59dNTDyxu
GRaTBghK2PvHgcU8B5gYKprHyvNwuXykn8oLwcJjTplortOE6Pa6B0hubqRCPdAE7V9g/xH9H9rk
AERiLh20s0p97GwBim8nNakBabHMCRFoIzzUnoU5m4xuSQErkbCxEDsQo5DEyv0pJRhRGx9MwgmK
zjqLRFpBSGwBMQJTzb2uNSzY3ZHMLL2D5e8FV7h8J7YPNLPKSBhlbkQggj7KSye+qABrtPqhhVfX
URnk+zDaCFOwCFWQm3vKaIUcOTGLqEXwQrJherTvdfo8JZYh4zPDpvURnP6sDK7rZB3TFx6q9kAz
lfOGaIcwthcBgrOCyAcjnbNwJMRAsHKSfOEeYLxkfSYowtP3jQE9KfERJFnD+XcWgR4Fs7YB5tMZ
zBeInGjgM6VEUAREUahEUlSoTEwiKnQQdB2RFThEb3Tj8teL6v/nnIkUczZTeAbyaLP/r/2+6//8
19sXGn4//JGvY37FRFBMY8+UhY+YptrXohk47/aKKm5s2nffimbCxBUKY4sBvEPnz0ab+W3WL+C8
/J+6TF9QOBd/wZ6I3fFZz4/a3DIUQxEjf0P/yZ4YdVne2H0yTBw1Ojes8kHyAar2Tc/YnWhPx/AB
qPXGIgJdNquz9rLqMFbYWXiewBgzmgiFc6feGh5AWqfCTufFOt4Sm5CNIq7vIoQpY65nZ3nK8CnL
yGGhfJgimWYkrlbkOFTaxvdz5raE1iTDkV7GzKfloxyYes6IJ8yV/byy5wUJcX1qzWpNYn/R9nvw
PpCLrqOMMDQZKhyOrxlxeJ/8Mf1IiAy8pNAoJmqmQWwD+eBHF3kpfxwG7agqPRz9BV6jXGIF63p/
4xZouGXc+zO7DEJy5QgGCAX6ytX3aBHN/RCJV5UeK7l/D79tZnf1UsWImePGVgeZpABrlvTlMYfZ
g7rXz9rUOVDUaJI59lJiM6BcyNjQx/SqVvSInZaC09cIuVDdTRSxsznAH1JoXHIyizgkYEWE7EIU
wX1TWrjgjfZMUnLGAYpGIJGG1VCx0zldVqYajEH62j5sIhdwrJacYHrZVCJfupbcM5dKCskXYGNH
ufQk+5hWGJMhD4eh2reXUO0BQGFHtGPgQlkpxwzHOE6g2Oqnee+uR7+hJnKOkSfZCAxvGbGSdad4
12Zp7YfkJyIJIw6hn5Vew4RoOMLhehv33ojqtqPwb6VzJ3GukxBfmdHlZ+T5rVCMTrxRuRydDqVS
gIdPyyEyyYWyZ8XBmWUUMOr8g86kEBiDuGMQEhTTvB3bKUorRhs+rjqnDWCwI27vYU0Eg7bWM4fP
wYW7hMV7lcfWWR3ZC/DjF75aSXMrBAll+OvAQKbgD8YcmBczWzQstuzOGZPV6CSJ19OHTUxi6B6j
eMPFBenrzSPvFabWCCJOgoSc+1cBfUK6GyRjOCP9I7Zk5tnEHQTkDUai4VuWa6tMrElO1CrTyviT
kEom3RBDvdCISCyvrFjJZhA/10p6U7v6OnK6hVfxjmU6HZU1HDJDW6P9I828QAXYVXG8UEz1sIup
rwvEJwlz+rGY+fp4Z8fmQUewQN6CrVMyNNTePG/607ZtuqUv8X3MvEtNj6/jcfzYMdHc6M1wmNjm
eDse615IGjJ0OAIVg/PaiR4lbLJ4US8rwMFMGvulE2pIcui7wzYq9zu4wY0ACMsCJWwIqDCzKKsF
MqwK3HAhwMMJBGIDEnHEiKvIo4LTGqJJ8xJNHoH2unNSUxQXhj4RfXu+RuCNXTjHhgAet5CP9Yhz
N/4oCErGZSLgyDGU5IYmagc0uYaenENRNung4vVdlE17QDDamU//eYS6LAXxMud/RkDOC4fLbDUR
cmpAzTJfeAX500xKgDjXKeqPDommw6HTB/XMoP68ou6CixjsJYIGjYKOIUGvTXRBivY5BgQG7GhF
UKQHWV1oYKUT4WQp5ENeok2hFx87gkDN08NJEu4L3vASTADrigOwOkbbEwGw7gTJuhNMa6W7CIsj
z55nJNGSdEEqZkOV39FZFkTs97M5/6+7/h+9h2x6U9/MUnxqw2nzUA5nD1UT19XTLiV+u85oIF9k
v/eP3v5Dfzxsr3wx5A//9A8390mQTlH0lMFdTTvo8+9W9//0DyRwi3BCMWf7YbPfvrLty37zD8U3
vL3mnksYBBcaMjABgU+Ks5T03+1/VwR9H9OWQjNq+8PGy5W+u0Wv3YS339/nu/n2v3nzpf98D7CE
7XwPKFcYIqA8BCUlfp7dCvxr5ONYuEbEz2cZ5X/zrfjhaZBVxWDs+Rs3gg/927Mgf3BUmTLPwgC4
/fn5kRBoLEZx3J93+SxYzxhjv/N9UGUiJ6ijP98CPuzvvxaoXm0Zxw/j5adb9C5vxdOH9G1J+/Vb
weOAaZOxvvnirTA+MMjWNeHrfJ+PAyKA3/hGsM5+95VAooBoweag8nlpEL/9YZXkcGQSn/ku1oSX
tgjt5/Pg7zwHeNv4mAHObH+e3QOxFzEeUd/3V2ILGt95tzSF/dlSv3z9ubk/Pg6yA8Gc8+3Xb8y7
XB3Mv2DTVD6YhPDoGAC+vtcfbwVdeNRC5rcvzru8Far2O9vmz4uEosg208OfCgfjA+ZTuE5YVLc/
73WhxHSx80JJDSX0X4r28r5pfuCZ03XIDO97kXg+cP719ZI9wyGigKiAz+/12SIBnVRBR8dD9C6/
Epbw8uy8ULInyo5Co2/781MZBaHVdlROHe9139S1z69st/oJcBrJYSTQvLxvkhYgG2gS3vfqwM7+
VzwOGMIsG8HE9oeV8PvNwvoArc4UJvqvv36X3wwErH/BrUBE4Dgan/3Lt0KFqAOe+Nuv3+WtMIV+
ZcdFggOGzr1QhEPwx8eBsYGQ1myv8N980H6hqAZ18xe8d5JpHAW6xefH4NktIN4QqvSXE+37uwfP
gUO/s1Gqsg0j6EsF6TzbKMXvFJs9+fPPO30c0J3v/DhQM2CB1fGrvrhfskCajNqeCrX39zigWtv5
Hsgf2HUZJMpfDpo/bRKihDS41wJPtf15p4+D+Zd0ZTlTb+WIL64OOKwdSgsGqV/3kHe5SejO7k8F
FDG2Q9qO304O3+8VxgfcHg5rxHt9Gv6SkkFVHUC/FgJp8fOsAUO/AcOLYPe+y8cA4tLOiwNiW3gC
PAXfquUfHwNYUMQ96O+1ZnhOX/j1/ZJ6CR2yyhL5eQF8tl+KbgNnji/r4+fGxvvbK57zs3/9VrAq
4PWCL/Gt0/bj4yAD5HrHrelntrzfuQUGlRMLw5fy6dnTIFsKzesvu9Hf9Rj8Hf/o6yB04gfx/XYE
GjxUL01KX/sHT8O/57//fsD5NNL64V+LsejnF/BtTPrPP05JtyPK7377NLLcXu3L///lbT5/AT9c
7Om9Pf3HZfBQ3pR3Pjl1Yjj85cUe3ySMUb8Kqh7++PNv8X/+K16Ehz8mIMLq4ftB3Y8CqzcmvV8P
Vm9d9AnV8v0VPg+Gt0f2bzfh+ST57/r7F/Drb9Pg7uaFd/J0HR66na9z/UTKf/U62xVj5+s83a83
LsPusfNljoI4uBtfv4goCHa+yGH3H//WPURfn7Y3Lsc2sPPlDm4SQrzTmz8W//Fv5evPw3YYv/PF
tmmxvL3X35OIQtj5MnvfZU29filRuux8qUMMSumr1/jsUdp1NTi4KaMsJd3jpYXn89cVjcNf8Gb+
/FsX3L+5LGybpzvftH3CM9LgyyP39Lq/iV+2E+6dL3INhbTOSpIlX/14toeYnS90wIXuxyh79TLb
E/TOlwFl+1D++e9ZGrz1Bdr2EXa+1nktAk7eeLC3fbKdL/OFXf3qjWMg+/R0vCyb+rs2u7cXtu3A
dOd3soF5+9bHshUs7HyVP/9WZvc3TzvD68/1tjLc+WpP6IjXV53PAIldl7cTAaV7482IdvTOb2Zz
8+f/vi3H4c5/9WlDJvYXXOgkfvjz/7y5hm61TDu/ITaemz//5fU3IyZ9u1/kbbj8rp/8/k2Xla+/
BXG+2fktfPvgn/6Y2GgsXbUx7xjC4KtggwI/9vTrV1eal84WX3WTz08cT3rIl/63Hw9V4l/cxQ83
5T//FwAAAP//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_xlchart.v5.26</cx:f>
        <cx:nf>_xlchart.v5.25</cx:nf>
      </cx:strDim>
      <cx:numDim type="colorVal">
        <cx:f>_xlchart.v5.29</cx:f>
        <cx:nf>_xlchart.v5.28</cx:nf>
      </cx:numDim>
    </cx:data>
  </cx:chartData>
  <cx:chart>
    <cx:title pos="t" align="ctr" overlay="0">
      <cx:tx>
        <cx:txData>
          <cx:v>Podział według metody Standaryzowanych Sum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Podział według metody Standaryzowanych Sum</a:t>
          </a:r>
        </a:p>
      </cx:txPr>
    </cx:title>
    <cx:plotArea>
      <cx:plotAreaRegion>
        <cx:series layoutId="regionMap" uniqueId="{9D94B7E5-DE7E-4D2B-99CF-F3BACFA7AD3C}">
          <cx:tx>
            <cx:txData>
              <cx:f>_xlchart.v5.28</cx:f>
              <cx:v>ranking</cx:v>
            </cx:txData>
          </cx:tx>
          <cx:spPr>
            <a:gradFill>
              <a:gsLst>
                <a:gs pos="7000">
                  <a:schemeClr val="accent6">
                    <a:lumMod val="40000"/>
                    <a:lumOff val="60000"/>
                  </a:schemeClr>
                </a:gs>
                <a:gs pos="0">
                  <a:srgbClr val="186E94"/>
                </a:gs>
                <a:gs pos="0">
                  <a:schemeClr val="accent2">
                    <a:lumMod val="75000"/>
                  </a:schemeClr>
                </a:gs>
                <a:gs pos="0">
                  <a:srgbClr val="186E94"/>
                </a:gs>
                <a:gs pos="1000">
                  <a:srgbClr val="156082">
                    <a:lumMod val="30000"/>
                    <a:lumOff val="70000"/>
                  </a:srgbClr>
                </a:gs>
              </a:gsLst>
              <a:lin ang="5400000" scaled="1"/>
            </a:gradFill>
          </cx:spPr>
          <cx:dataLabels>
            <cx:visibility seriesName="0" categoryName="0" value="1"/>
          </cx:dataLabels>
          <cx:dataId val="0"/>
          <cx:layoutPr>
            <cx:geography cultureLanguage="pl-PL" cultureRegion="PL" attribution="Obsługiwane przez usługę Bing">
              <cx:geoCache provider="{E9337A44-BEBE-4D9F-B70C-5C5E7DAFC167}">
                <cx:binary>3HzLct06suWvOM64qQMQAAFWVNUAfOyH3pJlW5owZFkGQRIE369hxe2fqPqMO+3Z7fNfnbJlW5Jl
ldTXJ6Lde2IrKEBJLCBz5crE/uvV9Jer4vqyeTWZomz/cjX97be066q//P57e5Vem8t2x+irxrb2
Y7dzZc3v9uNHfXX9+4fmctSl+t1FmP5+lV423fX029//CrOpa7tnry47bcvj/rqZT67bvujaJ549
+ujV5Qejy1C3XaOvOvdvv71a/vf/fJ/bUV/l+rdX12Wnu/n1XF3/7bf7v/nbq9///tfff2jIo3/s
s42PPvreDvVf/9nYsX2GFfeN+G4JXhWwSl3/AV6B4R3PE5gKRPxPH/Hbq8KW6vYx9nYY8YnLPRd9
+rhfVuDg0sDwI1iWy+7V6lmWfXrNyw8fmuu2hbf79O9jU9xb1r/9Fv7xz9++W4zv//CV7cvuBnUF
G+Bm2qLNL397pVsbfH4S2JsXPtp7DKfvgIM1+zOhzC+b3Jb2OVj+qWb88Q/7Yfm5GwrtUCI85iL6
ecfghxvKYwwL7qHP+81/dEPtPsewJ/fTtxlesJ2+DfqldtN4+cc/3jfL/Jzt9ALXgHa4zxHBt0Ai
OPv3XQP2CMHCc59C8u0zbXsSzHuTvADPe+N+KUg/LPq6+eN/2VL/dI8PsLoC+5jwH3h8j2FKGRFP
wRq+wL4nof1uohfA+93YXwrion+v//iPn3xm8Q7xOaDn3YLLH55ZFzHscv54HN97lklP4nlnihcg
eWfUL4XhH/9qrn92AMU74FeFTz32OYCShxAyn7rU5+RrfP3MSe8xsj/++QzDngTy2wwvwPHboF8K
xmL8r/8cr69+LhECHDESAOQDANkOEwAt9m/xBYL0CIB7zzLpSQTvTPECCO+M+qUw/ONfo/5QPitJ
ewEHwjsuMFnPvZ8Wue6O5/vCI/TfHMJnmfQkiH/889scD1DcO/thXnR31H8TxfuLdTd1RDsCHJEg
wPU/fb7jh1RwxKi4ffz4Pr9r6RO59f/tGj2VPN790//NRXqQpP3J2aPRxc/f54xg3yeA2KfPg6yN
77icuZSzb48f8Vn7z7DrSSC/TvBgpz+F4tcxvxSE2eVom5/O/RADX0W9BwHH28Eg4SCMngRv+xyL
nkTv2wwvgO/boF8KP1tc//GvPyPaIJ+5vng8NeM7RCDKGHCHz59HmcPh80x7Esq7c7wAzLvDfik4
IRe7/BNyMYwF8jF7HE224wrfheMK3OIRZwop0TNMehLFO1O8AMQ7o34pDLtmuX7/JxxJgnyPuvxW
DrlPBDHfQZ7LfEYg0X4ExNfPs+lJFO/O8QIY7w77pXBcQPvtbDNnPz08YmAwwNm/CVt35Uy242PP
F8R7FMiL5xr1JJT3Z3kBmPcH/lJwGn3ZdvbV28Ze/fGPy/HL6v6wgnY/3/g3tStIsH0u3G/E5i6i
cDaJ63n+D3jPsyx6HM5vQ5+D4bff/qWAew8cp72BTP98ZcT1CIKD+C0zvIsbCCQgQSNKHw+M8vl2
PY7ebe3w4TzPgfIHQ38pXKGwvVwXP196hrrCDdsR+BbVB1nITaQUxGfe4zrA6XOtehLT+7O8ANH7
A38pPPNLo6/L0ioowv/kkHkDKeGEA4399HkAqQcOlniee8tv/cfP6+4L7HsS3O8megG+3439pSAu
rtWfQGxd18euz/3P2H6n3hEG1V+MH+dDe8+x6Ek0v83wAhi/Dfql8LM3YfSnn02oLEAZlz04lCDV
+SDTsccP4+FzLHkSt28zvAC3b4N+Kdy+cNfbHoar9JX98AqUNFjyJ7TqP7sPbLyl0j9/Q3EI3tC6
81lc+q50fFO1AsX/Vnt6vHHnC9f9d7Y9ucXuTfKCXXZv3C+10SpbPLfD8EX5EYO2PvDyt7193yGK
OIYAztmX7XyvhAwddM+x6Ukk787xAiDvDvulcLx1GNvr4rrUl5/6Ii+/LO7PyHjRjg8NWcgVUH68
+TxQo9gOJxRqkuQBx36+PY+j+WD8c5B8MORXRPEz2fip+EE5GQnsfWm29b87kTfPMIhQn+F94GOf
Y9DjAH4d+Rzovv7yLwWaAoVO/fRmuZv2aPCQ3L0tuXwHGPIJYxy48qfP46Rr9TzTHofuS6fznTme
A+Ijw34pOBdlb2SKny89YcohrQHN/gtg96UnhCAheug/bxfz4pk2PQnkvUlegOS9cb8UlCOkP3/C
wQTmQgT5oiF+l756FIIkFOC+hN973Obts0x6Esc7U7wAxTuj/l/G8Ae23XtRfHs144eZ0KeLFi+g
q0BuXOQhyr9dDbh7Nr0dCk2R5FN7w91S21ubvQptAbcpiktIO66/AP4I3/p8Uei7Kyjfz3DvRW/f
8wdr8udcMHnQUPTYhabwsruMPt1GevbTTxsa7kk9GPpkMvt5qTcf/vYb9m4a/kGavwPszUz3Cp/V
5xtBN2LkvTP/YIJrKArdzLgjXLgL4oMyDEKj8GHq8fr2iQthFzqSOLQzwxUEkKFK23TppytLXIAg
CVVZCL1QPocj3tr+9hEVjCIBNSGfCV/Qr1fDIKWYlS2/1pNuf35V9ubI6rJrYWIBiVD1+fduzIUw
ITi02TLoewJPQlwCfKy6ujyB+2fw6/h/KGptktUEBUxP65QmQvZDHrXV7qRXSdUWsmM66Pkbbxrk
gt3Dod3Qzo/wcID7Vpbdadol0dQ0QdM0h1PvxTgxx5l7qouIEHTuOHi/6Ei+bupRJnOXhb1a2wL1
oSq3ReasKSGb3Jo9PdhV3Tm7ftOvyjLfpO0UdpxL6897bqFXaHGOuimyCzkSZhKyGJe4Q1UVZi2K
Zl0dpOKDmASXtR4D2nxoEQtoMpxWZRayCZ159bjqrXOgGY/abqIyYcXJXLQXPho2TmdCM+VaFu3w
Hg/6tWk+4BpvjIci7TRn1rRhRbv15BbHguHzbEyjfA5cP8zXvZe/yRYnVrRqZNvTd47PnKCpkmO3
0nsJdZogSZptX2dkXeEuqLIkYH0duCoNCse87RcbcTfbr2wS+B2TGc6iMU0Da1Lp5YVZqSIbYj0n
R13inoyG5sHSVx8qi9Z9nsRG0U4mkzooaRb4JT0dUHqMOiy5Vx1lEzpomzpsUCdp2jYBqB/StCye
aiccWrbqc3e3cfC6VOJscvxLX+WtdIsUYHKdOGvKd2D2Cpq1L5LRxBQX4egI6TVu2JtM+oujZO1m
K8/RpyrVEbaFe6D95qrplkXadNhalQczBiiaWVrYMHPhSTQk66Trh0D57a5v9EYvQ4x5uRnNSeuy
yDC29ZgKydBvR7yr1BLqOlt1M2UyJXUpfZZRSeYhtDjZliXdKMJhPdXrmYznqMilsiKcbdzY+XRo
8SZJ5gPfYtnnZjV3ViYIFaHDxV7PeagHFM++f5AooWTlkdXc1htq2vWsiq1r892EmHCsp1x2Wp80
SwmmIkmKd06P47QaZe+UcACWN5ZoJDNeSY/XQQm7So3VZsj9190yHvIFDotP121Vhh4bmxCxdN5i
ZcPMH2Pb742iktR2oVuXYWrEu6Ev9zziK9kW9J2dxzdKORudmEpimgSTPxcSQCulo/rV4OhGosrD
QU1KR1I0SrgZE7WcHPPJ29iFxqKjh9o0m5bZ2DqDllU6+9Lx+s3YpiF3pzMx5Beoor3MlRs5QxNj
RxgJZ3ctMv/C7dqQsn3PqXkwefPrPN/ri0US3Q4hzQuoPRGZYCfI53ljG++tW6frNqt3SycL0FTu
pbw6WSonGLAb1oZeoPKMO28XhfaImsIUDPLdTub9sa2GwIxaOpMOTJLuwdlda1fvUzgafm13nSVI
dBlhZwhqSsLWZAH1cslKYgLS9rI2G5ZXKRxvEYm6j0oxhlrsI7Y/4f2cdBEqwaKyllXCQ+YVuw1H
ccF1VON8NS5p2FR7pN8b2CBHpM5bkga91x+rKgvHYXpfD9m6N+aaF1kVMLLPMx0pka96pzlE/IKS
oGDF4Zyfc5J3geNlsCyTs2/pe45SR9oqeW24F7gGy3KoSKBJFelJv52m5W2R15ERVai4WE3j5Mq2
61aDwtsS+9eua5D0RZpK2iyxoDwUrnvqizbsvXTlNnZtsn5FtV6idOAxgbcTKA9T18gW3qqtMi1n
0UWKFhEekZUL4VtvXuJ2Xo5V5oQj7E43N0cM90aWo96Isnw3D30uPdPALu2HcEoVkQstD2hZXiyc
71YOCTKSxNQlF0ZMoV+U8aS36YyNzKy30dN80BVHzGlX8ChMJn2aFOmmqnk0VfPK9cyqr+B0j3zP
LxgKs8m2QdKXh5kzlKsWp8cVdd5i075xsmljtQrqbggKokKfTFrSyYrAbdiKttNb0fvnVd2l0q2d
eCmbmBc6rGoaqGQ418U5JX4AKxt3NQPgnFqafnndNeV7lKiYFZtkTpeV4+pdrxyvqpasp4SEdTPJ
Im3PMmy3FSGzHEpwP0kfuyp526pq15nKjTLHBNVBYq7GdJZV1l5in698jvfntJICAgV3yt0sPfYX
fI46iHuqD9paxLDxlyzyCi6rhlzwyjkkLY0tqbauLuOq8Hrpw6n3eSeNL0JqTJjQjSPKvQGXp54e
PNmi03ZUsm+PGnWkPfd13rvSzf3zsoEYWbiRWiCEV+CX6iNboiNDsmDQK652XdIHTmkCbMeQ+y14
t1UxrvLRWakKr4cmIva8mNlqAF6Q227PWzqp8zLw6+HcmiLuVX+u+mQJ6iVdobmM6ZzHvY3UvMD7
1tuZ0lVWmVVDQzMsG/CHi25Ws6vl0OQx7Q7yxLEQE47S3gZLfdXi7PVYvl5GFIh5Xi+uABYyRFXZ
f1x6vVKqOq4wk2Q5XbJKycKSgDH32E3TM4jx+0U9BD7ziTRCATsZwzoBbjBVF3VfvOk5uMRy0sfK
mte2FWGZk6inzoE7JlHp8PfYOUHOGDWiDGxfvR5YJpXZorqTbQ2LvuDIL9O49OCYZPnm7vXre6Ts
ylZzo1V6e2X/649/P6yuS/CR19fd/mX16Vr2t2f3f/zWd3/DS79e4b754Tum/AMufPLpWwN+8PBF
RPlTTyB8JcDnDOjGhseI8g8uen6jy59bC7/QZR9RzIUHDd3gxTwgxV/pMuW+5yHoqsHwnxtO/IUu
31zTYNCE6rkESgHopqD7hS6jHQ9uknk+dOJQF8guexFdvrkU84AuC/gzQNZv7gpAZyuw+bt0uawa
+Gu4BO53DKFvkS1DRxRNG+rNV3zE723OjrULtLVAe7k/HheJ1XL0CJZLycFZDUtYFdMmrYoNWnpZ
sveVOoPKeDhoN7SV2avmOov9Fq3crlgPfiI7X8WVKmTd66Ae6pUVJli81ewDd4bQOAvZ8VaO1RlY
Uo+vk/4MZV2AeZAvZyVuolKF9ViFQwGutXY3rUGbAYsLnNRjQAjbeBhcfLcMiRx1IWRZsvO2q/eE
r9fg+I+cvAzrpY0WY3ddW8UU9VGDjtgQm/pqAAKSdtFSbQe+ZmMqiyyk6bp0m8jtwsSPEjduIYdw
y8u+64PUX+K5cQMONBhngVcWQampxF4RjSxM2lTCQpTIXXO6UixeRNQ3VciAkbJd8DwD8Cuir5Ta
75pqN6tP06GQhuWycjZOWe91dSZvjior7LvK5+/sCAe9GCTTUcqA8WTZkTdvyWTOUAlMNAUyNMdZ
mp2VVQazW2+BCAlhxrb7WTWt8AhpgHMCPDGVYPlRzbLrhl7NrnMBDCYQ6bLrO8tWLwjYDQ4ysR1M
BcTfl55TQZDS+9UwRSZJAjQ0AQVCkRf1XlPXcsxcyGvCRLlbgtMw8RBECQxhMkRzd5aSZq0EkPk6
GuhJyta5m2ZycRsNVKIBnpru174JtVVBVsJrTYFny92m7uNuucSMHpvuotbDgeN0snRga6QejM4u
ErvSqb/xyLzriqOR9ZK3+8QFhukjySHQ6XKrhvpjMgPrZFVzRkuydkwXNNaNR74csKy99rL5fPG9
aHQ+VBAxMtbG/sQBOJpEiZ+Cez4agLaLJVs5hOzP+e60nBLer5pha/I3yuFFbBtSSZ3hJPRxFheq
TWRDHQitE5bTAAbPJNYD3ZYFjrXKo7TpgA/ybc7bLfZcybzkbVmwlcuy7eIBR2XvsuSctR8HdGXo
61Sdu34lB8UayYm3HoXZdm2+zap9ldayrKbrpXcj3o2XirutrEh3bDws/RnIpThRSXuQODSVo2Ok
Spz36YhTWWd6r51Mc7OiG9KqXtK6m2Q65xE3StIcTgVJgrmtVk3JMLzMe4bDpphXI2Q9vIA9DLQa
LuIF3DYrv71OnS5eKJdpZQM/8+VgxW55cxQXwzfjaN7Rpd3VcMw8k0e97dZD52+mqiolhcuzENqn
izrvIXWCrLUuaYgE7L1CrZYicSWw1CVEfXbSgQvqiNmWCVmJpNyzM7Cfxm+M9Ohp3ldBTyDGQUzr
pGPJWU3bWEw0HpQfeIiFuKli0uKV9jMl+VRKl2ey78bXpSkOOPzFRZswbXSgcmCpiKy8Zc+F764h
qgzY0iGpuHTya6PzyKEqngGsxMtyadwpngYE+Qc6slnXyMQhIbNJOAgte84OkcjPmhkfcVpKM5ab
rB8bSY17Wk8zZEC6jdO81UGRsUJmmTni7RB5DtdgZBMLA9RHa1AYkkS6WDOJ+9EGbTUf0SHbJePr
LL8yPbi/onFCj0POM5D8I8LrAp3NDiQ0/bup9Q8bTwEdqWBn2hYyu9FbIZo7GxAD4sm5UE4Vpink
Er6OHLzEiC5AxZfXls2b0ufnftYVweL2YZq9bVINTnTZ9diyO7n1O+XVB7ps3i+DjsYWKDyfQpHV
ueQsX3d5ccBUGWeQnPXUBhTjcILcBFxYydvjOb9x0lPUldWGchE1KWzdlsscRBHhpRFmeLdCZs/p
8siCZ+1MKwfeh+5kDydb7KsR9rxbn4nMA3cznunFi/3uwmpH4okHnU4OZh/FZTtGuiZBy6uDYbo0
cyK92Q9nU8dcV2fAJ1cuBwhxtsuy6rWZ6QpNTuDxK+uUUuHsXV6UEjH2wWXjKfcHG0yQLKewVa1Z
4l64F2Pdr/ySRT1QLDadZwk5gg5K6bnVvp/YbTE0135CZF0BhV3sFCinW/OxXS9+FpnUvSD5UaaW
uO5EtNTeQeLXm9KcV51byCHJd8tsXnWwIIi3u8ZjR9VSrUeeBRO7GS7OfIWO+/JIG3Rh7OVcndCB
S90kMqvKVcfzU5O2myllgWrrqEumMJ/IgT+Bw+Q8Q8Fky/M8zWKrLlrY1y0kbkRlRs7y/096+EWT
/kTrkIsZlJ+eUlG/V6TvyLBfx9+KqBy+p4W50OcO9xsYxjff7XDLCumOwODFQTbHCC6pQPHyCynE
O3CTjINYSoAawg2Wu5wQlFX4EombnhHkQjvBSzihuJnpASeEr/qhlEKJFBO4gwitU3c5ofW9zsmA
1QV4dpsTXSxkkr1Jm4Aj7X6gtQM5aemWJybR6Wo2XXpEIPBIZju62+RTtzF102xGW0a16PLQDt2V
TdQqKcfVULs8gL3el3LueQ8CJbZl7GStAxoXqfZmpSEUdaXiG5Gyahel83ySFdU724lx5QKd3m8K
noR9qwfIEkk6nGei9QNdDUmExsHb+uMN03IWFs7YWcADmd6RnSH4CLZ6sVf13rCHOkdvgJlPbz3V
T5uSZ3RrumUKcm+sclnPpDxhbjtFjvDKqKIGvrqsBLmg8NuAN1ScJqk5sQsGuaZRwFdrLw8qpzBB
Qa24GJapCFrPO29pCu82+zf6aEflSL1KOoMHUdZjJExF2h8WCEOAWDA+HPPBPXOhLehgmYWJsymt
D0EP9SM7c8gnoYfbhD6dwDlykMgiNialbMe5OXSspivORwPWDxBdWoyisRxE2E5JHzqqY+txWqoB
BFPwSy6x/J1IjNr1nIyDvuuMq65x0H7SQoys8FCHKiksSCOLKqUd7RIvi4f2jV8dzjzL9kvKYb1n
Py82RtfvgNWvGjVfGA6KmGysck6SpOSXXpNr0I7mzA9bsvjSMlHEKGHwXySsPuejBZkX5fV1R8Sx
n1SQ6LIWQAPpHZQkvESQK5ioHV27KXzrx7hyxcaWBuWyzNUUOGh0zqkmhzOqrlSlolwnbjRBMDtr
WpAhqe0hXJcVPs2NXs+EvCV15knVztsmz4q92YL6MM39ABpJjt60bOhBYKyP0jHf4hakrrSxYbfQ
t6ya27gURSL7kc17Ba3694VxtJwm0oVjATt/ST1g/kwngVYAFnbSMcyxTqQQyaWPqjIqa32JFPMP
hSUgnxjrRIUWw2ok7hKO/ehHZZuDdqzqsPQho4C1AK2k9+gBqiGVQAb+fNK5dovT/o1pTHM5LK1a
97bJtlVbQQalKFYydYB267qajhUEKDhiyxymc78/L266P46NE+hRo5O6GiGUjbg96QRVIZQVDLxz
2sZuyvNtg/JUatMnb+ygjcQFL+Rc+zhkmeOFPU44cAJVr0UP5Gmm7fBmqv0s5rY97Cpmgoqpq8Rn
oGg7olqXWclAjxH8ZoGQ7AV9Vw60iovatrLOdbkSRX/Ym9zEiZe/LXzW7uVq6Da1IYBbr46smfqD
AbzDOlO4D9u+Rm+4gX0LVQU/roeCbkUivMs5d6iVvPKLfdpCFoFVArQZiYVFTjqDUujXXjB2cFaF
Q+ut6wOBLairgmnKcQ2c1veO67prQrctBiCTgkWocdSqLk1yjRuCA9qSVSbQ+bKky2ZsujkYhapC
cJd2L/Wc4Zqjwdl0dPTcFQXlcwmddDrJeF/Frjv4oCx1hzkhPSRRl4O6bhjqwkzl9iwfzSxRlyeh
VUu/1mxkcY9gg1a6qOGNK767KAFnOFM1hsVKQLecGfjTBrVFoNv0crbdRZrl00pZ1z2fGnyUdHV3
nPftIqFUcwktaOC1k7kIQJ9/D2vLg2YSkD2l2ceBijoNoG1Zby0Zq706Gb2TypR2v0m8+eimOKTp
flkAz/pUFEJoFECbbwpAsAFJ6M11HduZLYlMW+9IqW6sIMFoVQh0sQavMKeunBKfr7/WU7QZaKQc
5kANa3Y2jKbZLJ0CahkdKM9yhPACC0wTEO213mA2l6E7OP1ZX03Jul9ce/6p1AAvtTKZm+42g5iv
PeHMkOlldjhvmtJd03Ke4bFvVkDdbZQIA25OQTnFVmMR9UgX79XQQgJBCnttsm686Cns9X5Kp3Cy
ZIhENS7XiyXOe5RS4GxC6YO8wOrNOCUfxY1c6lL7ts5wQYJx7vEgkxTODig36VpTkL+lUtmwAt/Z
nIsOwgXqMhsu3IAPE1yHCamvmiVrw7lNzapQ7n52o4c7mbPHqqk+tlPe7bplqwLu9cuuO4s+rBiB
zKG+yfMSRxx4YkhBEKDdhi2NCIoFe5djytoA9X69wnAPb7eFrC1K04LEoqH9W6w8Lpu8mULcq3Zd
jKSV+dIv4WTqZesOtQnahrtxYpgBGUb4e5aBOzaFhs1vjfuO4zzOe2daC5MvcQJOJpE1d/nHRU0I
SkAI7U0upNmsAjpNM1KcFpNNoHgxH9cNCKk8Y1eQj74eneZD7bunGYKEixJvgNRfQQ6UTONqTnkT
WzEMQT+bD/XQZwEsKMhTUEAGvpqpVoKzTldT5iSnQz12w/GUjjQiecLjeWiPh9TA9gVVHEp6oAcz
5l0NPs03ZZGlUZb0/Vpp5IXYM2pNqq5dQwCjsL2FCkonBYnHK5E5UgQKb74paC0zg0Ssu2wOZ79d
In+sk2MnabDMc06ihus+mBeHnpa4gIkKNtUrPWco8mpdqQAWec7C3OnfzU7uB2XieCeJ7veh4EC6
IJs8fYSJYiF0UvjHHWha4CizPnCTBHLSqjvEOesDVUIWL+Ddt1hAgal30VlaT0k4pskR5ccjS4Js
maNubiD98PaHBoV5xU8cY89moBle4kAxYx+5dO11auuz5SgV/T6fkPSgshR4fhF04Nx9PEJiDynu
VLBYTUvkgsskk5dCvbyAOqmQSs+R0zaAfXKMdClzg5vA7UAFSiCqW5eG2YJDm70GGrs3sfIMss5D
MopdiuuA9HY1UyybRp1ljvuG3NBJPJoVmZMDTZZS6tljMu+6bZ4fKgol6ywDIcaytYKyb22d/bai
fghfcnNTLBlgRYSK6958bAjU3Ceoe67NOIqYL9qLmwl5IJ3QZGWGbAwwAmJEymItxuVE8fJjO6V7
tOwFMFoglJ7TQX5Kx1Pi1/3GQgWINe5rno4f0Tx/7Kplm9q5BVUQguZY3tQbq25P1BjUyD4apizo
mYYAaOmaIOMB2WPHI+Gr3pBgUFk8MnVd2MkHVajbm7mSGeSSUKjg63QQYmUTT85T1clKjG/axs/C
RFOwjJcXI4OoVYO8UqYpLJ9LNJQzvERCmtpHNcFQzVNOXkWettXHHniyHPoWXyNvHIPR1t4A7QAN
5LFEmPrUw6YOzKRxjHM0S5M6bFtPTptJKFCgA5zXdTTRdnwn6sbuI+UNZxnJ9co4mK6NbfuwQBPb
RT2wCLeEuqTrdziYxTxsgRay/0Peee1IjmRJ+4kIkE6n8Fuq0BGp1Q2Rkk6tXJD+9GtRO91T3f/O
AoP/andvGpie6qzMyKC7HbPPTuCc9OcT1t3Vn6pQNJMT2RI3ILG2S+ezxjscGTBSb9zyNF3z/mst
l+5ZEF4fYOkg6jVznTjBMhw76NRU1KqGUahGGk0EIZkIxxA3qfdKuVzTMTf2qa64yKju7RuUxdev
kUz1hg9B9x0QdzQxbapxgVLp4G8vhtRJywgEuyfGxDWLG03LTLJxmTG4dFC4Bm/kOzaUO9coBzpz
1qfcVfVpQBi6OGx4mdd+3WIYKC61N8iE1WSwU68e66Qh0zokMg+K1HhlU8SUCHa7WtSC+0roPqDW
cFH2Ot24vUtxe5IO84vvwZwTSMJDsuBEJ+JoQWTWkePQMu6DReKX1a4/k+2Zx9Vjj7kzu2le9uGt
W+Nacvq12nT9GGQFjjm8i8r5wV9D9SHR/YwKd3w3thqeqt5tNvUk2GayAnvPhOv84JITaa/wtzYl
U4egBWuS07G6n5vFg7kmwWJMFIQJTIj+iee8ERE3uDCaaZ1OAW/to+h8dlqMsTbG8vy4EQTBOLXb
zciXAq5C584f4zpU706hmhQPvbnMoyY3guX+OSim/qcPVnKLS5Rm+aD1Nx08FQezi7SrxFlN2tDe
dKSfb4cFeXzXt+MW2I2bFtyrk86B7Tg3HQ6rsgwjvPB0A/Vt7UUeDllRMpz9aljvG09asH4Csy3I
WmXObH83qyBpq0N5sDs2HJygfx1p8aGc62yqcJYGTe1tdKVCZJukions6YYpOaUhZd6I909jtsuI
0zTApDXgN7gsJx3q5r1uJ1knIy/aMerLkOyVj9zUlMhydW/dq8GmGy+XLFG9ZB8WgRkneU/SfPGL
ZC2NhhvtIdS9/ubZgPjRYU3wbvxORsbLeVS7PTJQzH7Q5cv4tU4zeeKr7pr0f6dTA/PkN6vlF/Hm
ufZ/59UM/0m81YBcf18F+XuCh//+T6/GJqGLtYB+CEyNXO2QPxM8bATEqhiPAG4LYVP/06xBTBc6
aE9TrKJDgOf9JcH7/3BrsGLyb27NNQQEioelbiDaIS3xN/3Xbk1l6l3pz+KMOTXuPfntCwxhyl0g
KfUyxYWNeKE2IgYZ89x77pPSYyJFfifQ7Qf7RDAEulVqSR+UTfDuOq2CSYDJYIYNG4mp4FHv9xNg
Axuz3dXxcfIwdTFFlaw/mcAHUYNpg+AaLEmYGBgsG/A0t+2I4+pfu0EB0V+6NSyu53XTtWY9hLJp
IyTwl7xiSzSV7IQfG4am/SFX4B+2am4GSWEBXG2jdWW3GDLyzZALDCXMfibtesscdUTibhIIRhqT
AY4qlsKAy7FfPcvliVvpOv7TXCpmM8PF7W+n1ikhD9gImgpyYKbWd6nmoxG9iElVWrFp5OsiScaa
9pYUU0Zo0UZtNQ3nXzaUERpJBBCYRaj7VXVNguVfoLoQv//ypWjrvAUlplS5ONuKBluhO1AIXgjh
vayJrN2PEAef1WEMMUVRZOU4YXzokAOOw3ky9FzkuonHit6GjXoDIeUD2dqbjr5S3S5bTcmWT7mK
+kDXEet1VlnAHZ1q+PbW8p5MUHKzbcW5O4EoAm2njRXzMOuKE9EPi79I3GvQ1k09bRcvPOWUf4W4
UGLXowifJvZpjQggc455uTPduS1w6AYFOXYy39Hc3pTIZQjed1HlkSEuxXLn0ZxncqbxEHg87rgF
F0ch4xE+ImC/uS/d6bxU8lyIH1X1EW+RDSLoaGM8iDSdWRurSdWJwuVRS/HtKKByo8cQd7VbDKJp
Ew4bmzt3XbkcLGvCtC4felN/y5Y8FYvfQ/w94tv87nrEudT2HqXAf11MaywJUCA6NqBGWALNYMGX
wbE7eTReGrJTxLookSPUEY+u1yEIxTzXIBb0vWXbreHjxKc2c2vYTKESTlZD66PsHznAaSLVrPDQ
PBcUxrzvA3uMBK3XOybnPG3neQc/v0LMu+6mSqwQJcsSFUQ6wAH7bzrD6kQqC+gy1/dLEAbHdVFQ
ovV3RR2Jd/wcVZawkB9UdtLWeRGvFLk6VQgJqfOY50sPeS7lofX8Op1UU0St0z2U/pJquoqN1S+I
aSYdI+TMdA7roWLI7s3UVOnaIm6ztfCy0PLGZCng+lY9jazQexy94K6c2h/qdC82rS7OMMLC0bzd
akuF2a8LntfF0a3gLMqlLyImSgXiBNd9364ERuGSspxPQHLXI/jKR8rzAh5M66UjCasd3pE66nsN
jKxip1Uv23xaTkpYS5TL4F61edw6FHDCVSKwAFRYVV2MGi6lW2xXBu3ujOXZpUGW2+vLWrM1zicb
Vpe09x4lmJQaHi9zsR9zK8qLPoOsPTkGf0L2zqeHUTOyuXmx8Ecia0VCl0s/RuUe5t5VZ2j4uVE4
Lx9uMb96A9sy3r8urAIh6TsftZWHIPMkzGfr3rnOH4jD88GPr4v3ETLiNanMGPMrPFgPnyY0TuyU
A08KGAmREwzHoQpekbh9S4Y3xy+d0uCH7YG1/tIqpfhyMPjEVU59HDLWS1Mgmh+ESue+2lrcpGMT
wuDaYY//04BktnGdJ1NIFuXhfHBpMccO9e+0NI//VDV00ls1ivt8dZrY92kiKgCxxOtTDzxobIyc
Yoz5Bu/F/Kn0/CExEuYTHeovN5yGqK+6AI4FPfnd0kdVrV9EGT63cwGAs3YviHXvpkVPadELf9dy
F5xqJdPFaBbVc/Vdty1IXjzTO7biUa9mtYeJ0Md27XuxNY92ZM9zVtezTmwFYnEtC8T6xSlHH+E8
mClpxvzshfV+9Yoj7LXTqhzECXA4mGy+VkteBj/IMHdv1KLOf5Vgdo0Y3stnGvV4z9NmmlLTNbDS
a4xhaymjclRHx3iXygd6K+2tM6xb2tMHzynTBkx31Lj9DuOw5dfvnJcc8Ez4KOd2W7fhORj7LqpU
+4IY7xa6fke5uZRevrPmlp0s5aYUNiPIl7+ousKvlngEAICA6BmDIV5gD6PS2LZn4toH7dT7csBh
gdf/1fXzKfHr8jYsga2QdcA/w7DmGc9b9X9HCgYuMrR/zXTd/KcU/MvHDvxdTf76En/WHyjDCYKW
gQenBDWH39SgjV62jxiO+NA2V2jrj+gOPFeIdC4A/nUtJYSgrH7nuQLwkyjxXzO9P9izv2B2qH/8
43//3n3AZp6/SUEnDD0bfwmW+KLy74R/6z6YyUwDiEAoI9hsvl/eM5DS9tDEq3R3S2Bl44iwgvy4
db117HpHwvyIUztzW+iNlnkbAUu7niqYLSN8f0TCSZifCf+u83tuV4Ab4S1u7YqeK3Ov6JLaY3OS
cj7UiAIBovAmDmvvvevxiMCg9GzrdI3dXa1iUjuJ3YC4WOBauNzCZb5mrKCJUxaJUFBMDZ6lERy5
H+6lU0FvGpycbCMrlnkBUgLp74icYXsK/cwZfQPIddOMIwD+aUdqNCnIgxmCZO0gVl3aw7vE4x2E
9UGUNGHKScayT4CDRrlrH+no31CviSf56urpgOgmGwmskJDFTTumAYUBM6iDVmUWhN9u4R/HsUKi
UN+WLX/0litl26MtQjZWkcdDjauIo6MgDNs31vS+ijMl5p7zIZ49majqToNo4PjOFgEzHVCAXW6E
ybesQvCACIgIHPl20EF5dYdgKXF++cXJXoI1qte6i7TsTyFr01FAbtrsWGjocOJjft1yX8dcj1Gp
ADyAbHeacGfyL8wg8MzRu9CLBGFUmwgfRhLJYjhxVh8JBBa420M/PRloi5AAcSjblwEWUYmqCMCH
DgCEDxCCVAdAfnakqnljjdOjATCxrnnSAaCoig8BnGKtadzj97y64CCAW3hzCBMNL7R4qwBjGEAZ
Fts5o4iVdRmaKi7cg1zCxDYE3QH+sc4QZOTNA/dbmJey3aKbEXfmGV0bQK0bX34Q3t/MQQXjFpFZ
C1q6gn2kPgXgqSs3GxTyNlCsh/cPCmOyj52bR2sRbEf9eq1W9GV9wyFzKMoKcLOScn31HWvHw9vK
A8EnfjDlHMs53JR419ru/TrL+0avu3F6MXjRw+mN5n6s7GArgymycr7py+e1uIRGR467r40b19eo
qyx2BCkwY/S2WnXMLOjg2X/RV74aM1nX/MywYMogbvixtzajnNNqmLZN8GWTw2r5SMwKsDeAc/ty
O6C6tKjHHJn2LFhmV0/dREDtbGQIE9W69PDEAW5EyGJSHC9RbU17jhdkrPtD2G6Eulmr/gZNAwbD
DWhw7rgx996ljSs8vwo6kfC625nJSax18CLFRIGUpr8ZF2+JKug7+DnHcarumNBHttSPpe8XULZF
tOabsZm+ur78wGh6MyoeTw4uozZYL/64E3i2xlvHO5W4C7XkSVOnudjIxt00+Ryb3EoMHgcfFQb9
7kl4ykuXsulgi4dSFrAPX5RVwzK/ftXHhcEJqQ41qbYlmzMLQSh+rqhgtz3hMR1QpkLJZtzNDhBG
0OdmaSPlvPPQuYw+3zW83SDAR9UCJLRvtq53sZwbYta3XISxQG9GAZHUBHOUu8cxsl0M6PWG7Wh5
DEZQ/yMaAMD7Jn7qJpVYRJ10Aad0bcwLYjKoEWo2vULDBugpSkLx9ecN7T7R2t97Hl5y+421NkJG
z+wHmFAh+5HNp6j20OClo2ILaUdJ3V0OIs3FhKRstCmqKepBdDd4Vmo9vlVzmaHStR9AdJam2LjA
Stn4HEwCVabY1SZmK0WEcuJLFVm6vCkB9gcDYrX85F+HKnnTav6yDgQHIqTnGgPSaHBWsjAa5jun
fFTLsVBPXOMXO2Q8eByLW7/dTTDwiurDJ5ic0YspVJECBU+6Cnn21h5iF26t7N87xH0z8N3CDBvS
l9lAxoyjM2NpHc35U+itBwEslIk4R/hWuvtg4kfporJm6KXOYf6V23aGlp2fRB6DNNmYzoY2rtJp
1pHXVtmQ2ycNZEzvOnc9j89Cnkr8+oqJp7TU7wZfL2gVSDsSj/VeLQ+dal47eU9Xil/oYR0UJp8B
jYbyjaPL5KrMy58JMnxAKKe1O8yBidS8zYvXwj6vHnjcd7b2Go86jsqK75sW/RJbPtmTHSOoj2a1
gmU9IV8IPJzljGc0GIOI2EBNzAKqAqS+C8sdrK7pE0tuA2Yu0mkOqvU2HC8LehVoaRgzHAqHo4DG
zdEbi53VAq4mzX7RCBqr+dHBwb6n1ZJ6XuNG/RRuvAHNPRcTPKxC0ltR2/iJP5Qx3hbXYDFZ9E1v
5IE1KtM1rlFuj5+ers6cEDBfRYSWXcHsmIsGQQdCOsVxfAexCYonZhWPa+/huRKPdm8ngdh27aUL
hkNnFz/zYGetW8TMmD1z7ftF81MhrCSv+HYqGGyPFg6TH7FanNxySkuc4f2w6Z3XspcX5CpJIWFH
NA7qQMBilwMCkiNU7q6kt8TXh368vk9rPDfsyQw6nlaMICvZI0veY0qIglzFYWknpSTPoSh3eQ+M
2e2H25pW25BNW/gISpfxoGDBuISfLfcFefBNn78pa3miAu4QcfIHX3o/ndvftoX3ULkKUO6wAlEa
T1azvob2k9WJRCxWNHO5t21gjXh+QEOSErmIl5Tt80Bh7iNHG/oFFefzIpD4TkA2nBlNHo0Y34eB
on1Yv4V7P2nI+QC5k/zgTruTIJJ5eC7VC0b71OVOMo/04ANVbN08FbQCDjBuO9xkMuT7VnH8DZdi
tZIlQOI0vDZcx6ChDjp/qEac37TaKRQQkdQ+5mOVuA1QXsxMfbnAUziM1jVYcD5RJTiMPRKP0UUj
DCG+uMXvIc4xWID+34bXPiDNL/PKDw3GMcfXACZgQbgya5ZN0N3PeAeHdZF4zXCciAcYDD09D3Ml
DmR3QICLubnj6aqPRY3+1UcOD6Dcl/PBEUAXQRmscgZbJI51B4Bq3QF0tBpEC7j/W7CwuoRJ32zc
YE5QxopoCNKpelKzicX0uU4uDK9A3NQatOYgReTOXQJ2yoagqcBZDbuBUhaFTh4VQ49UHH9VIJ5W
8lHJj6Cvn4xp4Kqrz8rpPtRYb2dNd4FvpbmBB9bxbY+Q3THgISDLOKnvcEQOMZtfa7NG+Fg8WA75
zs6tO14UaW6J284tb6cCpzWw8qkKT2zCO2RVj9ojr73zPntOHHo7OkOr5r4biUKdJ8L2VYfynugP
1G22JbfhGrr7cvI/EaPt5JUPI03+0+DaCgb0oFoxXBBwPDdLu29knrgO9JRNs/I6/AvHesgnsQuW
9eIVzrsH4jeg5mzz6bYs+VHYdUquNVmPbY1UZ12NmZm/GurezKI4jFB7qy4P166jvdo7j5CdVxa3
cpIZLdsbvWIcz3Eel17idV2C7BnWwvNcjlHNyKsqXbGZXH7ftPNx7kTaNTRZUGKGkckObuknKEEk
jSb7CvdLZyqYoGT/70cTpz8+a/SvhaJfE9TnH8Wk/3lNpICiXu+A/SQOwFD7OjD+d/PrH4PrJ/89
Bfkvv8ifEyw6+CSwXTR/rhUiVIL+zDMIuS4OxUeLXvcRXleq/DbBegCzQ4y+Dj6ozMdo+c8JFv8K
/X3UmJCSXFOQf2OIdSmClr/Rp+F1rPZsD7tp8b1c847fCvxmnmvfzIAxRfkOTjKmZbgPlwGV5TKZ
IbAQg+w0m3YjdzZkxjO4QIpRS6JSopZTC5HWTacVkg2gQRZCwvXzcYSgEwN8Lb1umbVfIPfwtO8k
5F87sOtw+haMN8S76NbZhlepCMnIgU37XbUTnou7+x0gWzTjwRIQmnY975zmDsBqL0rUgG5Xp4+m
EBxMKbOwaLZ+dRDUj0fnUaPmpCFn1fhaQdzW/kM4HSQuNx/Ct7HeA++kYKLjgEk4UBABkdw6G3Qk
rj9v6XZb2zv15Fb6N6UBqbpe5qvSniC5Q0jvHhK8DMUXhiYD/g8lNABQuA2Gej2uormbWvETev2J
anZ0mvbHqCfVjJGbjw9d48MwPy3L0+xUqGsFCaG4I1tkRhzBxaxhJ+WwLKJqqc6DaNIZDvl4LXiH
13Pxpg/7bKFTLLv8u6tCUHTQLmGQ2Tq8uC7u4OVGWDoTV3UK+pe7TqpCB3N+kdGi3+N2eUOoHLst
2foFqrVWvQ9kcw5LVHJDJxat3LQ414v605FPKn9wZtRfryK/51mP/oHfzKnSbIveAHYVFJFu1oTB
gxzzdxfT7axepTrOY1KLT+aemEFJxY1CyCW24vAurZ+yRp8BrbBcv7b5+g0QX0IglRBKDPKB5d1n
AX41WgqZdZBUWt9YeZOMEF/+ilUH+ErOVYDBp3eCPBbzhDdeuIGrAHuUa0Tm3bivIOI0xJyCqDMu
cGfKdx7EnmVD9a2Qf8giHPgGoYIydzeyrA9usV4KtWWkSxoIyG4lySSTxdIRqleRe9WZBoIT1Yto
NLgPnO3E0LKBMl2hUAeY2cRYOzNUR69qoM+nd+OddH62itcAZQwo3TXfG+heoHWRmF/AAGToskF6
vvXFlTZSqRgPHpRzK+9NUb3q5cEPdgraWiElQCwCu0S/9xMq5j2LpTxNz4BaIb6wHGAjGnOiUOwu
VfA4qtQVJsZLlM157FuPcAeiodzaFkV3mF5alOVcfL1R7hkmg2XAlFQkYbMcpvxpYgoBo/ssliFz
MFX0aGhMmDJ6TBuifyeYPcA+ggboK/RjJ0wnFqx0DPcUA235oVrUdttd6dw08nEYkNixDVdPcjly
8tDQu7ULIw90SYORIvYxFcHRi2RlPRfyxsfTTDE7ScxQq4xyTFQFJivPPYWYswje0YONQU1uQgxh
VYXWc7G5tu1M3u07XWUVZjaO5/7aym0XMGiIlYISiCVmPL8nuyvhxjH7oQPN571oPgP202M21JgR
ASkW8b9/Wf4PLeT+2t/yr83bf+T4jf7bZwH+M8j/9QX+cfFh1SISDBussctQor1+OO4/Lj58rgs2
jOEjCSgWxzjY0PvPiw8fCciwjxPOaoiPFMGd9PvFF2LxHzociI6xdRkljn/j4rvCAf/PzYfvAAH+
r+IFrtrr///bzecu4zBbra/iYcIcznD0Oy+VzndklRfded8c2weWGpyINg+FY85rWX+x2jujg7BD
js9wPAbYEOCcyjqpc49g5QrOxcpDTUnK8Vjrn7F1QOigWtTTHRTlVvtv/Qxqzx2P4EfAHcsYhsfB
Qvej0X3iijGDWyLXB4cHmT8FYMm8Q95OGyrf/eU9HD9F/qYDFRGy95o5832cUpwciO9MUIPdqffu
gK2fR8x6FEW3WT8yTlNQNNtqdmAafipxEliaILbrgsDsEADRnud3gjmYlD9599P4DgpXKHz41d6x
RTr1brTgkbPnNhpDUEAl9rKosyjGFGjN0iP+HpOxNmjBJ4G7AWtXd912XoPn3NYJohfQDyJqsK5i
WjHF2FyfhXKAMzR7l6J1Lxmm8iZF2T8pChQbxwKcNDkH+Bkx0dqRpx3YUcVXtco3HdrZsEBkwFSu
F3u3MJo2/as1dHdVnY4Upwhiv2t6Y76sIdwW/NWWYtOYDEnmawdy3A13pWYbvGUTP7xfG763+Q9Y
zTQsuntt6tsxfOPwpnkBcQ80Ye3EI+qcooaZjJ9zcchLiCUENVZSdEDcLPZAp09ml7f5GKI4B+7J
gPFX+EGb8ISVSjjwRZthS8pewI0psGUF7cWnqQybyKPqxnKRqNmIphDhZxPz9gEIyBFlAt/f0aaM
a/6CFTogTzmazKbcNU0eF8BCBl7uvNkCkDFmzN8YZ5OjchJDRibCH2KYSzb55lxFGMMwvKxg8UIS
cZiuw9DF3VLEah3PHXaLgFQE04iWCtYbFGdr+RAWiafwfqlYNDHsNaLxCu9E4+Lp6XDXNGh8cpyn
297N0PBVCxj3iBb8rtF53E1W1BDnBCzgQoTvoQxTX6DKZLtms5BbY9w98ooXi7YJ3i5O99hB+oHo
SYNgirVxwdt76pH41bFY0Equ4RePr05nxW2FOW4CS4/tOTPePhOx7lYf2G843AYGmfHcpdw6WcTb
tW5zqNTWHwn2ueThCaRX7IHrm1b/sLIb3Z2mQWQEtSMooBQs+6XqktWE2QDPSUweENcpU+yjb5+M
W8eF9o9dwdJVubvB5hmq6wHr48prN6odzxaUk2rymx61Dl08+yLfq6pJRy/f91pGrfIyZg0bZqqt
i6/vNNk68NTrnG2Pjk3dymiZLqMdAI4Zhn3giQy8ceRxO+3H5amzYRNev6fFT4KcgU3wborA3Cwu
Ranah4crE7jX1Bmg0oaL6cqHqWdRa/jbFT70Ee+wbty58kzFhuRVYtDJ9awimYLNUsrEz0kCxg/K
GRasTpRusjKMnfalRyW5xoBphlvW8otH34OawvFmaLwAa69ITCFmglxnqKi9+XoTVF1qCVTUV5gw
YPIfA8o32H2ToS0QB/xo6lOBzUw2x7c3oMeqAI6MX2iXhgwLk0aeMkinpbvRzcEQN7KxS6cudjnW
AcilTKrOTU257SeWUIbvwXmwWRdzi8WIcbaTb9+2jKd+JaA48Korb0JbOpBgQuEa9PUesvq58sJs
bLEiRrXA9C3sB2qh1fZ+gz8/ZpXC4hUwy/kdD0oAKicgQU9t/hWIzyurFLIHl1RBAtYeS7umnfTn
TaD6J1YuP4ZXG97rWEg7mQVcz1qTbWec3dQ/VxN7pXUZr0We2TxPxNXq882PdMAGeE+tjtfxyUFl
HWRJhkEhEc24YZO58KElsU3gH6NPukzjDO/13AEjtqa7UY4JVmyloGpjVN5IbOVrGmB1Ujh+wMLq
kk7I5xlgLiBtNCJI+03d4lQWFjbFhBcuip0PaFiPTqTro238CG2YO5vobWieqnnY5fhtl3ijKus4
T3NMxy0PznnrAJfC7yj/GuAn1sWjPwe3wtsvLVwrXafGXRPsvUitdY5LOGg+VgKhEp5S1zlrOmb4
xcWNjbeebiILz2aOVjLOuE3QOrdB39xwd+sb9zBy2JMUh9MUXvdZrfFavfp4cvLr9WVVkTJe1jI0
6miMY/alXp6JjRyLdikkP1IDuGJ4w9ihf4tr84RdMjvP7neGv4QFT3l+PwuTTN09Ic4nD3yA66iB
4JyXYVw2PerGXwShWm+u+DaCPyfhnbnHvrFdjR15NQBmwfiWyvxmsu6HNogC4WHbTAOrD5mhcGO0
/bZ10yT5iFOz85ddgf0D2FWWDP7hOl0svvi2qzZrqg4p63zmVO3RPwR9hztDkuGzc7AJop0/c5uk
Cpug/BzFDiAfgR0eWgns353D15Xbt428PiZI0xA5Y5MSzSlW0325bfXRNthQ173OfXeGwzUtWF7R
XHRYpgo7F0AGjljGhstvfJYchFB/4K58RosrdUn+ZQFvpyu597DcZ8yxykzhxmrQabM3TfhS4ZIJ
TR174lz5WDnC0JAC6xW7mJGmyn+fhubRrdq3qX3p1scpD86rHB5H1e2c+q5EhOrYy74fio03+RjN
/KNAV5zfiGrYuaU+0xVRjLheG2JjW/Jm9aptize169cZYf12kShNODgqZ+eza8kdtfMN2G9MouM5
X/DAIXzuMMK2vEHlaMTDgcF5AiFW0G2l15NYH7pAP+Jzp/HIt9FC8weDMwQbwjauPQCg5ptc3jRU
p/WsLoy3e6v9xMyUkrDBqr0pKvw8hSNg+QtCoFeCZFYx9JLgleTTt1PAi0aGUWFdRg1YLoSrzPS7
QH4XlCerh7sKyRf6yNUQZeftA7rlSAIDrKHoH1GDiwqFQgAGUgD+9rqdxT2+2YNgaySaLwltM5rg
JIbDbC59jYMgn2+CMR1s7HEbznZ9F9JNj0aJgpNiQ4jUCtsIpnT112TEgoxunDcOVjxR6T2JPmsA
i9VKbYoFfgO5XeSXw1KvQBESe6PYHW8OIT9TLxXAq7DrxMhTMWsc+GjngvyvbmnwjnVok0oL+8Yg
YcPT2ahji511qMwwdScc9AG7sxIo6btRV4FW1wnt5mxc2S5E8NmCZUL3LVrkflxRyhJYdTAn2k07
8uSDhqwm5JN62mDdW1XVGcq43ELQ2F9y/9Yr3p11F6IHQcSnYD+29z14HJH2TVNgO2Bv42p/C6yb
iV9am+BVgdEBWhLze/3GsIINC2eE/9CG/8HeeSzHzl1Z+omgOAce03RIzySZSTdB0MJ7j2FFv0U9
j96rP9yWftMqRZWmrZ7JxOXlJZE4++y11rcwObBp7j8H6QbBNu1ekH7HZquIe3W8H0bCpo4bJS82
sdix2Nppt9SnDBjLtZsq8FUWH8yX0Qg29vise/1OtXYVK24ogzzNYBofx4YIBho7CY3iswz3af9Y
Cozr5b2noIksB5gpbXmVOMpYOy+mcmABdYV7TnQTRQ9dhQ+BoWw4VPAwfPo2Wnh/iTsDZmK+adKb
Ax8y3VfDU8gipRQDEkiGKlgCeDz67HXaUCxN/0nDkhq1OE7ktrbj5TCdB07JXJRrfKmbvNxkPKOK
cpiyQ2KHq974mpj0U2sD6i2wP3vlPlJudfQcdk/OEG18iSyzLXHRp8FjYMB2g9EH13BR+T+N+ZiU
7KX6biNwX8gJaNt0lkFC6uE6jOU+7rNl6lTLQayT7lBn3bYt8Z/Ipci32gg8DehDqv60jbkAw1Zz
Xs/RpTpf9xGWTX4CvBwxdvDf9Z+mCpY+A4NG5ulFd7qVJ0pC0nW2rCeVR7v/rJJPH+dHlMsHvZ2R
bkR3F0pxQ4YQj7F4t6vH1Hfb/ghcLsrJGv8UmDA9MtiYFfP2PPqnodoC+SLHvAsJUoXDJa0epP9D
VASnNDsKYSzqgQSfh6ZCguVUsHeI7Xl3A6LmMbLerAqyywG6B+dBT3bU30JngfGoLAB9MTyeNGUj
sol9yjMTktGP69rctfFPJB/G7nOMb30oF/UIJ/WCfrmQwW0qjrH37Ac/9QRoqF4PNhs/yUS4FvFm
wN/W8VApD2lxrxSbNDM3WnIV5IyDdik0TA9TcudkzknXn7JeX/DsrH1C8rUBv29C6iKWP5x7lLWE
panVb0LrG/TFAjv2Nk1wxbBq6x4T1Lro1EwIGCXCxZbX3MrwxbpSme1tA2DAwwgNQEOg0lnlJDje
Z/0mZ4RIqvrLFgWxfA4q9NR/H+ucPq8g/tvty1//8/e6+//bOffrK/ymO0DnnTcciBuWpEj3t/UL
bdeQ7GBXaDDe2cQgePxdd5B/EfRd4fUW5MIwtmG3+6PuIBEsdDpAEUvQMf6F9Yst+Ur/oDuYwnT4
uyTWKbx4f9q+tAF2aoI147Lxs1Palnc9kJkCWFfGtWBqk7VTkPJutYMFgyUa2B6ytkeEWOSKsx5k
uauKkePNXkR2e5+D7hoxLAh11YG80fJ+h+K+Gbz0rMXpto6bGJPtuPJRcZUOZqLZfPSiPgPZecFS
cKiA69QsuZv+WYDcKQqQElHjvRbAeDqgPLHGm6gfNxJYD1E17h4F2+K3ApSP1GH6KIblVvZMJMI9
zVU6ujalwtD1MpKIisXNnskz2U9Z2O2iMntllYEPiuNPvb8aIIUa0ELqzBjSZtqQn84CNQAi28bs
qtYbYyYTmSCKQlBF8cwsArMbLgUYI5KdBS8n/VFjl8DGOt9pJaPCKC+2CG+eo91ZcL9YnK8cEEmE
DCv+fvUy8q161rhJ52z0zMDywCslZFAn8c3GR5/ZS2jDy7SYL9hHyyHmFcl9EkbEdfmEkyutfPII
Yryq+DM0RHtT49IYqSro0XIzZ317ABeyV2/gEVw/9dwougq8uo6z1RWGeS1fF1F+Z6satqBsZclm
K6t4bYBSLUAR+71cR9lNmXCAefkmg7lQTwXRLBAjZswUGbgF7ynZX2agmaO/Q/XCGMTSxE+WwtAP
v4QgCBzliI2vvtUJ0y45UpHCkSpidmHs9TGWOdah54CXr7VxqgmQGXr/oAfNa2J8CUI8EjubpyJ3
1/khrqZ12N0nICcQi9YC7mbFRMzJgms6XrTeS55PgGOFKxUPHiyBjLg+tTVcXVIDWLJZXhQfGqDJ
1CebVmqkZKrmqdXrlVWwuXBiQKqGuVL0UeHpG/ZJFm0AOaQ6egQDYKaAxQo656Ynw104OHLb+vKo
lV9JkM8+jWlflfyIiC2y+YPWB8QLQgr3vLyERuoz8o0RPnA/zL7bMH/Oy/alCqePIWnchusZiZzt
xPdlmE9B/djUs5HPmXf0+bM28Ge58WtFzK3eNWu5yVpl20nVNUrD1byIfSZyUdqu8Ruu4u5OH17K
fN0ori22gADWQXYKizeff8UUDsw36S7QFAQB7cFRh/0EMNAwbLhYeP4hM9cPlbaJDR8KCc+p3lwi
wwCvQaBYZQeo25jaql+RaKKazXtV3kl+0U5ebS0SmEBzrl4c49+IZ+7eJmjGdUgQISMBwCQ7rh1u
45JtiJrgM+PgVJPYDcud1QwnnXeQTtzDm25VyrDLq6H0zTnRRB44rg9dcp92D9HgDfuur9061Hl4
+VV2Og/OMUAjannEo0MBjjC7ynIdISBCeIjqtem9Rf1mlG4Efhj7Fce2tiicQ+ZkbDkvIueX1t0j
wNb+YxHULzp7qVZtgarOT4CKfCV/PLtbNYwuBYoOVvrELfISjZDFSt5t+6DaSyleqsp0lZT4pfoN
33YNYu5dg1HcdV+BNx1D4MQU5m1yPqUEGvZToL+2hhZxiF8G6DtBBS2rjUK3M5dhLtANM9xOKcwY
/3VKqmzRzA6s2qyXQd06riWRsxSENUcWH32qrPA68z46J3wVFMqViHkn8riE7JVtv/rygreq1W51
YT03ZDecfGITMrafUZc8saDcx4pcaTlmWSWB1RjcJFEto+6uUvZuDYqy4Yrj9dYMtz2lEcZATwme
9BDvCfY+LnMyde6yZtyFagVgXpyKMQJViAqmsBeOlW2lh2SV/WuZFuukF/dBtOYOdDVn8JBltJ/S
Ty/ayI3cr4a9UdbnVsB1wG25CpVpoY/Gte+umdKuQdWgM3XvsdIwbzr2KUoLN/N4EUZas7Azb6UK
lrOgDWvduIW+uitwgxhNwXsiB7uT3lsjqZ1I+Wn9nWbWl7EYPlIHs95Y3lUDBCbSdJoePGZdvWSx
yd+9CQO8t6O/SqMHSBlHq32YpFhVTMMyGBZCOXRKtRG8njqmyyjC8KPrC+EDnlWx2mQgbfg4WTpb
dJzjdfelEB3MSn+tT9qbbtbMlsVlsMo3BRtRwZK969qlN1VbU9HxszQnDxZ+3Koub5i7bIzPg3xU
w50lvjPUR4stE+7GcD1wAbBiTFew0Ql6F+rWr/BdQnTMuV2QSTlEkbmV8VkJ/AuB6ieHF2k9AfQk
wnvKAIzbJLo8AnBDGN970iT0KMfDMDseS/FCrDBOYdgnLpLxWtiuAPuHmD1mksMSpLj3YnqOq4ZH
JfhmRVbFYPjxs5XvBotdPEdRzEeeA3X2Xjmi2gzquCJSujU03404LMvMWAjR7JsiccduelL8cM02
kzgxW89NgB/OwheX6VjD8MkVfOrYmOy7qViP+Oh6S3ny8dUh1y/UdjyM9X1JFGdCkcGMpMCJDPHk
9Xm38fDolVV9BwdOS3ApEsHDx2fj59MLC1s4ciZIqLYNt35DaiuPTqRmH238gACsicfhD8QnmOIX
JBmf8e7GQ+i31S3MtHt79hbiMRzwGlbaycB5mHBK4C4lpoT47vSvI1J8gCQfKD9DM+MZEdgDBGJv
cm3tFHsfggtVcqy610nNiBZ+EHObc3arPEeBqHE4Od4WEWqdMTfZOGZzzAJGzsbWuyKMK9Fnwi6m
xlbQhRI5VoMQmZ1H0EcG9gMVG0KNHWHAltAPBT9sUovYFXxsC0UaujWib42dQR0uKuaGCZNDh9mh
x/SQYn5oMEH0mCEyTBGyvCjZyO0TfhSWCVnH60wLzm0wcTWrjGwhIQV4nGZy9lu0GC8qDBj98ARg
m+vHQcWc0WLSGLsngWVDw7phc1zlBAxDXNllSCg2ccpLOxu2vdm6PeLh9vFye3i6R7zdrYbb0nh3
cHzn8uzh//b044AbvO4utrIpcIiD0iZEiGM8U3HokfplYM1mR7m4A7CwVHI3xW0+RU+1oJMBC05j
3xoOswHlgFXpWsWpPuBYn9SDUX2FuNgL3OyZ4sbBMcLhXiVuJH8krnc/5sqGC36QJmSPfsmfum/J
ekE/30W45iPc8wPKH176UD378snDX98wZbX47TV891b1RjZsHRovMZ78AW/+pD2GYDICHPuWZE/Q
/GTTuPHte2N29Y+vvt6vNLz+icnSE++/ZDdZ9K/mZGzxWQJzHI86SQFzjgyYZAeMRp0jn2yRPwsy
gB0JAyUd3IrEgSR5EEIF0F2PNIKVPDt8LvC/K+OL/mvP+zZwdBqkGGy2s95gYRE/JGj/k7gDtw24
bWcBppTlTekIF/zbCPvEp/4HV8vovc/JzIZ/tLbJXwH/X3/+t4slhjXNApQNNBGNnkvrb7o+0r1J
YItMuopB7Q8BfXR9MA2Cqg8Ka+Qv8PXvF0sbf5yGOY48l0W/6r90sRT/KOvbXHidudwGDw9egT9f
LE0CeyJTx2EZMm3GXX0WgFICaMeEyVdx+FxJ8dpn9anq2xEkxLBvM+tqaeW9gVVZYlnWGt4TViGe
9JrjHcEveZ2wdMtx4kVE+0Oknuui2dphsq2K6l6ZndEWFmk9daP5kMjductk4uhoOUJQ0fcgfXES
cYfjiAlQOhwxrQKz3sxpzJYhJuRI6jmamhEH3XvGcUVNTjGiGH/j+UT6Q71jruNOxiEXdUjz3opM
GeQ/biFuwnFY2pw4A9dNZct3flDmUxO/wr1a1XPfALHGfGPqARsbzlmPAzfh4AX+eFFjnO/mNuNY
LjieJyt2WdIsc3ULlnGDMLKy4zP9FgtZR+sOszWSFGJx8t1zlcwZAmxV3tGBjoUuhqvVnCJBUCBM
TlOO4SbloGKSS+rmrfCrC67whZ+YbxWKn4+buOm+yjnExkjSkvyGUcIWFCYsIwtq4iJmhGkZZSQj
zRQ3G949gxzmqMU649OvmQ8lY5DXPmiEQCKGIzBuvmZgUEC2YnTSTSQ5Rqmuq++QYvejM31MRntB
AiN2+wNsijdkft8wkFXzZJbUZGu0HQSWmz1PblJsLAY5/LfcrJnsQka8ah715plvZPhrGQIjvGdd
d4XydY0YEUkur1o9rnBmtefehn7YMbsLxkqT8RLTS7bOdeuKVStl/KwYQ5v6CqAvdsfB3/1i3zJ5
eVHyLMDF+nEEybzbZF6yVYrWhb7AmKBO54x4xtSXaztvXCzhxUQoTfkUZAmzOKNZhM0vI/W+Awws
SELrU7wtwx+g0WRW0qc83Juh95WqyZYaF0iLiWS2+gFi45ZTtKja3UDPQ2FQLyIOuu2xlvxI2WB2
8aUUHP/ZkOI9CXHuk8arK/EYBYZbNO0Bz/Yq8MEv2LYzrjwreVDwAUjE416/q6viSQzlsQuxZ+WY
08l5i/jagma35S0f85NjxMeKxboy07kh8lhesgjaa1gwGFRkKvhcCt3nMhBYy07zv0ezucuBLI/w
vdnIGOmEnmjwQddvTjdulfAaJc5359H3kJXglQPGITkF9yTcl3k27Fo1oyQp6E5KEe/iYRZRxm8G
BlIgdaXtvYiSmEErD03ffk8WzRb5fTjCk5RqC2b44IfhN/VAqaa/OWhQdfdQtK3mwsFDhOoXdrHU
Rzyj8MEgJpSrXB8fLT0/0Ni0MlGMB50LZ9E/w7KajRqatu9gCyh28jIPzDnvKOYsBI0Qd1xg72Cl
L8d+Jl869ZZfE9qqimxUOAwBIcVKCToyJRuHzs4Pjp3fgj5cI6FtOuF9FKZ/rWK5MGDbZWyDQ3qk
2EA1ZCq0+lMbX5XKOybhadC2Pq7YKTp0TXBJhuQ2ReGDX1CqE8rybJJ4Kb1h3eQ+SzIw9G4157H5
t5VOzbeDsFbzcUEfZog0WSv7y6Qcd37zKE1tDUf1KcIjmARAMIJg19lcYid7lfrmVknIYEG43ETe
LU8OKSUFtbjr+i/Nu1mIKEkucVOQa7QAMWrLtCKAWSFtIT0QawfzRIIOS+m0KGxSl5ABfTvAWOH3
e+hY73hIVdvAyxx8zIhJrM4WFQr60lOV7ehV17SJXjJMTAmodyckvNQaR28CSOJHz16BSo6Qhby+
6I05kcd2v1CvPCDkw2cfSxdyudObB5iBL2lrPYYyC5ZTVn4nEoeUstacTQt3vayKnZnlt547gPwF
NKpZsBB554xZwXZymxQ/TYCJxtSNVaVd6QZiqUm7jizcwVRPRvAc9GgXxhliPpHfeVuXk9WQz7mk
yGYUwWq00BP76maxqtJ0hlPMpWlPkAggigH2z6aVy2dXGdVOsTS5xiQQvdkT4xkhG1O882WC5D6e
llM+a9/M/dYt01DsrZOftoTvW7eBUGBUDzqmEdtOP7Q22vXNIRxIBWnVOso/iaIwJCwttJ8uZR2j
f2XjNUjiVT1n7VlrNbxJ4Ci8ZNVTEfFAWfi/8bsJlmYTd4yeIqfRgRAAcW2RDN47aFuOBW6vPAP5
vM9SO9QZMDvSn7agE9Fk701AH300e1TV+M5o25UVs2YzANWHPDIUr5jIru1D3DwOurLPTFi5Ub7u
uBI1iEdegS1lkLdxyvad2EVThcn8pRtrUmINe1E0mHEpFQLQeUy5i/HTdSnJ7XF4r6sBIHzLK+fO
1LEnxE8eMB2juIxmdEr7cVkaH9Azfe3dg88bTMnDAPKfpTxz+p1SA0QYtHXnb0OshCl0HRI1JRlD
K5MbUrEbnZNvvqPaDdYa8AWezWsjiNdmOh6z4jsMiOfY9MY1BWaXYh9gP8min5paniaFlFesQl7Q
qoMDpUzWnszuiIogT51Mden4z5kar/3mEKMYquPR89hbjKjdWUcaWHueMB75wbgKMYhZWOnbRF0S
2LLD1woSzwjPJOfTUJJEH8QqcIqVTZcWPBl+V+VNE+3O74jRqsObNWIRcJ5L8dmy5OqQguZwWVBF
T4KkLiwhfh9kjWLj1gpY8n6/Hfh3GQPNb2zPncYGlkTKV8sWXRFB8U82KbeG2GASM9J7yY/EUNNT
WqerEdicGjfrCJIixymGECyChjEc9IKEuDIdJ1RLpQjdGKVMiaabUbnhvJvDiyPFXeJbhy5Q3CiL
24Wt+c0iAlkf5uGlF94pG+nhysj5ccnM/XOA+tdH5nJsINAZ1rIuLrWtr9TxJ+coqnz7M0MjnDPo
IvHXbMwXAbvNuMWYzT5SUX+qEhc7I0z53itnnKPdctTAybHbbu5SbT9V+nowtoUpjkp/zoZNULsj
A80YDWcIr9tGFVtjOE145C1Jdvhg0FoW5sre1tS9Ir5HRXM9461V8nubNH5tErO3o5dSOwW2ta28
XSDklR/qExEIRNFJiRcdloxRfQ9TZeswmXI4HpTSfmiYvNSgZx1kUheidj19AR0FS/ccIS7ViXCQ
ofpE/Jb9WuMzz5RM3Qk/V8wp/TYJId6X3QjgVBLRtu6NsmeV221ik7dkmiydXsO7ymZoUvjwV9nB
Gft1NCXHtszdvP0oAlC6Y6RsOi+42cr0EQkTUsByKDvXNPOL5PMCJwh7WlQsYhlQYrasynZLJoMA
Sn70E+OY52+d9DZjDvt28JmdvddQGfa9w+9wDhRmyTnnLMQ7dMLKtzb1J0H6UIZnQIf/NndIaYPY
+Ofy5HOVf/71P977f7w8/vqDf7s8Wn+R1Czh8daFtOkmBRbyWxrKFpamEcaigcQBmvNHVVKVgt5b
rOImQqbg+/j75RHBknujaWlMlMSioID8C6qkbsyXwz/XmVKyas1cD75JIRy+vT96wg0nFwbPkeCg
Iub3rk4lDlocgAYVeGpxsDEFF3ldbL5G9rHxTBwQXEEyZXJhwB9633oA2n0HPeyrhK2YWyZpvvox
7827LmmulKZ+ph4fN0/zzrrVH4tQuwxNgqRh7EB5ro1OP9u9Sa+cDxUkbCHDZUCvaxQTrkChvYsz
9VCEuLEqcbN4zwx5fsR7vzLJF2pUnsnpMY79Tc5Zksp9J4t1bQT3qg1W2y/vM5y3gjuY0wXvvGN/
mjjfs7ZzO8/cDC2XLqYAxzDXieLftZqxafCi+HH3hjd3kxrJ1s/s1y4A97ANmoAYLqdViN9PZDgF
lAFOWPfYmsiAVAkujcBtrW4zZvVaoFE2arWqFULViudmXXj1ZLEVaAWDghfWcFbUmbINl4cI7kms
MYa0uxorg4wbgPaoGOXzFN8mbwZpETqdrK0yfjnUZ/hVdGzI8U/kY7suQ8Y1WnXhiz2/kwU3jVeP
fE8Jyngq+9s4UH5i9PYWG98C0NSyV6tr7J+14Q3ZkEuCHt6FEz1Z7LPh9hcaTl+6ZVn734StLwON
12r65VfjUTbMMALCdPCh1mTJBIV2ES06XBaIs94ZtQcDwfQBqjVLklN46jFU1LC1PRwRtA5MXNfs
XceiLMJnM2xyENaBX95yOVIDUFR4NOHg+fhmJJgy33dOcZJfhnRalWa+lZPNi0vjuSEpnIejy6Wo
80m0EeWRSMx5xOu04bKm22s/HpYGN/tghBGqcx3wqnPvDA1lsecSkLaXsm8kwxy374lnH/XiKW/f
xpIz3wepjBKQN5SSJJIyoxyYVbrptKeat3Ot4qZNpbotHNRFPabSkumLUa1o08NAiZ5ve64guxbO
69x2rhAM7ypKZ2IvvGge1kGDmSq/VFXuYq4HdBuRXeA6XHaHrHsC/r2xgmJN2E8F4GTlXO106Q5y
prOlG8MA5e4Q8cGmJckFxmlC1FteB3o9Pd1DzCc13qRrtT1o5muZ3nyVGwNWNOYfM6du7TPB2h9S
sWQ+Nt0JWOtiwLJJsSfDbUza682z3kKixab4HHiEKf6MhdwkrX6nx4+2gndqeHO6nekDgugINvvH
Uc7rR4t7912S+TiQMRKL4QZk+6j1EARYSuRj8BiNhOo13ImBdzBaeT87GtsMhrK2jkLgdNmIxQB5
tIHRkL8ovr1JcSeNlvIK+w56MT4oNdAeremrKKluSON9a2yV1sBpW66Eqq1yEzsQt6mIB0a3P8oA
UkpMHRCnK6UTLEKcA+QzkB4WP7rWwCHPlqZVh4Xj549V1B/U6IGOX9fM662WWNOm4p7QIVZljXUQ
lXnyWsVVkGeyLnuQNrv1CaXHD3FFMzbxQlo6arPpbMpuJiIdlsQwDvaDEopB4OCl6naBC7YIT8mA
Wu5/dQQpM5be7JLnkmhVPo/aMfE9dmrauq5TJG8iznB+Pfnhc1+3LTpmgZxbGNwfO/8aVh+GbtBN
Zq4b1bzUI7awlpcczQM4Dx8aHr8me9O7z5o468KsAtiICpd/HPYrwp14OYdgXUxAjnXu7Abk2JbG
p76/DV1+jezsHAVcYyL2mix3UA6Ncjf0XUp+3Se4UOK4zO6D+a2oZm6ncNNqKYyTvVh6fnSG/fma
lZ9OZj2DmXeDdriCA+iK5l2P2oPaiodBIzgUWW6iYUPN2yW0iZ8yoMKiht1mApcqxuSujB+T+aVo
GHBzNOTecu/l6qJ3Eje1yAf0YM/Uvehnyz5x92EVFcRv4zohJtj5Cwi6iMwJ1MypwSSpv9ST/5RP
3Iz+9eHm/9GY+N/W4CZRtX8+Al3+D9zsLvn+639m4ed/uUifv8Jvs9DMsmWgMVh6E3n7nXRr/UXV
cL44gG41TYg5Bfe7QwsANPAym+PFkEDM/jQL8b/w9dh6E7zj//oXZiHtF8n2j7MQzixDoxhJU9ny
Y9Ti2/vjLJQ0Hn3YJgEsWxnuSkNbm6N/Q/f+Q0ULKme+BdD52qncB3Wbc1mN05d/2tfCjZ3P81V5
IJHd/PedLcVozwSf5ulXbwskQ1bnc2dLlKoXHbsoN3x6W/yOflgUrGukmmxM6Qj4vb8FAOgBBQ/a
GB8VIbrn0oayJuKiAAHC2GAxV/3e6jLgTc+pR0lMlZdx2C+rMHP2pSUit+v5zn+verH94Y0kDRmS
ooDlak47OLD07nE3tOc3f6pUIOJjks90FG4DOzqP0QgChwW/UNRdPBELYGoKAWpWGcB1uyFCp3cY
dqLgUHd4oeZ+GJanpjvD1n91xIwSBqIPhOT8e1GMNbBeNyXWVl2+GHNhjDfVT30R5udKIQfTzDuo
JqBjzVzbZvcyNxgGZtWveij+zBUEv/05MiyUjFSQOM+tMgXxkJG+whSpvdZY7P5jwYxG9EfTuOxF
+Lh/Fc0kKgKetPBjzG6mkV5nYb1M1tev3hmPyWIpkvCYY036U/9MZVjWsqWGzsOwrZTmwxwygq+/
t9mQt6q5F5r5nrTGPsyjiWDUdIjyCQQIrYdtoJAWpq9m8sTGzzDojtm3aXFW/dZdU8n+0aEDwtHu
49R/S6gkovm7WY8gaFmcMtb7I2/HGj3d4lo7yPbTHqt925bSdew+2g4lMqnpGyaDKDjaEnctIjNB
ZOxIscUIXBg6oaPKx7nH9TYuPKo3NZT+7F2v6cTpa187k0NYz8AfLWdICJuY6FB69IpCAxYTDuR+
LPayQOcGrHFe0l48GXa7GGV7Mi08HBP7VNEY1zHItmmhI22EzYGfxJrIdIB5pjkLA5VbrStMOOEt
ZjRng1gQ9Gi37Bg2uZBoQLL86nxUowgsQO5cDLvDVG89mVn1WaOuL6jseapwSMgKR05p9x9BWbHr
rMgWUlXt0ynaVXrMHBTPaGYINPVk0L4Xnqo42dgJm1c/rUtWuNhMFCfOXVU1xdnM8DFYJiOpXk47
4lA7L5y45Vsi2zhgaDU2riwAIyZB3V7RItat9b48RLr40gQN6V6L5tba07xgm5pVbgH9c7rpnKt2
tRpa/h1FhmVBsCMSwVwPyGIib0DTEI1huChQ7AvJX2NVl3Ss34zUSw+OGn1NFLq6hYLqHXgRwUG+
DVYOVDj1ZUReMI3vWYA+Ie/AZaz9SxtRPmKxusYNheYC8m85BfmWOuvL1FMcr7Ritiuo+MHreB7F
hUqGXlSrwppTYSrNqJlhXQqfVBdJnoH0nWS/omVXn4qWdRYal5LmCzZF5f0QQYRQLKXk9qU3a6vU
3jToRAtahwKesoyQa9+/Z7oMwDAWrmE61XFoymCT2021jxqYjJPw3tKJfXXYgRoKIPMLhyoP35Gs
d3hWe73dBCq5ZepUAabRaUixAY0i/Ia5tDgpSA0L8WUccOlgY8cDO0U+Ek4fKjustLPzLg/u///o
wLj+ezKeLPz/YHQ4th/vf/1f/7UEP3+Bv00Oxl8o6NFMh9EBsR14zW9bFOMvknUL+xUM2qqm6owH
v08O/M8G2Tfz7wbu37YoAFPZqrDu0CVrD5qz/5XJwdJn7/YfJwfJEocCR0HdEfk+ljp/nhxgxCWw
pUnWTxTCTh0p6RxfLscpOZoYICcKV7Lt56vbeD/5DyVOVnPv2S9hsHVsV/afcbRPyOcIcjrltLaH
j3F8M0jw2O1OCw4qodEyuMuq+7F5j2kfNvC68ESWpIBq+lgIJAXVJ4dKYO2a8Q0DjOWcSWKTBuMF
GBMiX8m+cmMyRtacNSqeWMIL8kcdtsZq/HSSvU42qaXObPb8jOxdDLJLWBNzZvheMnjT/jWeg26k
NeKhp6I76aD/HTtyUMJhAYzzh4Pm1JcfRgR6A0dbttZBioj2xN8BsG4DbN4KzmFyKJ0Hrksm2SvV
QXj60oKHni6biHRWobN1z6mxsZ742F6sgG01XmRGmJUxluuUjJftPbYkvihhW+LRrvuHiZcjmbB5
2+u0FxjqJGvuhhGHu3XCyssW/6socEuxrWqaR7vcYhSoIeUFpM8q5ESVeuuoMN12Tqel14ismkiS
7WDlW2xvxA9PA/e1QXl3MPPEeraFzou/vOe+C/BTbb/tDhij86ORjtP710mM7P7vApJzjESIFciX
JOr87JNOx31Czi4lb0fOKTQVPIa5a5LGy6hsArF+7Unp1UAUoevfgCJgRzoV1Cs6NoXjZPsKMn7t
yIJi9pmR/VPIAA7osB2ZQF8hclboDzh0P0uKdCWihpeX20hJNl7XfJRxshVef/GDxvVqc1WxERgG
bnbBJSjuio5FCBnFjHmwiPp9pIWb0sl3pDRvJbFG8lBl+hKJ/K0k8kjP4Tt1cQuSpPiSUWpCwpF6
c6YIbBliEA/K13AULODABc6BymSrE6/0df3RMrt11QbfNvFLssTPFCkeSBlN5bMKib5UiXHPTdkD
4c2QECcNman3I8LijF89IT0TmcnHmH8bhD+z5BiaBu5P3J143QYiopodvYURJnat8A4mIVKDMGnP
11E1bR0TMo0ssCqETm0VeVJgem0K1Dm1PRtZvomxq6Ovf89URRkdHUKsigIStpiQAVmtiyBdTRLK
Qq4vS+KvDjFYmzhsSSxWq64GIdmWsGxNCD1p04skRBsSpvXg63gRyjYQXmqCY0QsDVcYVCiSpCvU
c4ddSFvrn9302BDWbcqrQ3Q3615MgryseHYOwd7as+8HsouiateJ+mMCEezMbwmyDljEORQFKquy
HgPEAo/2bZOTXUj9QKhvHzSPeRm8zME1pT7aKlVEI3lczLWfRUAHAGpbHTAba1787deJ6zc5E20+
4YNIHvNU+6CgmXKa8M6T93XusHegubzgP1vypzawHI6/soGJguCtbKw4UBcVQobj8y2mO8VGhO0j
/DUnv3g3KccCStg1YI+N8ioaMMdvXvdhd8T46MQ096r5SVtWu8zR4wlM+YcMtxHQxXKfFPYhoBrO
iaDX1ZiIFMfBPdpt/OjQx9XeKuxN1GjX1iKBUe1AcKxxc23oEzs1lk/DFe2oY2ssO0O69OLZrYOE
2Oornb41zLzGQcH4PQHx92rUHbzb4MACzH/Rt8amtMrVNwW/3Wg0/5u981iSJLuu7a/QOPd+Lq4r
mvENIjy0zoiUE7cUka619iF/g9/D/+LyQgt0A+RDT59hABga1ZWVlRFx/Z599l6blivzzunKpCL7
h7bwYOem5Cx0ZyQOkdX5anRJ6ZgpI5dH9x5r0nEquKfxmxu4wodEHmGUBPCourUZowSSPLYqFNqS
GZHCPXQ0Xk32dZmTwPBq73l6pUHymIlnJUhWCe9KCWcV2fAaiwffjwjlG6Ma20t1IZX2JVabeSeR
IojkK4VhLxrpDU+/l77dwJ1swW7IrPU4zLUCP38pXxWyCzo1YcXY0NA3rCOYiHQMXaB+olLz8nV4
Y9L+0R5vNu0iklVu2tw4RtZIUiS5wKUFMYUubqjvwoZpJStcDQ0srnCgLzw57ybJRnYabENt35pV
WvPaKJ8Z+4Z23NXZMNMKQiUSFAkIaNuYJ6eaYxx2ASzYCdYyC3m6tAkfWsRy/IOSDyujYe4FeUr4
vl24InkQtXuBu8sjs1lOVTHJV1IqG6WDtUAaqLMDvpS3lRCyQhV5buicHHITaImLXz/VQ/qaeOGi
J3rdNHhDDSxXcf0q008H29dciJp2yQE+Va5Nxda+NzcmE6bhvRvJp2LUPE5ZXRo7HwCrglW6E9hV
ypXUY3Bb0B/ImYChYyA1g3GNIL7o1+HQH1wuMPxhnWMNGunhhO9HIvxxlMycxHO78kWKd7pamv2r
FwKDpkI3EvPA6K4dMO+CljIN5drTPhKINrjTnFR/lcZ2OWriJMfdUU297zboSDT0wWcAeyOzAb42
CR/D7hq1EPAUZRkm5WZs8EFFvTjCbKdMRH2pSI3FfnrSio5+hPScuyiPWnSqQA+wOScSJKK54TYr
qX2IUkLe1JrIWFir8CGjwkUtTvpwSsfXEXRW6oHP0olNKfFJ8dmO9iDJjOeEIKfs29+DT65dGKc4
PJSE0STLXeaeAYh7/EQuWjW0yUJEqWhv75w6fZXoL4tonQQ9TsQnxhwnEWGZZhvBTNsiqUdkaGvZ
KWCWkKtNWNAwx8zGONop2VptCasWWBTbddQSpl1QiDuPUHE74rppe5MJ7zYukWFo7rjj0ROXOnvg
xrhW3ncKNKGl3M3jNI39a856HbNuZzg6R1rYPkXqEySArHywq09wno28HCwgQvk9YiOhdTtX2pWT
/FvQbVgsARov7LCdIVSS5UfEXbeoGyrxZd17aiyZkmAUfLHvSpzfRJ0LPik0mvDze6IPp2cFrt9y
otG0WQARO08/gsD6YIuzsCk7a86KT0hZzpfgWTBE3AYEYJ06RZkAtqveOuLYoJpt6dtjtU1Qu7Gu
eQCmiPbMmWBJzIlct1czwbilbwqi3mjvCCGbynvpiYGL9KXGu/bPseh3YxGjwj8wFt3K8f7xPyiq
P77Cr4oqgEtiq4auKBR0/G67bOq2IoA7APyyfuRkf5uL0F/lSe1EjMUTyjD123ZZMVTWwZoNHJT9
qfJn5iLNZGD73VzEn8Ge2kDYZY2NtMqf9NeKaloMfqXznbAM0vCAWJu84E5tsxK02nAj2RJ3cZ5V
FotD3YKrFygVCAvJey5SUh99Rgd0s2h0/RAXJSYhfPZAOGyYE7JGXsE6JBGUF8XCkRGWbLO8Jv+q
qxYwCyWCt1KDYR146d5wBR5JrnBBwXxU9SS9p8uulIV7TcSwbyuPC5arTB7hV8SOtZRK11oHVG6J
JZDxx1zTr3pcXro4gYDspu9SSeqtTG6KCJ+VTgFQQB6ENBHgBPER0QZWSMqWG8ZFrnLboZDI72ou
nE6c+OlKdKTI8wCMcJ18qVblLQLZYjOlvmuW/SyQbmphLKRJy5EzDZ2pIs8FS5dOUZgUoV48+21B
R229MyYxqG54YrAJ1KcHrztpRR3HqzzJR+0kJP3oNBttTLIBKlNGqM+dZCdEMdQahKgwA6FDGe9C
YExbsmVhzEG3Erq8aTOPnNMkaSVxrBwH2zgoCTs5NXQdg4hcp4QHyoUmOm/+CtXpOw/0dexyCI/Z
OvbK/AZKDax2xFI/TnhIWgm3H5WftO7TDtp4FIilrYk/MeF+EJnDLlCkagZJBOa4izfGd1LZBEOt
bzVKzyK59VaId94LW4HSKfIQCa0Nmy0WWvqzFNx7nvxtJP4lRr+b9xSsB1Ymn4Tq8zN12SnTMAnb
uSnv5mAj8kh0foaBiwjIxZFpoadxpO1KrFZqsfJUBHQbY2IvkwoLTBVOw5SDwcO1F0zZ4VCP6xbT
lhrbax1iU93oFX5t96GXrKskY5jv8fVg5S3t8IvV4CI2+1NYE2qJx+h7jOQ9GvLDIBOD4yK5HAYy
32NegsNTXkWP7jWk+iWy0qfAo01cy/ZKZj78D4XbmSUWHbaIgow0pjq/X+ca9Q6sQKVBunmJhaOw
H6Gr08w9A+A+N0b1WeUhW3YFBKTEZg1cuaPzo59bmAqLAoqEnVLimpnppzGu3lQtfGh8OJt2BBHD
7qEduBHjgmb5m7yLcififW3yTJ/5JsSfPiEzndfSjscZrj+WhbOa4utTAihz57mlCxG0Zceeansp
5oeUZHk8k0FtLTXkiF6t2ceKSWg1F3Y0iAMEvn0c0hZTV0tZ5JcmH/yp5+mtCSgh6zod3kpbkbmJ
ViwRWNbqSQcgI3sJJWmDZxhDXYjDNUrSg2bRjUH1jNL0QCSqBTjEdRAPx1BP79MOQCKxa0Y6q+eQ
b1LlKqF/s7Sayfkra/NULu9Reydg8FZyjU5aaaZSklSG+PPgEziZyr0Qa+jMbAySs9qzik9wpkcv
UXysg25WVmItEg3vgAfOT8bBG1VL1ajyiX1FxlKldroh7euHBXUuwtcOYQP8d+iePExltJ5/dASs
ZgrkDoQM8KHchteJDZKqwWg0XdsLx8obWj2jWCas1u9SqTupQxtxJYDv7tnme13Hp9Kr8Th3a4+l
TlRk7z1dUqaqrOI634yy2gK/wOs8tgBfU6yAc5e7Ec8VktoujNe8LuKl2RCoxH/RgiRKIOES2zzg
Qtsx+rDmDx6CgLnHLPFVFtQccpgDCUG4OHNKWahNLqBB8tlqRnMxforQ8L81LC0rAytEr+KaU7rh
KceiTcruikXxPWXsWcAeOg4WphLDvzatf+CkaLDNtjuK3d4TxauW9aCxdTYUBqOgGP+58q1/d0Eh
k/S/XVDyv6x8/+s/y/vfrzb98ft/vp4YP6GykoBC2TCxuU10jV/NbxqpKMRciB2KYci/k21VQ9E0
k2g7KakfN5dfrifyT+i8/L9YOqFoqH+qzsqYCrP+9nZiG3jydMHdxPoDkSPVKYc2Gkr8MvaJMhnx
giIakrH7pv0yfUo4w5T8mIV09O2SL08VKIKh9tIN1Zawzzonh56RR1eSlA9NqM/6RL26zHIDeoEL
nnWWl9D9pXaloQ9gXeZ8S0kIRMQA3DSeVcawbVyu5rIrnssQGSaxHjFdryhufwYlG8xEpR2NjPt7
is23wGLTI6XZ2QXqAcBHdKpBaCvZK06VKh9rKXgkSIT326a00VzJ8TOxjYOQ38JIcyqTRJbWL0ew
zVrt2KJsoGbkz725J2HypuVwR5LwkIccfyC4CC89KuUtA2kNmb/hoA51DsJwCRcfl1m5zXqSKup9
UNa9UcL+sjZVSO+hSWJlSjSFpjhoAE9nhGMO+ag7qT9exNBeR3Pg5qVKCzNIvwoaERcc7kcV7cEr
uqNeUzkFI9STMMjVJQ4Y+g2QqqrPLl+mRKF8uhtd4WSFu58sYV53spgB4QjUMovF5qa5Da0xWFIo
2wywxZn8lr4CH/tcZK9NTF2nkVb7RLlLHX0ljbzrW3UTY38MJBQRQa9Fixn6HRPcUiIGC8upQoeK
rHVGZeMAi13lLIc8sSB5tFKwm5ixhjNn5494wgtZeowJHNt0cJVF5TQJT6eW+k3d2AYdRzYtHhmV
Lrm3G1RofwMM2LAChc2LRkeXJJ2aRiX8mbETBCeC/6ZsIfA1BHhxBWmdWCS4hAr0D+VZ59WPcRAl
7rLk7WZ7X30sE+g6mPV9wHE0TNYjhPrXChXWUpakO7AmafrRRXxX4HAnaUbVZx1uGhIpuRc5ZjXh
3BHEI3fFNfaQ4X4qSYxVuKFKy5eXOv4o0umrpn0ocE1ZuKeaAsuxD8NWxVflm7VTTEarFMeVhPMq
4PphZhnG/mINN3Yy9PlZyqPZ4EEpHA3/VjgYi5bULJNlhrvLGL8UvF5oLHwbXDTplEP3BZaSEinR
i5c6Bku2oZdjEXCmzbh0gStYT3p33GmXCtT30CL/dgr+Kf9q40BTcaJlONJwaPPpAFPGhQZch9aR
HwGvJ3l7HTcbtyJGlI0avtk43YR4SPC9xfjfzHQxGTpN+bMYAU9Ct9LfDPxyCr65CRQbcSFo2kNl
XCW8dUn96BVfZrYxMU8avM8xwQcjgNdXrdm1TboocenZuPVsFCIv024ynch9Xe4tVkPRaKxq3Z7j
VpinTd7M5B7xh/QRbVs6FnTh7dXpUduQBVPaeFn70RVZg4fcgGA1CP801PaeZ/ARiuFW9rytUVdr
xcD02doweI23kFet7hE5+JBQQPiQ+6YTDzhe2WwHwv+2S9bvKCH1otFwSAKITTib8EeAoQFflpLx
SbeGAOuvt93cSntcuc0TpaCAeIrApLyD3+7566BJiplt5XvXZJNuFl8Ev6DFNauqJ+Bf0Ffpeupy
EPDo1L5DuSDjNxko8YJehZQugyzvjq7JeqmOH0kxnBHgDnaU7q1EeTY6ysnlIX6lHPMStC2ORT47
Y2sQr4IaG6iXsiQYCBtAgnqMk2fL8nZFrswHBEMePRyfYsVaZpJ1pG60ogR+JOqDu9WvDMLl1otV
dh92EW4yjS+tfcqJV866oN27Bok3RJWC6F8PKGMY1aWpdGIbCPNMo8Hcbt7GTM3nWUSBaRoGh6gY
uZEnwYYdJFDpgjmPel8Bx3rUn3veT4qypW3H4c66C+PNOJ1OXUpJaLdKgtBxoxZpklVYX34aIZ6G
SKmviV7sNXDEHSB/rq9GieUFDrbwDjqmDsP7MIwc5dh+j2JvZao0uPIeWeIaPbEQeQlcSAu+JLZy
fPPE2Y0IPJgjhfL+Pbchr9nFunLPgfo+0KRo8dHxPG3d1da6lMxXk6xgSGaQgBgdA+2hnsKEKcbC
SuqRtEkZTnHDhNzhGOIHTSvj7gY33xrXA/nEtMI4Sl7RxcRN+ymO5Sub/JMp2V++bRlQRd1roPL4
EN5xSEARNDde/plKYqFEBKxQmvoo3GdGcrCVx5YMZUaWUm7h1GR7MxVzhaSl7KdPvTj1rcbRrzuq
Hj5UvRiIbaJH1xH9EmQ2W8K7VQJgLraxahDqzPDXBiKmyyg6p2S1FOlDJwNalOqu0AmpELlrQB2i
aI8NHP57oo/reGQoT8mTFqX5lQbbOo2elKQCh/etkT0dyaCWhHkgBW1hvsxLM4BZjIwYSJ8Z2VU1
v5okWaW+JBYbrVSzP/ZT1NUl85pM2VcBZSYMV5WqHFURPMeyf5bBu/hgXhK28H0knQbDnbcNFQjB
R5NHT03ARlNx+aSAi6nYj5bgY2QwMgKcjDw1gIOXgTNG3wbhFXa7HviZAAyNDI7GV7RqXgGoKXPz
uWi0Rx5dslZ/Fb34csHZRDop5Tp0+ojekuooJiM78BtLyT9cYDjc59jDTHyccSLlVCBzhomdY3mv
PjpBPzF1kLC2nUErFAnfibmj6Ak7hzMd0qDMgPJEwHn+vJZ4yu/ptS7v9/rwnv+xyOf/fPb/9muT
T/V/f/wyXajOe/3+u3+gN4nHyaW5l8PDvWri+heb4fRv/qO/+C9/Ydfdhvz+7//6/pUE3Pmqugw+
a+6+f8O1s6mt+X/6Lt/+6z+yOiuH8O/6J8T0NX69iMO3kzFK0kKgmrgcf72I6z8ZEAzw/pvocKqh
oU7+phOCqcO1JPhd1A8of6UTchGfbuC/ejL/1E2cr/aHmzjeDYTKyd2BgcP4GzZeDEOMERP/WK1y
23KhoRGv62QnJ2zXMQaPmC2pfF7awStAg5pgnkFAj8pNJ5MGR2bAnMZL+gNcu3+wMEAlzMXasJcR
zv16Z6qEAb3ngWJM6zA9myWSgUWZkFQlKUi5Cn9abzU8PMGGhN91h8m5KLdVvggTLAI+6TxT3At7
3A9kERuVc5dAn8nm2wdqoE9pfRwOUq1yjHBgcAWKiTYi6nXeGqjEghaYmR+d/MGaw4la1Er6IE3p
SO1dVV+L7NPNx3kxTMHUs02asoueDFhe2KBNcsiVNOygSrFxp1O+I4uZkMlUyWb2ZDR75WaQ2GQk
oRqNqyXVrEQ62a88SkQ8e8l86Yh8gpNfZFMEtKSBrb6GbvOQTQnRcIqKTplRrUQRIkQKlvnUT6lS
k3ipNbDjVRd6Ja9zwqcUey7zKY0qEUuVPBrspuxD5H/oU251GAgUEGSVCbQyCSy9DMI8qhzCC16D
p0JrX6opBusCCCAWW/uxk+FwyO4NXnONXQtJKIx+21T7rHQCilTJ9PWOrQh3qeSja0yKUB986t3c
qFtJcbPhoAN9TwDwySO2OxDfRabz4gsDQpm/u73qwPRg/EgPsAEcTaGX0QvtFW32mBlJBqcY1/2q
Xw50xlPGkDYyW8T6caDGZUK7eS39j0MqngcixzXvn44IchOaR9t6jNtnZeSCDCjLiJWLRWxZCh8D
YTgBYeZEcjclpRdl0cF05Z5rxDw5epcmIuQsnXIimD1hfEoL6KjiYgttpijnwrqqvK/0/qsjI4Nx
YW/TeTh5DfrMd+xOHEfZeLFB+IPgW2S1dJTCt0JdNgqPU7p9qcroLdexk7Pv75Q8eg8a962SK8ar
oFu14mTX/a6rg2va9DNISXMC9dtKiwtKbHLDQQr9RDH2HSH5oPc/C/U0dN7ZrqFxK+qbaNotSqrj
ufF2SK4SE0tTgd3yyLvHhCBS7xpGLlQDUga51TmxTlZdpaNDS/OVZjVObAunZB/pR7RkkM/d+h0L
pgRTIqP+2gzL09hAo4xetNg9jEFy1IPyhVwdgRn2YqrszkeMq8UQOtyedAB+SlkeDGO8ZY3HipUU
jT/30w7TikIsSineY4OaqdokJZlQlqpZyawuhptfVQS1RRKR+tI/Iui9tlxtBm54NikShVBmOBw9
Qt4KvKdMcwYf/xOQs8FJ7SagQLnFcOGB7LUHvv5YtrdBMkmaYzaMFRaYhrE39W5RWjePRV4WwsHC
TBGPOy26FYoyA3tBJ1ZIQTAAqhBD0ZhQVuFD3sLCzQY8MrjuDKO/82MGgDo13qGRX1nW5DMJrrRn
lo7OFMwKB5rXswGaKQbEaPCFYBnpXr/2RfUU18nKxp3Q2Mqypc83KPQN81Pnxkse/Q85fQSA7lZB
ku7GTH8JiyNW8b7AJdbzxgMS+ab6RKlpJ5WsuYW90qZfA8Z/nR1K6pAC447ASoLa2kYUprCDIF5i
ffXFBzAIFvn8vQt5HVvSpF5GRx8bSjF+p9EzKORlRuszo8eu8e27hR29Hs1Z0o+boCouZhAcunbD
gp8RU3vBh7KkOvHbwz/W6/XZNaJ5msuXjI4sk5qxHhCvLt8i037T+8e+1j9bxFTJVnCZG2EJt5q/
GGbr1ntp6quH5WKIDoaPiAwjjaYG6DArj+aGngYHd6pyMOh00LuVMTU8THbvqfGBf9ejASKcTNpc
KoV4h1dwTF1SN90sU7/lhIDxvKFIok5blqvQK1AeqJmgppRvcyUon2g5Ayb8okefXHO0KKgYAOtD
GVglocTxzxWdIguTQgt84EzGi7zh91J30Wk8qYzx3Jn6uVKSm5GMLs71fk8Xy1MtUYLAuwg233Kk
SyOXKdVIklNIx0bWussYQwLFrYscqQUJN6cWi4N6FdPQ4TGn5XgtGpo79KnBw3vuyB009HqYoMuY
3hiNkhVvK37g57rzlgU4P162hdRO7SC8DpSFNB98BpcNz96arz/SKJJWTjT1i3BIqUg/Fej0Pj0U
w7mgi0SQUq55Fgk6SopoSOaY+UDo7ODXbGwZh3vCGl9HHMsvRSwgfksPUaQyPvOmkaOJXrCTaUZJ
rRednhTRXVzcJLnpOwg5Y0LkupXhzwtqIaRkkenSgz0FtUFQnzJjk0j5ooUVY7s0ngKrC6SERsqt
nIxryEWVUe/LgZhpRXUAjQ3CpjemnyNdUZr96qcWn5ljWLy3Jmt7aotrlUFjrWpvoHxiO8ZXwvRo
+MvA9tgf4aqhY0PlnFLiflNY9TmAmtu6YiEXABANDmvaa+a4O88NB1xl004T0EsCvc2NbqMLI35I
mE/hl5snDHOgTVmkuHu/fyygBA9+iVvltcSQo+uvNHrxSp/cYR/SM5G3Og7yre8Xb0aqrjOqkIap
f2hHmvhk1by0A8///gQp7MuVxwWklHldg1vkfiClu7bTP1LCswYgAb98IRs4a3Um2Br4bfvgU6MT
2cYDWsVMb12ULKY4v/8mui/YLhBGoThFKh5ZBa8xTvP5O6UUyuGkmaVW4eTihbsTnAU6IfC0Z1zb
xvQk2xewu5x0YlsCNC9HmV4Lid2A8QLAlhVqx1I2gtsn1mbUsK25Fep488fXRDpVQP6Yg52EbIJP
+VMPjjskRDbielB6mhftaxd+ep3qeL5NFQlZQuRA03jOM29psCCklW8ri4uQAd3bL2rfzPBEQV8P
u80A0uHPDyP/X0fF6C77B0aWFSMLa92/O7D8+Aq/Diy4E4QAGMpcqBl0n/2yOdB/oiRUJTFvGZZp
UuX51wOLhQVCWPpfgmLo+b8sDpSfdA1Xm4kX4ues/S8j3PkvPm6mP4ZBhr+f//lfUjyaNFbV1b//
q6H/bYcohkCiNfxphsa3+YfUfMGRnsWBRFtLHi0smrhQyfkvJRiOYwIAx6LdxMUf5mmjAtpV7GuR
RvBW6zejn+j5pgtaCGAIarDShs8Jb/mCT0ZNhgro8T3v6n6Wmu+haqKJFvxvaet67P7zl8Zjbw1Q
11WtU+CHXHynKSZkX5s6hkGhSbCyZemiS5ShC1pTKmtdwPOVsu5h0EpHIcypCRtYRrdwcWrGQj8b
I/ieaZsKAdLJIh8cDjw2vXuJVZymrC5yGF5urSz8HssAPWpQxmGfNDdyyR2uwI9ufPXy8bVqqUgp
3mrvUqFKCVoP/XLd6Q+96z6540lO5146LvLB3BlqsigT/ZjD/JfTjKbRAGxGeXY1z1E86wOACdUj
0E26xVBPF8lkluR6eqn7S9TcQZPtXRUo+KBWC6sabiJK8MuCuc2tvcxNwa750hDcdAhIiTt9K8sU
a9rcbEYnb4jOd9mDWvnUJDGpqe5NmgAd1E+WPErcCCRJMh7yKQAUAE3pdYcpccW9guyusi8lQNNG
5W+ERZSk8L+SalzFQr3ZhrtLzBhKx4QUBa1kV3dNmkpQLqNMI5vqf9XKOVAWEBY4/NO9bLBtyFPj
NiALGWX8SL0mPu+y3FJ3BmWNTrWRZQtLaehmPH5jxi3FOPcVRo6+pseRRHPfPtP2MeJVF5Mdjivq
mMt7iFAKXgCPdJeUF+BIrUtrPOiFfjS1r5ZfTS2sa6G9jmQWrZrymroZeKyLypPeazJkyZ5DsHpP
mg+cZZteDs92mr6wGNwYSsO0GCVnuujWXI45xBXAvuNS1syt2vEIFgL8uNtg9cCROL0lFCRqWwZP
7ZKabgn/e9awSMNmpZXZujXooLG4N1jiWpGI0stx6VrkzDTS9rNMse+dh5Mmqla1UbPP6c1VCuUn
iYqFXK+6wD/E+DGA0vL+KvMTXgOW2UYI2hteuVD3wmwvacGYW2k4foClfJI9fQ9MAWgqeSEAyIUk
U0hOmfMabdas5xZaX66kjp9Rb5IHToaGHw+fY4HHjzhCr+xtScLtymCEt7DxnzjBPjXC+ka1C+p+
WWDMl9NT3uTLUX6NmexFrEGEG/lNXbXDm0fN0i3WkNphXZwLGs+DGggA7WRGhIWUvhK7V95hvUO1
6bxLTh+e6qs+xFNx7WIfiwU2hqbT0kVBd5BbhwsbAG1dX3qPZXzRS+Dkg51M4xKUAly3fvU5kuTC
17OQK58yI68+mCKnbmSbdgznA/Uw5vBoZtRWkMWSYCIZC1MbHnxIFZhc6FCRHJq3ndZvlkp1NKd3
SN9tReyBZ9IPovce0cSvbcVOExH9ghOYd2p3MvLikPuktpv4JtFQI2I+JQMltcPUc58dhspPaKNS
DyGvdxE8KFk5t+giMVSJFqx3CavDLORk4BYBc0/i3JJozwtSYLjP+N/L8m5rmAXaeZdYC8t1HTmw
Z4q1S2H2mtVTOExts/FFCBDAKoOq+RR5ULbQG1SI4fEAY8xatIY2GzB/BkgbfNMF1EDO8XBIF2rO
NVnRog+ly8mzY4uyoydRqPhrqOiiWhq2b3isJ4y+QMzA1DEhN4fxvfXShVJ329SkkmgUZ5WCllym
HE+YxO2bVW/2X665UXx/m+P9IDNE9ZDKNUkWdCm3TqvTBOBTNKvla/R6J4ihL3vdLsrY2sk6W6aM
TpoUDfkWcgfulOEY6wVWFpn/GIixkeeICFhuJ1ak4zbG4NPMgJhTpM+DyKA1WneztXZjbp/aOmWv
Kj20/IwzrPhcf2CSmLhlh2btRgJLHQwTkrkVBdXQ7zoT7HJ+8wOADTJBJgvIummtxlRjrIOiFj5m
42c7Od9NzWHnNJflEFD9izy6z6YcnGxw7fIKRAug35QEpT4X7PpGrDFSpS17KTpilkJWVjYisp1R
Dz6TLlynpbIec4nNqhjPJVEV2Vo2mgYCuXNMXiU6QRwlDLYeuh4spuCi8RbWR+S5tHvOjC9Via6C
SKHati+0Jysa4mGQ87kO142oiWd4S2yS865YWVEEiaPb6ShDatysjIH8k7H1vJa6Tkhi2aZpRrSg
6kDOUW7MjRl8d4X9EUV00hC8oPIKCiTdGz4pJ3sXGvY2yjGLm8Nbr+0AQePFnQf+XvPIGwJe8Tj7
i3BZSulec32mfNohxtSCHk6E6kXSGajqNQL9Q6VpuyoHWkaDsM1mOy0+SC1bKaekZ+u7yI6PNFoN
sfwFcFqDCWo31jKgYMiKXhN20SW26Nbc1cajKHxObX/RFI08s30Wv/jx8kBZ6QHJAEVZm5ZezwrY
XXKjrgolXWh+sdDkNeLWizXSlYVVuJalTdiUe83/DAy+jHX1cus1TKGGhPT/1aOxKBR7JbmBk7aa
E08DHIx5T92a06rJf00aG8CNvQnr8iB8gCs+EOkxYNf4IBsUSHav+NGcluo9nfgJVWG3pm22vTbc
Wt/cWxgrCsyjSYDZMAvKV702jxEvr5MMfNQDTJd5mG67BppZOOxNLXoOQGwmnO8hCL143Haad1US
srhh43SRONVZcegLOsOAzkWKgBcGBJX8CU1VpEV5iuYs3BP16JXmQdKkaxywtxN86NP+nwaj3xuM
cPf8b4PCzwajjyy+VxNeK7h//j2uxI+v8vOwwEigMxTY0xKBLlvjN66E/pNKWJTcKDI7/87v+My6
hpXIMnH/6JZu80u/DQuYqVVaf3AFTfitP2eCticb0R/CoTY2JlnGAW2ozB/8+l/VLisenIMsgUwe
GgaCnPvaQ3h3coofc9sEi8A5rrEEBG5SLrGRkK3Uys8pq2eXLAHN9pFGOm41dbcaM7DtEPUOCu2V
cZc85B35af6KcPDze1Km4yrUu2cijeSRQpX4aEUAu7BLihHHVcY9pNYa2FrU7eRDQwFqkBAVoZ9T
d9tHtQNv2nE/nqw5O5mWT2RNc9G0xUYaORxd2V1I1ufoe194SLYxafssJuiS2+Gcv/ezCsmvRXJR
PJpITYwkQkv8BTavS0VpqRLiM9DMvRnbj43iI4qDPvCkgzFFk/L0PGBZJWIOPlObsvPFsxFxHSjS
HCqA16STsKSwERmePDe7EYJkE1KfeQryWA07QAmSx10yPIToiG0xXC0iL40h3U0PAGwLLHPWErAC
3JXf8bNczK7LF7qSWNwnhJNXTbss/eDWUmmXkAk7ykpyreTxQxJyNQNAxaogAEUF5/iB0kZYsWq2
p05JRwRBpa8sWp14P5HxwdpFIJ6XEMkTfFm8j7KAwSvjqgoXvmMLb+d7atq5FCKqDhTk4SkKVZ0S
Y6yhWe1TPJFz1c6amyvHp9j3T1mRb/sh/bawefYyfwkNL45vlt9azfNJtIgwLGO4P7Rz9jlYQ8xL
nRS2k+YKzd7yHF8nLKreffJdhcSjhDI3yN6m0OubmbR7qy/fWmPQHtMIq5LCLVbLMFdLnXi1umEN
UZ86hRDlzeYRY0rqg48jg4csftjB1ZhkcCHEw7SmwC9BI1RxzuUO0mdpz7UwgaDGTETMbM97nWsc
tMg6l7+sHptwQQfmPtTgCxTDBSxAsTVDneyJf+uk8quw1Wsos6ghGI7VyYKxPOrDIp667dUJZYhF
YsYVx9ECbZdZbYu4lXxpgX7tZAXzQfDCSp83RlnCeigt79ZPRlehNJAfylNZB05A2jIsEIoH/ZAK
k8a+cZ5jdE764pRp+pbVn1OApQNsTjE0CeWkiCY48bERwamv9KeWXFd7CVvpRqBv2bcmmwttILw3
7JomChdq0Z8Hm6AM/u4JbvdsSRo/A2IPjgLyabRBF6XU9C1aBWE34805y/tw61LolcuI43ZkWfDj
kkvZ5nPonOueQViHpiDQr4E9VNRVia3hdyffDrxFJBXH6YykjKReR6Z5D5po67sqJpKKugJ5iQ/4
u5V4xqnDrY6q/mmc6jCNVE7OHmxwJylb8Rg0xoeVsT4NE25ZdubqcMsI5+LMk2P3aLFHk4rqxVIp
wfNr4OrwBaHKNI+dYsGZNKHmgFXpInklJwkef6VsObvYCspJsSvaMiaj1GbsPFWVnm2j9paSHGno
F35CihvpaOaPsr1J6xYM3CBiuoTztzAmDhtJr9WP/bD13+SdyXLtyJVsvwhpgUA/PX3Pw8OeExhb
9H0XwNfXQpYkS5NJZaVhvTdTmuzy8pI4iB3b3Zf3H2TxV3EQXhS0bX7v3UVL6bkQmvgoZ9mpCak0
jGnO4YP+KoPpIRsKbqHNb59JlvAjgzi5wHHSozvg1NOmpKAehPSe3ALYXRf/nKF34zJU5qsxtM5C
9OFcChrPHx3abvteG7ZiqGEnV7/61EKGHeL3PCHe5zmzMhr0n1U5bSIDV3dq6Mfmz7Ro84OOQd3j
TBYXMXFM7Sg0bshj38y1JBXeKusImrc+x38SBwuwOiR4N1Y0newGMGMBEH6M4nYdjclvwplHjxxZ
WUXZGP3NC5tI7Rg5l87OKHoVL0UzeetuoElWJ76rVUWPggYbJwo1h9Rse5+5mEwHz38pe0IxLuP0
YmyHz54oMa2ST4mM8exAwxh5YZcIr0uIG79d//qfb0b/j9o0CBD/L0YZXB7TTxr9G8zFn1/jb4OM
8wfbRNzQwjB12uupHPz71tNmxCGX5el4lXVLzAaOv9s0/vRizCZrigyBZEj+0N8nGfEHzhuJr2P2
XhsYu/9py/k/bj2Nfx5kcHzwPXiOTbELsS75T1vPwR4dhwU+S7WZe9nirovHp7jA2KooHhfBHU2F
NB/rD341njvy1ZVdX7x8pAR0ejAgCWkNTSqUnaT0qtTWpXagv5Wv1IeR1wGAQCNbD8g8PQ7sLWII
pG4d7XynX4ipJDB2jhGkCTfQMyWiXWzfPOAKVe+fA4/xJO/dVdfTgAFo6JYI4sOioKrVCdfhFHwb
PRMLe7VP0w5YfXTho0GRQoR5DqfwgBPJbRMIym+WCyyLQmNFAqvOP9glb/I6BjZl/ZrlRo+CG2SY
C87xamE4rDVnyLVvQfj+ofRv7MKOSYRyijR4Fhb56Jl0lKNxU7iR2f2ulngcQLfbLSlzrz4yK0Lf
k0R9MG/cAysk3qtj+S2nEhRz8jZIez+ASNBrisGbmNdWF7jXSDEPFYG+D1LoCW1Nb3FMrrsE4zXo
eABnuSzzSugJ1S4HYC6bdlsYtYGJU2198Ap+YBm7JhcjaAZzX9kN/Yq+w6VuotODjkoEdBoYKkGi
yCVAx945owcrKC9BEOzIfW0MfxvGBmBYVp1FgFOb1o9440eHRt95pb1Ullo30N9lzhgYuBHlVNrR
cbgPoru1VJAxkW+6BF77HHMSZoj1wt17xWXk+ktNAg5df4n9lI6L4Jg15FXo0BjyGipKexgUaObS
sp/aijO5AsQkxuDE/8saoVx2EAzwJNKTKInKzp0WRbEyg+yg02FMpACQSDuXVh6K0N5OCgVK2KCc
bxH+e59iJztVy0z2XMzRhnKOtl4f2ItRxcNYt+wBDRoOWjwZueq5AMxvoteBL+Gxjzddq/GdDxsg
z5vQ3vNVWcItqhZNdhP05zJ/j9q7UFwkEbCBrmp6/9apzibNTk5ycCi2dszm2I1gxBPtg3v1kU7T
fV1nm6EodySANmPqusvC2XZcx500u7iT/UboBlpUzuaS1UY+GhaXAcwzxVzdVd00953SlX1gRL9O
gxgt0a1DRcSbreQ2TqrhZALJoKHjquj+6yb1xfOqUmcv/PFYGNqu8CHnW2m66bMZQNluSPF/ttMp
AxGS4ViJ4gjjZEHWygVKZ3c3LltXSxJyNrhcOL1zMiV4GBkTUY5xv/YEwXjJHacGz4HzE0beD+o3
IPpmreioYVm9zseb6BrBng/myOQ4q65SX9Icr4lWnLL5h1dWLxH4jl6fmbcd5AHPn767lEJtf5Nn
v448m7gtKnkTFiRwkP5Jdc0zg7FOf1ZkktzslmKt6YyrI0YI/3Oqq1lLoksFQNss1R6Ima4qGa0q
69Uh9T/OGa6K1mCUZQZc0oIp2YxQ6y8ZQDhHT/iyuIYGO7wPx4JB3r6XfLGhfomQ5T3jMc3IvmLu
Lg5px15zCHlMMx/iw0c7fRgi3Tfk6XhhqQCiHbxdJKBFAIRV1+kPxIQgwC4wT/+6Y3wvxvhXjFh6
GvPSOep10s2rNT3WpTwLn9ih4x3dfLjFFZ2tEVVWmRcfYkUbsT9pr3qxbQixh5ME4BlZKyvJV41g
vKlBmm5pOzl1MXY6jy77NL+LYhq2PO9WWOYmz7kWJNMKcMtC+FDNnPC1nm9qUl/moblsklM6Tniw
mFq2VuiDt+h+TEC4uXZqmuQAXORgEKXoCM8vOn5sQfAm60eKeOLkWXrXyEdrfxvtmTEYIWoYW+5T
L9bcm4UZz3cOAVM7lx0sULXchL15KKjbG3omM5eRX+vQpwNuepaKNhjD/VVZsx4NlJ5u0uTZyA7A
QCGjPqjk6BvGuWmibe3PUZ6rB3sjY/3v0jMBGR6fIeWpvfYNun89iv5Nr0t0iPGSE1r1UZ0NxjPS
vk8O7ye4KUAPR39vE6fHI4Wlh3JxmkUsknnu1Y7VMQzBwPEFs/CdLC93EHgjDRaMqL+k7TsaJ44P
wL/RZ1V1GxKrR5a5Bntym3aUyM5X8GDOnqovvUDgQWYn92LtpuYGWcJM2PkDE26qGqc8VGZMBawE
HWwMWS8OEba+xt/pETpXGl1F8SMtwdNvb7qpJGXjrlr/u0OccebOYcGJXLfsllkRqAqwhrWxmrfc
xO01iRLY8rVPspUdk8jNhpp3drQOtfQOOISyUc1S55a6+t6nws6fhrNIyKtE4JQMS6OU07hyYeaI
sWYnX3JMpL8lwEvBcILtq9g49aW0d4061/a0aaoXodFTq2EjMvetafarWObVSmsVNU3sFbN8+rKT
BwO8Rk9pE6tk12KdC5OIyXyvY1KUJb97ARCWo5xIbKGmR9iHuzp8jXpMYTT8ZUa5b6ead7RW0K9s
v0PkhiwX1suOnI7WC6zqPa8eYCF6CbtQk+knMgsHuL8yHW3BEL0ypvcC8bDwAcaQUnFe8CiYLJYr
ql7g/ItHuglZBpSfY8tVGd/bIpV3HqEPw/A3A5AuJe4CNj4YmBD+yOQwE/jBXTDMQ4//lpn66zRW
XwUhDSdlaT7BaaGeCCsdSlsAd9GT+8xWTwLPe2hzF3M4revMXpk2BAu6lPS2WpfRXB5A6cFKryhu
dAKPtUcZ7ISR7YNx2FYZDTKcHzGHwP83k700/jf0unOU/mvq7Z9//B9DveXYJCB1Q9jQao2/hiCx
PJvOnJH0TFgN/JV/H+r1P6A2EBd23f/m4bIy/ftQr/+BH8KElYv/QPfYYv4nUz2min9aTzLVg+Mx
XJOB3iYkOU/9f1lPTs0wuoPw6Gweat4++i2kDsMEeKmlb8r+aMRb3TyCD0Odgc9CVKgIgJMMnElN
vZXxZUZOl69TrSO2GUfagkU4UZEyWb9D1O7yUt4zs47xHkU6zT6wBC7NONqYBQ7pOAGNM30a1f3E
oJ3NYcYCTcpv6NPuHxR1Tiq6E+5jFURXdyTF4xNa8Ah8fIfQTjgdqUfnOk9UCsxqikshw2onsAEN
kD9hXn8HBNEG8zaoNb3QyxnZn0iIlBqldYQ/JrPFq7eHN4scBVAqGq6xoR06lg42o5Lw3ZkS1l5M
O4qWfsM50zzqkCrAkXY6Q4cCUIrn5FGWLVbaBExOAEEMYTeGZVoQ41jUsFRijNeF2XOkDhAup1XQ
fpoz/dTN16AHFmZ9ijC8JxERTx1vXlf2FGkRrS5WJOvCRY/SLcajVYhNxRDM5Fr74gbM9sxFkRsS
qSKUibqEwwsZKaR+lKyHxRImv/Rl/+j7JjA61rLJwP2rhS4AnNvF3GUGK5WFewOEWMfeogkoBLXQ
FC/W8My3Ns5GdgrU0KIMAGU0qWykvODTXxVUOHOXS2qiW1kK3ADmdgSnjRBir61K+ZGm54JUBlsR
kKC4BZR94BpGkW55lShZbeVuW0T9mDxcDIzIpUyn1Oit8xduDEs1wUJdXdJKbNroaXLsRW1VePLa
Ywp0WArcL1tde1TNwdV2IU1RqV6vR4bKxhnWmCAR7u80iQMQDVJ7CIZoI+rm6FbhrcnwJVrttkq1
ZZ9vhva58q7cReGWQ7FyEaBy5bnEXLBdilEH0YpkqHEk25Rpk2ipqGQKtJ8I/mLnJCxikntqAoiV
zW4dPTP3WsAkVMbh3pl/vx1okpbqLPr/VvYk6DxkTdQFKwub5TR+W6ATNS/fC6NZ+w2tyAY1pUxB
7VAetKndDXU7LgV4ibolu8St8JQ0cz+B+C28fElMiXmKdudy7wGas/qtg4bf4r82LdoecBHwUGWX
UBkkFxKIFibKQe+Je23E3NeGSixxcgBTRQysVHV0ZtiALxH9DBnfBVbxK4zhqW3cdRvYH/487VVJ
/G71yWc89nsPPlics/Nju9ik8qNpMc/BOkRskP6VtSWtaKP7buT+tPSI5mmhujmE/0vLOsTjPi1Y
AUv/IbT7B/oskFVXMfZZM65QDt2DndxlrrsjmnLrFemEymJz60zriqinv+uDn0hElwriRWGlDwLH
h+/9TJXGFq84D2FurDQ19yc6BEE/QfcunYF+Inkus5DS2W7L1XA5ldF3MmC+1ov4rnPqZeH516zU
9kNKpxu/rXqgpxvDooCBUBVkv5Q0McqSCpuiF4N6AdgoG5qV1y4CAqAOkqVRSli3hy7FmGosjbY3
TlmJ0TVTPJVxUOl3CovzPtJLehMK8xQ5FeWV00cQc33vS++b4WtXC3aBoG8/4IW/G63xGyXcz6hk
iq+WBnMqQ9VRtX7VTXnufHvcVH1xANr/HFk/YJpYo4ZLtICN8Mv7FpCIVpVX5cvNhJPMGTFjeebe
qenesvVd66SfCvwIre83XVGm1gM2SRnrkWgoPWwj1OO8eirNiVsre5SKaPtkn4LiMGC5nNueBLBx
t17CI96lXJpaK3hoZgqKXoG8DN5NgucxY0k0o1JMX7y3BiamSIzkVQFRYnDq0W+GcNOLaKVQnCpQ
GOyQt4mmfkVV0bsOMyZ88Ygqe/awsIyLi0G+R22uGiTbkEetJjA0h3QsCr+onT8i6HIezDwXE7eH
O5QfHAhUb0cH/FVflY12ovfPKaqWTlUf24buh1M4W1n0wayHwqKIUMjqCm+vXqOY0dSrXbz+zeFV
2VEcMwBAtG4a8UMuVKsuP4/juGypOAtBz/Qk+IJieiq9/ir76haEzXtJtNgZoLaXM67GD+yrb9p3
3DjWZnHw2xkdFieXykKbmNqbFxwsiUPG8xWQI3A3BnsZPf8KQOA4glB4zrp48hYOiJxp/JBW9pwW
JENzdaQdZx0KjVcc2ZAUPAFbY/bgzy2GCVzfAX83L+SIMm8KEjw73Ovo/iMruLGjvqQgIKG1TLLt
y8DCwyyPqR8cjbliw8O/4il4oin2SpL9jMGxC51JnRs9+nJCY03AIBzVQoHl4/FMIu3B5yJksOvG
8QdoBEJQ0aa0crv3OuigZHCf9fRigYCtEuscu/5xIlAY6dOjHH7L+j70NAoUc5Dqycmu7bv/fCr9
f9qJazgI4P8+PPg3gT2hR7DIi3/pxP3zK/xDXPfAKzvI6vZ/kzf+sZO2GETJ6rGtdoGMsXz+6/jK
uMsKm6WemLuO/6Kuiz8cA+6HJ6Tlsk1m6P0PltK6bvK3/JO87grPsUAxeQQLDZP191/n18Lzyl5m
zbDsyvQcTANFMPaIZkUEz+YCLgv3cXKLw6Szy0rKl6gKkctrurZt76mckv0g/bM5ESUz7JCVXvqq
iN6U0/wpHJ79Orr2vM5ZGR+dka2oZA9j9fUpZd9rVtaDJDeUqfQ4F7XwSsP5M0ZkypIlhs9l739a
hKirLH0pJkyPQXoOqxe/2PqUzFO64prhWUCdz8YC1iIh/OHDrn68lpiDJg6Fpd+FiHwGiwrD0fat
a/MOM4Aepdyni9c69fHlYxAWr5R5nDJArq3RLKIIihf4sSmuH3MW3ol1nzJTWqxdp4SES3BqLOdB
hf016yS2fNoBhnFbcUZaEJs4E5/ndbJMdFbA2C5J0oMvxYDLuQQFha1aNt6cIkAytR6Iba4tk7Rw
+ND36gtwN02o4cUZ0jUe06PeTHszX9osuszxcfTDa6twDNAHmOs95Yuds0yEsyTjtDPDcl/bEmTC
hfLOla11FB+ILY79E77Cd1OPTmAqTwEMz0XnO4+8i251ppHpRPgN8oOW823ODYi0im2MBE8j1Yj4
Jlaen0A1GZaGmdy7GKYls4TFgrYmdmzR5+VTc+GD0x+57LecVaSxgNqrXU8149g6Tyj8kEu1QzLX
zNfxcw66YaDScTbs1eKrrl+1kh0MtY+B9BGBcdB1FEsGw6tBriBp72WjDg5pg7QJN679wsJu0ZFF
YClE8BwWbvzlDw+QXUCZ4fIgv5D69CWSZ4DQsQCstWrZOGXVNZrearIPmvPgsmXQB6gZJCMEy7iW
pERPYiJug2UzJyi0jpOJcYU1te7d6+QsfPIWI7mLmpV9lKzT7K0gkwFzC7wbka/+Lsj9per0nW4U
6H64DvKsf+y6Q6B+yznoYbORhyKwEJZ5i0iC5M6tJhcy0dwKC4Mm6xdoeyk3pPuOFAlLryAp1h3Z
EpokqYXCM0fmJCN7Ip2jRxLFJZFSZsdpuGCEWTukVSJSK9I4VGRYegxh2ngKtbtBExsvf29Iu3Tj
21i3zyD+154HlZrSCWK6BERy584ccJCRmtGGigvEoyRLM5Cpgd2A+YOw8Jy1MQb+95yUFCyQSePE
pHJqt71KUjoGaR2T1E6DXTcmxROR5vFJ9Vg10gj+BeN9CndWc6KfaD+QAkqqD326tGhQk/amU89Y
kRfKTXUqsn5VkSPKS6x27QmNTCdjZEeHGOWjJHnkk0CqIdeknNalvS/IJ4UFz3RJYikluVR6/hLF
FrWcSJOS64qbk8cqqx8eu4kmDe55yXhFlH4KUkFmjdEVVtI6q/CD5k9E8ms3XQF5fjVCeUisftdm
48Ygdk/9qtGiltdxdZdJ/VzU3LMGHwEDbG60pEmJFWJubDy1a8N9CODVJKZckIKde8L8lgyB2A8x
ObjikeaHpa8+Y3nW4ZipfmVniNMx3W5mcYG2siwIBRJDOEaRJRdAyhaRRNgLyTJlv506IZ8tbc8m
1gotXHOpTt76Mfj0BpfJFOw1LeCj6XEXiODb2OuoxgMtphcj5ftk1ijVPRjSVeVZh05vNm4j14EJ
NQgzzLXBdMOiPnweYCQqujtwIx26NtuUEV8EZGRZo8lkbE+lNT7Q9rm2RHBvup++92iSq6NF7Dob
EKdOf/XmptMEuae5VASbdLoQo2C6RBHMHfe9mKJ74SYPlR6up/B34kOIT4KQ+ypmSKzFvgjK1SSd
N8VMmzXbMHyLPXtX0fHclTMHZUQoSOg0ztNbadPZYq6TaNo3NogfBQRfTptk7N711vvSIWjGA3vd
HsBto+SlFBr2qnJLNfRKY/gsc9jXId0kQ3yw8GOSzrjkHf/QJNO52jIgYpj0iN7Wo/MS5/kOZKVt
QJJeRdG4nv+dQwGB+6ELWBf2l4IpDujGesJ31jJxNlBuwqnhKQMPa/krICrfmfmjR78Zef264dSy
lxqfXZNWM3Lb26EgHf0ZccUt8aK4fMJF/GTwTiszG7K6vBTpQwi2hHOrpqRNHC2m+xmM4reHAJtC
OLy7zmcVfxTBh/TLbSCMow08InToaBwfnepKXHJT0rgcUBjGZvYYI4KNabbTcHKUjSRkxpmh7bTC
3GetfakzHUTQb99VJ62kqpwcOyuRUpdLDLCtomEH+5YPJgxIL4mH0rhMUfId2OqiDdOjF+pQ14dL
n1s/vt7cRYO/n/TXasx2aeht85RnFDq9J0q1yOrmu0z4G9BbMs4JC1u9CfB0Qt+Rwa1wyZNYKXv3
cd2lbAOIZc5BVtKC8VmlhzR+cJ0e9vRZg2wkiba33bgiBbVMw/YzI7GZWU+qfq4mlrYjEb54JKhM
w4I73VnTvS6r9dBoNCw3VzFAqnaA+bB7DtDu+Ag7WJoSr7pKM3v2271Wdms5odwAApLBu6t0dMwf
xa3Sy8k/Ukoxw7fzYDM0yFnJwU7zS+Ty+szvisbm8cwPzrycGe2DHgcr24rvkAWBTNanNnO3Y6Bd
aqrwmpDKmLChHYM0J8VC0+9A0iWlJ8oCe9MkGk3yxVKNFm85cdRQA5hILy2WuTXmnFfHm37hLew9
5d0S2y85p4gAewY5h9k1wKpE1ymXaqlO5FMN2zokzjjgawN9M2ydxjnkifzwdCKMRrIH7HCqc48a
B6X4zaOpJ1bZrXSCHUnR/YR8eOlUV7uan01sZG9DLzlMUvMzgq6+9dNmbwOdDIJfH3C4H59l7Czz
5iwQORBrZ6FY4jFLilvBZzm87wN3GXkJHM/X0OGPoVfBeO953Du7ueKnP6igXeTJ0xxLbbVbRs6g
hVWUMSJERr80PMpKc0BT5niUFZbkSW4hAqxZScCMT96F8gVmcIYALOo9i5RGfruRu+JxBUDdXumm
XpQgJBBG8NMjRP9ZV5Cz4gF5x73MkQ3f0hmD7I5a+k2RV9sxITMAP4Ee4wP3wSXBWQoarUenJ52V
gq2dE6jGSvK71My9OfirLjBPhbLWdDjq09cUWMTRyShE7UtUJOdWg3gZS/OpaPRfyUtUN4lH9T+J
MZMNRPId03FB4xBOC1CuUXf1QT666lWOzEJGeRHwG2SAnH5sYd5mUbkfm2e7yo6C6lBB2CcqnxqM
TgSafPXmkJhQglKMNMRvocOLkMdomL4D3nDUIC8057uDdtFPJwNl1k9fwxCohEXhA1b8cZLHFIOX
5VN+qlCUJP+uD50TzXbHF5daA5PXZqm9d/VXUXnEW54CMmSzUCdy4rXYFIDEH9usOCQRm1rre4gn
4ExvtoH1ctjm5XsS8am1Y41Qkb0Ng2iDyg0Yqvsa2gbHwnSbkNhk3e+0yLSXtTdDc7O97fY700nv
3eEasoO1JN2I9bNGnXgW1esynMXr4GhVE1d8Z6Hc/FxorVgM2pNqZocG53Lo1i+uoz1KvcQu2p8A
2pejthEtefHmW5+T/KAETP88j+tVeO+7/jIYn6RmPCJi/naNhCfBzOzRrSETMF7E3i7ayII3fizi
EXT+hNct/xIDw63U4GcFG2/AqFg18US4RK5atPPCXyc443AFLQyEzLhBihbOhjTysYXfwHbhTjPH
M6ffalIfnW9u8cIC5XNWQwPrGDSI5TbrQjPXFW89J3sxakHsBDgvnMAap2jkaw9OYB1gX7NyJ8kw
Dd6yMMC6mjPCKXGiQ888y4h/qUqYi1r+QiH2KgmB/AZXq3oG2svHc62pbD0CMEkiLijK3KDxbeJ6
Ti+rfZ18z69Nlb/MNHsOld1IWsDtzGVN6MSyHmzz29bKY52ZSxlnHAKz5XdKh/es9p6Yo3LMNNkI
JqyLxFMB8yueBphyxSUO2q1wHqYkeCVgakGYEqsWtkwnqmNqlbuJCUKY5pmOtDtoWnea11Kjbqdw
U8pnWm9hM95SuDCRS5Q+/AlhSMdsQHv+5eTxNsMAAT8Eum0QfIfN1qsP6M5boMTZMjW8vdc0nCjp
MZncn9jxdiNvRrqS6SsHooFuuG+JfWZ+c6OYl0YthjdszVSa+uDiupKmBF97Hpx35MnP0Kw380lm
YtHuPIKgOfI8SAUjXKmcUJzrvUdEZamie+hHhvwAKSSeZ+Pt4OcsrWMAFRoCCjYDE0ibTissa69Z
z03BW7gBswBuH/bQJT/ykksBL32qz5bg9Q8JlTweogmXGZalDpG32XBg3kUG8UG4GR7A4K7eFTnR
c5eEbJN7r4b0L4HPG6GH22cguPRvhp8++JIrpbindOmisKT46a8JZ8zVw3urO/m4c9qThco/vKj0
mlK9BD8BvRXWy3V+9GtTLaXx2w/7XLZfJSg+89vNzoPx0wNqKaf12HgXK72qobqTXX0YRueO2yNL
VaiIzQE092sGRabR803dFDdNaNZWS+Q6okSlUtC6FM7g2lebptdqxkY3XOt18wS9J0GbNhZ2ZtAm
JLjbT43x3mTBzm+zU1S3XzKxHhKPCkUgpiYqmjaK9X++Zvu/auv8n8Xfvy3Q0p/g3xD67fnP/219
Zv9hOobOAs2wHN1x5iXZ3xC41h+OiRpMNoJDg3T6XyydSLyuQcAcC6/AL+X9ZX1G//vMyWLZqzug
dmlK/U/WZ4RQ/sX6DP3Z+lOhRoX+p/VZHyYlAG2oFeWQdqsx4JkEO4kl+aIVRAroxbwlKn2a6vgq
4mMw0CxDGzpOrTg4m+Ob43w1hQKqgTl4NqSnj+kcZk903BhktoT/yadt0w7xOkzrJ6evjiNNXAXA
KsQDnBV5uCsCRrXILI21U3Q7BKR0qSmKm5S3F9gcmDQXpl3h4UBAiyv2XtDJp+A4XylL7BD6+OJp
/XmcEwA86HlTHbGsPEyhXhGBrlYG1hMxA0Lh0nTeoujoXBLxzaU4KzXM94QxOIx+LHm0weUSxKa/
qrjXmB6sQuHqnP1gHhQuD2jiUB26oH4fbG/HabTz2O3ZrMZi+ZFMJKIrRJD8CYXiZwLmL43oqBlX
nZ8ICmg4kxcdEIw+KMYJJKM7sxmbZmbQeB8Ois3Yf1LqQ0jm1HEzgpq9MIlWFHF2pCsmB/tINvTB
7sxm4WfdFwvWZz9V9zmgyH5QW1sV69ltnrd7O8qOCVhJ5R88Rn9h4aFqNvHMnhyBUJJ8AmQY7124
Bvh+4nPgcHMfC8iVPtdNfvqKTphWEZGEaIWqtW/A0rjNe0C7fUzoV06sOe3m2UXP6HJwiQJDjudd
fO4c1EpsKgRPE8IUfyMNSwRXFAVZkbbSCEgtosD4dFhlWbZ6S/r8uZ5fdUHyENfibBo8gDnRFJ2X
bm+TPpDGc1sExyT/MtvqUne/fUWSULKQg8eZdyRnDPAk6Um2jJwmvZyW/cYCZBsMa8HFzsvihET8
S8ncYhtcNVOMUMKHk5iU7Gs95GYHBEPa894350tMz7RNKZfmXPuo3CZURDq4BDWkE7nMK5CcKY4d
cXJIalaDdW4jl/t4FTKIEDzVE+PNL0OQIs8AA7pa243ZbaYG2S57ErEnkbgx+jOo6Jc6DBG/ENGT
t0lO3NT0hVDiOSQHhD18QR5iReu9akxih8U97iDMcG0dbHJza3fxLYzNF8fvfpo5ZuUoHhWtqH4c
ME61P1wmhh49BTnAa72osp1Q0zap3J0IQClE11z6tCrp9CvUxbEx1EMQTKdBf+0Sqo/qfitams0p
xoxQxxzN4RNTOi92QTkUBmD6DM1ijqiJcGtYqHeBO3xF7ZAuLOAM0hqO4PUerCK9CVcjkl99meQW
wlD7sayn3lAfsG1WvPgW80a0Tbw3w0vv48q/KwbQBA6+K1u7KKuEgoauO4ZauG4V1LZabhvf+Ekz
c1eAIgN/C/wNP1TjHuOIn8vonCzn2+aYFNQjOeYpd+xtn1Cxp09MY1wb4OpB/MjF2ygh/lT5c1m7
6yIML4O0yFwVGIRfuoRxAiSAxWJcx8refbuVcyh7e83bEyW9kICxV84MCpx2boqHXDBGybVs1TtZ
+jvEYnTfbhlS/W5QhcTlUg74fqkPG94Tbq1JUW3TvK74b+fG22Avpx8+UqBC69fMUTs7th/5dC8D
5vuYDUEAE2cqWQ9WMF8rt9h11stIo0aA8ZbTnCd4wEGsb7w2u5QVq/KRmx45+2WtGUeWzaGWENNN
2eUZR5OESM6L0OzVNrDtgxuT482j5CsQBV8taO+CrjlHWG1NmV8a49cTKLuol0ZcsdwrVxWQ2Sx6
7fp8b2UA4HB8BNzUxlb79dJ4X9JKXLFaaSmVs+JvQrnEB9G9cZdZJWm88glfGjx4NilEx9g8ipa9
eYCXpnU2zjh7HLilmqSCkhkAYaMe2r3A1gz+DHvFxM6NzjzZHqWKuJxQ+cAdBudFV1ARhRkYAzzx
KUiEpYSeEW9yd3w2mTDdVLtTeTo7c66B+aX64RAi8ldJdMKFe5R+iGmJXhE1oBUYzxBRvuOEcD+5
99qNHnLid55+5uN58EjkmWFD3a29quBQJ6FNl5sXfHZk96ic53n0Rw6wuaR4oDBGnVzG/t4Xy0Qd
4MdhKmxZnHiLkZKDlGBggNNWGVmFJ34H+11xp8JHsrOdg91HL8P4Wvh3wHUf0pTSlrpZteEhaOe9
wMB9FMWYfEBGCD55oqmCDHa1sBGVJsMF/YYlnIpPCk06rzp1NZ7osAMInrvHlhBjNKcZLR2AvPDZ
Uvn7OeqfOf52rKxdz3gutcc4T19sK+XXlW10i+/UNvBlGWTPLdhmGXAwA/5VRWxSed2+U+AmDTp2
LNAMBp6ITLEaLKf2zqgxGPeQ7RPjqxT1JTQ2nc1vkcSAEs0xVY/1NK4qmnsrtve2CVl2bgwZJPSJ
eZeLnN9an6S9vx22ypR2gNc5VITdlnb5a6h61xTnxJs3BqemdInpe/xOBu4ZJ2W/eTbSBKmmakPv
ZS8uhnReK2t22PJuBITXTzm/hXyTeZvRsuE2qm0PNs8anG2o51Cxm2dP9DsR71HcFzCSF5UG6H96
gbJKeB66PEi+uSs45nYGjDJ/aID2BTO9T4HxS2xy/tNM9lN/Qv4MlMm8JwAyf3hrFyiKmx5LrOoy
eQyZW2q60oAGDsgZlYvUo9alck8JaEF3ZgyOBDhHoIMQOmjomjmEkwORsNboKasnX80eCm0LRkXq
8Au19NPI6cqOVi4iZdRRVg3sUIzug2tZn4bJARk08BBLJR7pKMF1ZnHJm5mJqqfWUefzncytSDos
BJDBHoLFDFt0oC7KGvoiFEZr3JT/xd55bMluJNr1V97SWOBCAAE30CS9rcwsc8tMsMpdeBvwv6VP
0I9pg1KzSaq7JWr43utZN/vWZVVlIiOO2Qcm4wibMRvnJQNojVjGHLaalxGKY61pZwXUkY9OkHwX
BcYrhfkYzPBHAQUSUk8P22K8Szy5muxuZcCLbOdAgwVAMp9Rkkne782CK3zwMMiAuyTMyRaWkE8q
ebTvNcZiHMiUJoRKtn7fPBy27IYMd/XYBvA/TXiWJXfeFWbYpyZie6U3VBhpLRwGzigZNEz83TmJ
dGzlRdVOt2URfR1Czxyc7D2Vh3C89kRuXeeDQO2iBaBRzuDvV86ndxUsThfc3Qib04XR2fMX9Zy5
XI84BwzPHvtDDl+ssywjOpTVlZbWYlS3DPbnkMeXAguXYO+Gj3YLQqgFKbSajzS/okNRsXkwHUKT
aIVZ5ltrSODaezz1eKSWfBMdhh7LpU8VMbKGRVPD23iJv466hzGvvnn9hsu0dR6sdnpJne5+sCtj
34kcbLMmj1701JJOA7EzU1YqAoD9m1YmIHPTZw3CTJ/ykZr0a0vhncPjzuz0JUrbR8/QKHNbS2C2
+6nWOOZN78KFtDRTW1z7vdSD/qA54aXh8dKUiuI1HY3iu2/wS+PvqIhRrjiIeNgz9Gd8j1ITI+4w
Zc0k4DDz1PZfenlpk2yZp0c2J53WYVmPg04a2Ltm8lbOYOElhXsLZmEE2Sau+x/Qj1EfH5Jq3GsW
uA0bRWUbmhie+cqcD7xOvQZ6w1HZWdDVNLb/1fXbrB5SLj62GW0T3fgIu21iujjzXmXgCHm7ODW2
ZT8SfGRHLE+oIai18sMNs1dPszhB7eCWobWGPd10L+mRmh56SXIq4771GKRRvwmYhCghS+jbRPjE
H/03Jw83yfwDLysDiml8zqN86/AEadyExEDIS82A6WmmFkJzQTflWPjjSgNGqlOhcer2ZifO60SL
LUnRnMJr5hwNlp2QrDt1zkV8VFGyYL1rVwiHxtP4s86I3DdA+oUq9pqydwmXr6QlXdvRmOWgx5Rg
miAk+ocspgtbiEcT1dfaxY5JEE4ybVy8GY1Ht63iXdrH+4gKkKlbUMCYsZjpWQHNp7zRD3GWQcey
UdWOAphs48Y3gsOJARw5B4wSnFu1p0yBdjOCJdhg/K9SPBhXVfCPnzPLxyvp3B0aBnuStNbRZ5L4
NSCe5eHSNn5xymOk1dpeYWrhM+hLi8Ybz4wCzSg1GHcrlmMj6HRry4yeQM/SgWyZWepwwLlkTt+R
svj4dZfzlFo9kNrjSdQl1ibTHiHm7jnX1BEfYp12wNLfg4DfuG11NthBayEMjRT8CjvZt2m80u3x
YayuQWWdOwcYrDf+MCp1ahusau0uroeVN14S7F42jvw1CQQs/ngiopLlhyC5n8xxk6fRTvTtBakx
qIqAhF3MUIC7+g8jxCCM/Ksk0+E7pRz2/m/b//Hf6/d/AFGf//RvKSZggYJmrWOYEMbRZ35TYSzH
cWF9EM13scr5I3/L4FOsNQ2LjieNdcnuD3/obxl8Qky241DQtWbcyF/cSZQSmuH/mWFyyfrz1SxD
F3/K4DPzSaungaah6fHLVLUHJgSzcdZJvIuhqUPaqIudXqtCu2Oud92DLsx/etk5KL4rhw3u/rPv
aVtSPBqA5TDPXqircJBLiPUPwfvIH/WfbfeqGac2o616glXEtbI6ZUz4IGumyJs6qgf3bonoaXev
MaYstFd4ulyNkUaxzF74YexYHOQwg3jqIKJO03OE/9kgrdKk4ZDuLq2yXISlfkwUD9s0OqS4tlqz
TtG4K4TaDsG2mRibm2D/NjlsZVqPCLt5wRtN8iHNn+bJ2gUQiXlLa/rWQhQe+OI9IrFyogey7Bt2
Et+akGAvtyQk5QL7xS+aHRXjhetxI/IUIoT+MThvYQUuHmGawuSCjZwavnGAbM207CZFxg6b/lFz
3X00lDSMfGJexJDzQtslSvvuEcJJ/a/DXIOAEjN/Qh6qD/V3QXw+Fjt9VtJp7KcI6/N6bk54JJgF
9/AbHhrGAfdn45YCQ6Nq9GNApPdntd6aZXvdvLiDzXi0u8uQ9f1cHRUyPwE3VonR/XUMANU9JNgB
1IPvTDlsChSerDae/CIxFxNjJIw0tny8dMb4Jmd/QcxOgxaQAcZ6qIpv23pQ/Mg9bIkJe8Kx6p2B
XeHpz+bs+SZf/GBwIjhJkhirpLWJsToGLA8H+tnkDuTC1p5JBI55yZb/P+I8ZkmJaSIxT1pMlBgz
pamNkw9tGhwcvGy8FmfmpkncFw1FJcSN0biytEOy4W5H20Ff5vpzhZOZ4+E0Pq4tFnWHtwNcnR89
eeDC3lISDwS4cWs8JzhCIVw9MkTHCKcowTGSOEehO1KsmjaM6LVzJxN/qZ6NplDXuXfgPUV4UCrB
kMeT6vGm+nRaG/EjGbhFJu9g7Tm4WDZuVoM61OFuObhcJm5XkT61ob+MjCvfDu4DjhjMFCvnNv45
zW4Zrtkw7bLs1BqEDJXuPRLaf279jOUdzLZe/Shn823EhTNw40SiLznbHNGJ1rgtaGLNJpU/bO74
ZCgJwVwtnD1a3bvESvamo0BETjZ8q7jbgez07OF+wBuM8Qjb2SvEMwxdhzcGHuJsJhblm622dugu
rOBVVsNZK7+SoT7AtznouJGZbr4J3MmoQF0k8Sb0R5CI59b98Pq3YjC2LicQu5+5QXBpovdBnQSt
5pShaatIVhOeaFmBuMcjZYxiqaUvEue0nU7tSJBdfbmNR2Cj4BO7/zIw8HOGi2NH27K2ddeBTfSG
1wZvtvbWVCYn/FqX9IuDfztqT5meMxzWHDVK7gHVDlZAcXwFzi+9Vg91ocIPjm11aPCHu0DSt0m+
1PxMYIJRx0c28ZOLcfyZN8ZTGadAKXGctbB5BopJDpN30vTJalTBIYA/fgpAmPqSNmYOMhgaUvEj
bEhQMTRqacZjXEfrfI7bZ9o+muY5Wmuf44gbtF9nn6jrzlw4UYtIkOrVJvbuSs5WuZZsetz1arbZ
R/z2IqyvVtB+OpwN3fS7xZUvfdBkuPRJBl6QesibrKMt0uZalDSYcDKTZDjGDfdnlK4Q3x//fjHX
fzKmHlvtfo6OTebjSFZAkRkwSMCgpM7Zq2YlrXXgvKn2xXajG4CAZWJcg3ofF/dtBNKYRAK5jol8
Qh2dBWmFJovOnnFOeGRFcUvmrtpHhiW2rbrnDbShj3oSltoCIjlGpYZg5MHySfvwEzBL8Z+wsz/C
zn5lePxfs9jFDDr7h0nsX//834uEwI4sz4BbpluASn87xDi/MCfIyrJBEswE+fG7Q4z4RfA/eS5n
dQkwmZPF388wrnBmABqXARu7yfsrTpI1k0/+cIbhb7Yoa9FHlBxkpJz/+e96hGnpmIVoeb43kffU
B/gtE7SGwmk+OHi9ZZr3HkFzKGaqA1lS1CXijSbu7V2HrsSSxNcUWds2gRNa6uWyEaDO+aixJy4u
wMsCeR2S6V6luEEFiSg9ZfiD3sYirvSMU0B2nTeZyzA9TFa9tjPrKPUyXKLMgRHqCSGnY+yt0jp+
qYzXIRgPuR0/dvbwVvpy02lnk1hv3aTrMouKE7WHCg5ms3LLYj90dKx7vT1DKd6yTJmtBuwUno7O
Otc5SoTIo2ZiX1mEWuDhYp0x9PsNRBEzbfipdf5BOPWNrYYHsBjOIojFA6sy29LFXOu69Vi027o2
d0487afQJs+QnsZZ0o/cBocHQ9oy947gqVLdkUbfcOB6qa2BJw7XRiDIZLhWTs+WPOEb27NeJten
/pIs45atjJzFJp3mPeKXRXopJdJR5gV6zZUe2G5wLy2BGZ4wvauv27bcV6SJO1LEfKxxSiULoDwa
1vH4kuWMWxfCfZA9sehI0bcZHJyoiBoTsF9J2p+CNGfRXJkPomKyMklIy3qroARMlYmb1iAxVOkN
P+PAh1O/DpJpTyRt0TlQnUCAVcdCo4RSq6BYdTK9BII447y9N40FVr1LTiuLdnG1a/gwFtpFc4Md
1It1mgKDE0dGt7iCE1QaPsNYqBV4gH3VtSvAA+fR1mATd5yQ0BzR0X7q9bgJ4/h5SiE66AkpqZKt
6LDM3wMexWARXhDO50ZhdWWn5CBUQ1XPWAJi/ck11fQIOlNmrIfyzE8hZHvFQLSSx1qAc8Fcr3ZO
YZLrCQ82NR4Bcdplw7ClplmK5z76MhKAw/OeNYoJEBbm1HjLQJZ4bDnl94dgfA88tc10Y9N047GH
uTFJ+1t3WACNQ/g3wMJ8nuNJFH0aXFhNgrtFuu1NdKQcJgoTUGS3kKznnEmFP/ZpcNTixE+Illt/
IjW0N9REyAjlrKzQcac8nxlH31FPncMxLBTxpRKIbEmP0aVi6vHiZxL2apVnc3sCZUrHStUVsIhw
Y5CqrSjXAbHBIIT6nMT61jPNtbLQmErzlgXme+6tQVgQvZkOo8LaaacWyLhiLDuNT4Y4WSpZuQSe
gsq5sdH83I12wRmj3jHncI7l9JZMzZ51yXRNqeXFyLJrBtigHv1x7xRkhSyy0Eych2VLgrale89/
t9t7wT3CXHSjXGi9vXVal2E+pHLKnTbvg6Z8NGcDMyoxA7ucrFBkq3XZsE5WD3wIN/NOwzjx+mZb
0xnQtrLTRKYkSz7yAbm5AMbixUAFhlsY++9Msq9lYxI3Xouu3sLi4JDRLpkFBZScbiQ8lL6J73SP
90JUt7u+y2i+WdDqqgzLriq/dd8+SieX8/UFAkClH21Y0l5TrH3Be6WgmIFhtp86+SyD+ibzm+cF
RCdjvqkxN56bXtuakidmVrkUjPF1RNut5k2Wxo/J+qtuX/nBw6i0W6AI2PZHX1Dj4gfXIZt7VroP
BvvC42KT4bOz1OFn7OzBuBcACaqpOCgypTQH9uPEMa7kfFtBxNHcYz8LmajCqJ3k8ecFFxk1LL2T
t4EsHKuZSICmqOI5UnQbNWOnh+Yyjqx1pjiO5clWAzpfDN3aSolkQ9tLivo8NiaU4uoi5TKLHtPS
/u5BxoyKiJR1ZERuLtl663pmy5hAZmxgMzWQ6sZBjwYHeuWVACRq2vdmTyg0AgDs9stsCjcKoBoa
lsVbqwVrI8HbSB3zNQd4o1cD346zl/6mAYfDwgZ5Audqci7Mzak/mYBzgpmg02Y8LCuuRUWf/jR0
JqnctwDkTg96R2u4X0Ssx7MPy28GuEI6j26C67HB9jTge0oSuRo/dM0cNnKC4AHmZ2q0fdUaR7f5
aGYKUDbzgBh9YVKnz7AB+kPN4k4A9l5AwRHlXdhcUutVa88m1O/mMgzZIhrvA3s/0nDRy27TIMzp
oIk6EEX9HA9Ack28J6DyuEi4sAbmBaF6zojtzDmC40xGqRgOKQgkDKylBxIpBI3EV9U7Zwmv6ZID
TvKpoUvaIJNuriypNiaAJR3QEhgpsMGglzIQTA0opg5BbgDNJEA0dWbB/DcPqP8w8han6n8lb10h
6r83/3Z8z6LvPC8CVK5/eEb89cv8FjeidWchVgFyQPCa23C/CV2uQXLIc1w6ebPU9Qehi+Ic/TmU
sFkC+x1sQv9lVrgAMlmmQ5DD/EtxI+sfsHDdmYDLMZb/GJ7HQfX3h0RTd0rl6/iXsTdwxWt+WoNp
H02rfnWxTHWH8HipTk4XPTHoAJI/35TBvLY37K3cXaSWvSFGdNOC+ujjdBQ4lUn4MljaUhG6Nunr
p2i7hUHtb6LbxpW4SVnbLY2HiqRACwygJnBHAmRReA2UH0DpGi9SpuC8cLpqDqz6sNtHnXYXCX1P
znxby18jwwP1FL3t7jrYGCjJfEKmax4oJxU1N20Sd1JCrQ3Euz2Ml9Zu96EXPgH4YCCAxgJnmmVI
isSC/tQk+XPalMDxEdcwQC5ZgCZjZAPgWG/Ay7A/89g8xKG+sEzurU1B+qVdazRu26C708hiWkop
Nsf2+mSAi3sPKv21rJonvy44DNrnuXigQBLFZnDTtOYWBdwyfe0+FzCKxLxASJ1HvbpuyZCEkdwr
aJdW685NDdhj0U6bONFAgGx6ue+rZJeI/GOKuk99Anw5Zj8092MyPhArf6TYBHP82RMEhtlyWTR2
ib8IDjhs9YVUOdmFFo8CFFPtcMiqEf8G+7POyFHGP3orn025hXTUikDHNleMn+T7fKDTIVGQ2GJ1
9q6mlk3dnQawxbXS9vCGyAwfZXRgubkZP0KKFf0Jp2tt4oYa5UMWt5vA9pB4OL+R3LfT8uQAxK+1
lu/sATLVZKKzVRCqULgyPnfrMTwO0r/oOmvLBqmuimdjKohq3gZKFlVlbmtsTcs1joP4rCJinU11
7CmeSVVxLGj2GfPsGdpGDKxCpOl+Rh0O/mMnq+Ng92QvXhsCPcEYrMv0ktURBk98gOkKUq4CQM+3
bcIVsEi7Vmyl4V6YrATYFAZCl8oJkFEuId6HrdN0KcdlHpgPnY2ZmyTIBj3z4lPLSeVguc1i7lWE
wHEZ9qA4RKNfBofJ1SgTvQWujfZbndjeAlmlqOMvgFdsU41zgQY1i0zRklDDdaw66jbLbrYItenD
IQkwxdqmSZDVeu29RStKpvTkIw5KvziyuIFPg8ccZpLSWkrUIYK/3m9Ss1v4mnPTaN602rQeWBro
cu84Tf0ujtVG9xg2y+Y1WROjlyRImC1HjzJsag7bPLr3VbfzqPUu4gGEkpXznoV7XOf2fWtHRyhc
nEdQjIz3qXNPtYjYnihJQ/gmKARdPGrgEV0yS81Z68IXKh5rnVCP72c3zXqLDKYM0m/U/8MovENK
36KOYfLziiN8P5xbQ9+pMWTFd6DvArJFbXlcEK0qbB1Pd2cWDI+3h7y5SKoSjUUSPiCUI8jgvA+w
+iuOPBrbOWodt/6SVyfk1moxQZMXnDQnimgqcD9LlpBNeMjo3sq/dBYfr+xgDjFePWjjvrobam0p
FTxB6eEg+ue4oIw8uoRokIE6GzO8D7XtUCNBC/0S5c9hrNaypks3PbldvJmicKsrZlTYDbDK5s5m
V4ccI7I9948uxQCnX2KBWDON+8y0HosIBzaiZYuoRkcmfVO0bzV/3Fq0cVNauRMMMnBscsr3kRUj
VzLbjFJZl9DMOlq9ZGiWEy1fk7Iv0qnJcg3PtIImcN4nXAfAfdMQ7mkKp+GDlOaTN2XrjB5xN/gn
NuXv28EhCwG/Umto6dJwBEYBZIhRENEDJ3C7Hw00Qg6i5ASHreAgBPJzJaLmWlvOAwvpIw1n1GHY
3ui0sXmbpveRHnTW6ofRA2HEWybrCIMk+snSXyra0+ykAlrOXjxqdLRe1mVlHSRt6xoEXNPXy4Bi
1dRMB5dWduV8jeH7YNKcG/K17vxUIT1oS3J5eAXwFlTPsczOOVXvyImeJfHQqfuY8MghnS0Nrkp9
AEJa0uxkwwjOtr1klOehDPqtZ5UsuAmgXswLCZ/NpXHrj85Ks7Bso2ytqOcG8ingawT2j0kjkti6
OzuId6ZPdFf8iEp73fb9zq+3gPC2tYDwmbxI0e/quU9QPMynsZJbeo5h6rHDN3k0FbLoy3GqVV9q
J+Dr3FQoT/n+k64/+H7NY4qULasetaIKhZDdFPqp84PDgAAL6i4BqAecwk8xB1TMX/vi0xSNzXSN
Vr8BbE4eVg4PkLBRAoyXokpJs9ZEET3Sn9cqTbaNJyldQOfgORpVwYZQwNb0v+qAZ2ziDqDOdZtP
ZR+d0n9xQ2ZXYWNfU91i+lU/KCtZssN6EAHh/6BecZPYRuQApES89Vay7YiqJgfHtChqRyvHre8i
PuNGgOQjl5GUo6mI61Vpk7KdQ1IkvKKBRqRxSh2K3OrLjlh8Hw2GrUm0Da9drRErchmAqSza64bJ
T1JO7bRUuDh+FBsLg7QrUTiCAvo51v3DQMXUs9qzkWnLtNE3ASqrgwnfBdPV5H5Tx2+95V8Y7b7W
U7FRebj/62fjf9eoC2POq/9zefV/n6Cf6+Lznyqsv36J3xRW0+G8q5scnT0Hn/i307P9iwX/wvVY
0RYGOtofFFbAaSDZxJ/VVd2zLQRRJNH56PyX1FXnz4tznMrJ5rO3zcOYQ/qfY/o5GMxaNwind7EO
vmgGMnlaCPPR4kTMzWsC1lm3llpWM8ZT93nQ2ZA966xgbAnWJwgIRmW0F00FITxfiKBZZD7Uht2R
FYWLRhuT2Kkbkh+ELlqVYLHMkhd4IAHAywGXMB7ia8Hc7HKCBRa4zXPapXRF2Ysk1LmLNJ4tfaNF
63iEqJA6471hdBbm18jpCqlQkdHPwa9mmUm4Rz6aQ87Ki/4aGsaXYwfNsp1hrp4k/2dlxbNv6teG
LGqehi4aZvFiN2MExd7iIT6zYsO8ouTL4N7CFcmOSWw4YQafCx1soyHRHpKhjG5RRw6vS8s3E5nC
DcvzgGwRwCCdUaqkPEYGc2e9I/I+k7ByD1rcx5eeoPxCzlwFso09gxoceR372Q8caOsc08OuXLOo
ysE91+/V5DI+IMW6nS8eCA/p0qJittHRf8rSeWfFSGDIpyQIiSWm4iGnsb7wBqsl7DEuO8eJdg7n
1GOoATKSNpxJggewNFFN8x7nWxEKRt8yWf3aAxo1bjoXlAQ9TFDxIhOtNVwtgjPpk2uqWNvRU2lS
bmq//AruRwsclSh4CZ7NO5vkrEKku4mM6crNEUnThMOm7aKO49853BJotrs+i3+NnCKK8SxwN1GC
c1gzUmq0XK9MS39rPZghjIQea/KY5iioOHEaG2YGAEilW2nVBh/bzlUra22dGdnJ9oWzyPQwWNvJ
wM6C5VwbI8oPoi31leiGt4jzQxMUAGo7gGccxnEbWyCc8OOWMGvJxFQOh0c+zlmHtXO5Suz+pEkk
R/QKjo1ReTVVufMEr1q6FdV6klO2jxIHkaZC7tQL8cPOkttQxcWSeiGdMi3M156t2lXZYP5VmsNW
9diDa5k2WRbmnJu+aUVchWJKKGmc20i6KSWVkfjiQ0cLrwqEz54aPUu3z2mdPcYhEBMfBTn2k32a
ljcmJB6CoQcbYG6UVW7qyHvg33A3lPGrW3DOqYV/kjLlcuQnp0zWXBbVwAdoBXyZQ7rjzwi+Kj1p
ZJxWToj9R+hvXIVt+aVxroLoQuAjZUQF+d07R7p5nhp6xbZoSRDWjIRJJ3qxxXBghJjUOFuCklfq
KqnwEhOYeJ1Z95usZcmLLkllforO/I5dQqlKVOdaTy5xQDTdjCAjSs9ZtuSbq7GIdyWzGn7cX4aA
vIWK5982EbUjOzwcwadnI2tN/BL5btWdXEAjZ3++ix6jSnzbSoDlUmW8kpH4ihpi3iU+ED+pVx5w
XHaNDab3WxcBLXEohpSCvkMNLKL0/bdckM8NQEW2rJMNHSEBgiKZxbUBSvYHdctVBX2F9TqCKyOT
vxa/aj07GFF7s5THIh3sYtKnvJoI5M9Le/MolaUeSsde1X3/DSnty/cpLk01V52pn06pR9bXZvCS
FgVxWq2BHJ4zNmP7b73n5geZ9OxsSS9fdAN5hzEg78/uLqVM4xDn9VaKBBWfL9iaz5UJM8PBX1l6
GrNosmiX7K69O4M+Mn/ZdXSFP70ueRVm99ET0mSgXDsqw/vu6hBaDueSQgSPUeOJnetLbz0N8VaF
zX4agvUYTfzGtXyA7DZzmDXwDZz9p0UzsgppGRKrYha33eLH5BfropL3kvRskQ/vtuM+9nq/tWrP
YLrcyXZWlt8lSbTtDMz13DyFeGwE+M5EpGLonTwW2auEUkhPiAN2tOEEe2egbUKIIqBXrYPJPYU+
SAvLZP7LW41RcaGeU3Ict9ub7owYFNJL4fPJal86DbkZyLUcivuPaSgPU203xI7pduhNXW5srIAQ
QxPaBZnzcdoHTnSngvEkWry1kURF1Bnb0W3wVqZyV3jZzRx4I6YskNs8A3pqk1sYAcmGU/nKBaqy
rNAmNJGecCNal1YI/Bnu0GG1c3MU6WLeePSHg5q+4ecfzTJZjrwMlwUycJWxgxoM7hLy0s1MS7ZD
yT43/lOc4zJW8KejhoUagn1trO2miEBBU9zpFenFlnaxmmvn5bA2/Oo6jJVGe765loxPgmbaQTLl
XUG3GehQdRpSqPCBeS/w4jIr27uiXwYxRXNRwHAAY0z6PVZcd/Rwxb/EKQfevXQURZAqImxRPOd0
JjiUE+pnSi9UQNdG4tqdIT5E1jjQ7cvvsXLIMTtAMZOQHIfFWV5VEyWwkJhDF4hTBNlxZ6bDxUud
J8dUhIWb9tryabaRw8TakTHR9pBsywDUG/yCT1XbJayvbLG06+pcUhsLXW8tXHmRabflL94XVbg2
BKTtgvVyVRw9w6NLFO+H+ZIf9Tpc+lCeOy946e34rW4sXoMjITN1iUvrrUiGuyAKtjp0CX7xE3HN
rFxpOUl1k33XwjGPuRn+HCz5RIsG0NZ8w6SWUnjA5BjeGNaQlX+KuANJOLtGY+rPDy9xJdW2qsWg
lomaMeDk/XBsyLiJ5FF2/F4pjAy7gkZxPqitwZXIDIy1SRVPds5zlWPhdJpzbybturBLqv/CJlBK
1t4ua84fGdGVQkOdies7GWnPhiKkZjf9e+Gln6Ff/H/kPf9dH/qJOvw/HPo5jCYI6J//aDzu16/w
m2LOiXo+vJtMRwtDIH7/ppg7COUQewzJJWGOTvwtGQqd2TGRRphjMcw5//n3VIX4hXzpH2jPf6Gf
S+v3T6kK/l5J0JQQqiCFCu75j4J5QnA7GCJS6oVyD1KOfKDAo6LKxR5kLoyrDsSDrkyzyZW7C6vC
WjZGTYVm+FB60i2MvBJvgjs9OSiDdYGwI+AzM8oi9qL7vrgmUfeO6oa2R5+tH8x4U0VYqmPCKiIk
PTpyYkSz0PjpPbA+dwgjuhwlbNeiS+gN2GvST9pe74PHok08LPLSfKypbYjAuJLCIFjduAe0/Rn9
VN2bEYa7sNEX+5hvBYgt1AAIXu1YLoNMhzvvMnDmV+FEVAM8RtLni173HtyMKPtkXOFbHprUibeJ
gnPcwv/pVHJJx/q+QwAcJGNyXtexNNfCwav5sA1Cn+o9GVOJhBtKxrHxHcDAPSWDX66DkaVNUd2H
jgTNgaUW2wDu9a59zpIa8kGqqbVZ+z+rPNlFUgBmHf0vaAUZzkRwQQIvD1aUn2MfxJhOQaBnZHLJ
q+k5KcsP36Q+C8CnW6EP4LzV0WPs+58lMXXVetlKpQkOeFW2p67wzXNbpi+BSbkllRQmEPWZkQk9
ypm4ueGvS87hR9dUz60VfrpQEWrf/0gLBsLykHCLGGuk9fJgM/jC4W8Oo1bxOi2zU64zPsf4dCvo
aLAq+OozVF1q8jFnuBoY4pfy/W5jVtmzpLXqjHLVM3st5uUSKCgPjm8dDZx7TszEaM0pgjPIo9aI
KgrY/XMk5vJS2D1lSoG9r33WIhqzus9V8KZrJcSq1vkJdpoPu8q8iwwYrex/c3LfhSXij5q44nTz
3HWAsg43QQXqsQ6hPNSGcT+UlkF9z2NZS1+lyOfw6oY171WOzd73wMDMRD4yztp7gnpLfn87e8ze
Y43jsphUxiQdU9QyBnZPSNjRp7MRksGvZlzzlPsQmIMnrSaA4WsBDV6uWjQJ6rd2nmqP5TyNnbPf
Q/Kl2+iCY1yqscJuQ5rJwnrVWuY14pZmFQXzZxNOQxDZl2FumPeF/l6TQt14GOZ2wdQPchPBaHs4
BXYbnmwrOLim82jn7V4oDZRRfBhq/aXAAU+amuEEjzqPAZ3Ih8/HxNBKFGJYR4Rd2Fr8dmIacWZJ
pKdi0jmFSLTKIxPGXHcQhAfdec0V/EM3n3Pi3LjzMn/vjcO20oKjXtv7BOvpTGsBjHYFZUXOs7Mm
L5RRy3eAqhZTkz4wup2tfSfuoG3gqTFuGxjMwjntQ1NQ2InL5ofJOu7QesWWK/sWyv0E4pWl6rH5
YLv42SZ4nAozvqsC40Gl3W1AbFlEA9J3MYavVdms+9L1TjAup3XGSsk2t+Jg7/c56dXyGvfejQ/f
TdJqw87NkrmVIrf95FekDSyO55xdnJ/M1+mofxSyNS2+KbLV5TQey8h4ssoOA8oLHAYa0UUFdxoC
8iHVeytT+zKRN0XMajCNeunMU4SKTULVC9DajBQarBVq85Q76JYdpzZAdGZ7oVpbXft55DBh7bBh
kmY5sH84ejoLvPMkos02ogsMXc5jieE8m+gmw87v5asxDyrqLCtOY03A00/NJxUiSvTNqbSaxyrX
dlxLWPXw6fflmfvDo26LZa6z7yf2PDc9Ln3WrYgUz1V629Y8+miw/hiwAuk440aMrAU67EPGFWF+
4lb1Du1cbCHCX3t0VTHRxWrZb3aHhFWMqk5WFWXaYCjpnM0dW48PBnqKOIMtOtd9ArfQV85pnJoP
Lakt9KbsaujPQ+4STGAIS3JDjNCW4IZTIv5PzZJz//7rv/0XcHaQPkhj/qvjS/m/XP+0/fhni3G/
foHfTi8SmiOPH8tDmXSsv/v99i86rRWqENK2zD8WWzi+CGPekxMIiqb1+2KL+MVwQI44RElBiP9F
vIg1D9b9IRTK8QUotGlh7OsOERoObr/3+xOdAIjy5bjEY/tZ4OEJkAC6HV7TOr/PI+fBaMaj105s
VMIQAAf5acxUAczGbTBPp2hDibR4RutiSQIMwcwjsEn5UzlhaDXe4w1vG8AFnXjRIIZCwcNLOpZ6
49PIpZUtGI6gPpeY3k6AQShEvnNI67GTQ98XCxFPD+N464NPsOfQpZ5UNaLS8N109nM0pPcZCIYu
3ED9Ev6TN1Q3wB9bB5TYxNoTZcKGoZzENX5wV1rooBxS5rYBOyikDYhUz7I7e3mxsTJjH+V3Di3r
Ibs3JE86VuEoWoKLKHXr1Zxn0FirWaiZKFH21tnmqdzzZOOBErfRygNAwbpCa3C+yEi1ltsGSMWE
pgiyIkhdkEcwLGxgFiX8yHimW/xP8s5kOY7musKvotC+6JoHR0gL9IRuzPOwqcDQrHmea+mwXkJ+
DG+9s/738pcNgCAJAhZ/MEJQqJcEiOrOzsrKvPec71QShZsI4AWK3RIIEAqx/IIYK7IecK9JMAYj
oSA1ryInmSdIqHJAGqmmTh3AGgaADay5DbiNovmcZdU+dSY2JMaNlEYGhYViCX9oEhH1SwV8XadX
jkzTRpT9oGztIQW96sZwPeTjPQycfdmL50XRLGtJOSyLIOVMnU8Hgzop2MUohbrRwHptzYCDYzkd
e3GeMmeeACb5HCYHJg5BDKvAArkOT5a6ho6sQN+KCXsw8+DECkv2hIZ53nrFTmvuxXSuKm1oJ6ma
LAY1XqY6KUgpllKtJHJWm/pSxZGRijdBIbVsUP4lhtghgYGHiKSQbOyPO53BBk0fwztMQQJ0kd0F
CQlzjtfM+gC7ldnsGJ1PhVzawmB2IuMb3cpaqKtKuKROPk6VDr2AM9xZebTTcN6kiQx03YOykd6m
DVjJBhtoQyC8b9lzQ3MQiV1l9XDlRHzLMbXclMg6cg1wy6BPbJwrXYdRoZiLrgTL6qtwOHw2UEPS
wZyiVB/1S0DY51Q8L2r8XZEEZkBq0oOop6noGyOhip212+aUk02GhRZjUVgzUDdLt/ZOXDSqJumw
TXwYVPJ+lJnLYCBwdsApXWR49oepl5nXqcsbksDKWNaOkabXsp7uO4VNYxG92XTIiylQ/2iLoNbD
MTKXjXST9vmNgVXeI3TJhU1ZNEdhgk9TU65idlkF3hBaxCej8Apn93ULe7M5toGVjMiJMxCXTLJA
yrZh4M18mq1gUbZh1pz2dX9c9/1Bzc55RNJA+cHcjlsFjgVqnN5rrhKJ/IECC4OZJucmZRezxHxb
6Qm1C5no+eqepQRBxqkt3KaK2KuHiGCxuOTzrDQWtWkvHLbzXYmrapAFo56tvlPEe5G0bkb1zsPb
a/rcbJGHm1Pg3fZkHTSFOCLAm7in9HHvWTO8noucM0TZW5/RX0Pya6dsYBw2zDjkGg45Iw1FO6wu
0M3dDi4kgBABigUihcm75XE8cTmmZLVDzLQ8TfIAcsxwnmfbIcm5VZPNItTmqDwleroDhV9spDG8
bmIqAs48LmwGr6/RkBYQqJdpO8vFysVNlfDX3arfIS4gsDCp+5yb3OhKCHgbyjM4s/dD0xNHAk5X
bX5MjfTYCOlrx5y/9FLVEPthfc4yykr+DpveQ7m2wTo4J1ZVrgorBdrEOO+rhU3sgrUYAaQ28UUN
gSeWKJ7a1qFOwTkkVRnakbsY/WHpy8EOCv8csWGGU51OcyodJZK99JMpUvQFtPLPrdLugXC4g9Mw
qSl7hXk0RceN4gSwidpYh+CzFrYnY6DsDnK8MH5wgNh/2pHeO89kSNpZqyBb0SpSwtOtGi1+rNEx
L+U9ql4ImMg1jlLvIPXGHcczqUizuEo8M8yYcpV+18nZiiIPycZdfKVgvCSwyJ9JjncUcGL2BjgW
nKCHsVvK+UiXJj70UEza3bhTFi603nHmd8i04hz2Xm/CfefuSCkCunxEJ90rzOGgEJ3ssd0GaF+A
SunLqTFmMBrLVRDMUxeZc+oMLOt084f2BLjxhRmH+yXyUqB8aO3Bl9ZWMutLQdK69dMjDwd2ScJK
Y0vTsPf3A4t+zki8nC5/Ri827aVz6qm8Ebzf5pSOJomJaALqHvaFeSEV6o4mwDKCMJOBmrFBzkSg
Z/ygnVXq5w5lLTfopAZQkxbbuYYdPSJ2yLOImSeRSUJ55kC2MSDcxJBuCKW/RIrAiXJtovMq4OFE
AowTQsiBWDPVXMJCvC2FHDlUdB3YGC+4spJ2Qk4PprMMmDV9I9g7+ihvO/FpVSrbrb5rkTruqFsk
saKWhttjwe+Rm3u20cT6TEUvohaMn+SC7tEKX8g8hQCU8Z2VEIEgt+CRuq6Tw5i68FC1O3ht0C9I
YK/sRTCYuwV0ISOds3AkEIdYOYEsuaRm4vl3YBJ5+soYjO0SUpEsayBlCAvRo2DWNijeO6hGrimR
2AhLCtpRAPVIhX5UQUEyoSHpUJE66EhkXd/oxtnPb6r/SWF8qkLO8Ost/sft8uhlImR5/cNy3+ZP
PG6YCa2gHyTL7CxAUZnm84ZZ/2QrBCizX1boVRlc9bncp5s66DxNU5DQUv59LvfJn1DHiig2TdXZ
4mIf/4ly32bn/d1+GasW+25dtjQLkywnha/3y/Rp8sYwjGZiD/1yRCe3MjuVsgAN+3lkJZe2lyOf
U7UzqyYcKw0vk15kUprlip3dYa4lCztzLpKuP61aH/1LDyyqJXWXhjYhvX1MB7hL9r3Ywl3IlBec
tsPMH/wJyUxLh4Yzf48WnUnnVK3tHs80AY5OPPrL0AsPBllXd1npUlQ+tIhCYx21PSrPsTxPMnqp
ZZ7N0TJeJAN9SKNuz2TxbNNg9iVyd6myn3eFl1G/6kf2lb0Jrz8gdhB+W+nQZFNOUMcCXfBSOCYx
XmZIUwgNZIyQ5q5f6Sguc3lRZXisG3wVVdwVYC+GnTgfaJDKCZXN+LQBO2iP944eY+wt92gjb+f4
LCKIgm0RrLMMyI09guxU8M9KyEIp/5TXVpZPIlODyBcj/4y8lnApotVISz+uIqxHeRQcZUqdIVPC
ya4CIsZD7kKtsNRjV0bd1RvdxInRM+qFoP1gTtbacYciY7NV1hDM7YqYszJGua8Q5yVLCZAe9IsN
hJhZWdbLLI2361xfBW3I1r2hV60MKylSOOiT+dgZVsibjeDK++2qrVoHexrhzL1EBwnwoVVLR4I8
Ap+UAW/GGvC8kDhJ4WzQqDko8QDKOYsOy8jnyV8od5Ia7Thds585FcIpe5VlObgMq0ZUUWo7gYs6
tcRdDVX61hWR9pkIt++85Br6HygLu/os+/XKQri8GJQCZXBNQK5tcIQJq96i0qNfhrTcJmpL7Fc3
ZghMywImcLFbw/SeFynTCanoTGlomjYJpYnqc9xlUPS88cQd3A6LPagAn19VOb4oknzjJYElFMjN
/kCOQeT5+zXt7Nhub2p2m8Sg+NdR3F4GfXntD2T4ZTXPeCWqnKXlZR0M4ZytFBQqf5KJfaebAWMK
24xtfeDGgl4AYrfuRfp1yTk1SZS5XqPXsuT9XNc2IbS4pPGx+5kEdU/pr2tpYAM0ys4N2z84rKE0
1eDkxlVHE8249yqwWBSzrDCcI7VdEt1FVioGcc2SpcvCNmE/m8ZlkLbJniPlu4G/CXRwzpknMbZ1
Z4KgNcUA1VzGPZbIjISSyu2pH5orrwH8Ojgt6Oqg2Su6ft16A7VHr1HXdSyv+y7wZlUdlJx4UBkw
s4/qigCBxkbm07TjNrHi9wScj7hGfDXYbgqxL8IgmY37KTsSKrknhlkd67597LnhiVzo54pN2Qlp
7Fln0/Di2DfXSU51XJ/cLeR21hFatoldtSRQLWPcP4YAHJQ4unNYd3l/FQaXUhsuB1gqnaffGp1+
EEscint5Swnri7ZYD6m73QRXJu3hmowXR8Em6El7kXlQZsUNMXCzwoZuDTDJA7ykknIXu8E9TCCy
2qcR0qSGtDaPRINgqFhP+n3c7yINfUjtY7vmZKITco4cUzKqQ7Q2sxyvfYAkoxEfHAhfNVfJDRvz
a6cB04hSJRtByehnkl9eak22oMqx67jxjuFKS5vc+7zLbhNFPSjHAsBdrdwhilw2BVJgsyX4Zs/K
/UXp6TQ6sM2zYhm2dhe33jyqa/JkDjIbT2U0HkVltyQBbTcgjzLk9sdyNkWLs+Vh0nMI+5OagxB7
XCeH15LSM4mDYq6Oo74FJnzLSU5Uyz0MoniBZuG+aJLPUecuWsQHM453l8Vgsn8faXlyH62JxZYR
b1DPH4V4YXDxF7WIXssKSZCensVyclB16S5L+okeE887aMu255SgFB4qWjQvgwknAlwVyWimZy2G
wacT288klQvYxSEE6Jni0TNIS0RH8Rw4LJLiPRktK/fHomvxHw39DP/ike6yZZQIGhkpOMhJST1l
V1F2SmLrg5Lwi9yfJx0mglw0h4CZmJY3y+x+apTqqWUQfaPfEPRypRiAm51iWVLCMGnhtoM7t3rM
VKQKASbbDYg9nNhkFQ8ty4fv4nTS4L5VR6NmAONBbI413kySiV7o4B3xV8p3aiALJ/C8tZW92BPE
CBHeE/nbsgoP1OWhIbXGkZp1p7Csp0btAhcYKGDAL/RPdY3KqVHSnCdXXOE02F7GI9+Bfkxq77nr
apgJ0navqzEMQzg7T6Qz2lNoqyJNmlqGuh+gdvKSWhQgJnahW1u+VnTbteEcEHVyUiZ0Bppb0ijR
+tQBQICyvFVj717xOFtUyGtnbuNeUTmD99rT9gpcZ6FbGLZcwFAgr8jFSn3cNwQa8GCjIt+oUkRp
yYGzG9GpCWCmHcsAIbgJR7p8hmZj05PK9nf0qf9J96SQf97ak+5uyNA/IBJt/t+Xyq0qyrKOKTuO
bWiiNPrYd6Zyiw3LkGXdoPWLsvTrnaiKu57IYPOhOvuVUwujv1CHyjKVtgcT10/sRBWLv/TdTtTG
V8YWmfIySW7Gd43nZzxaTGVMcKlQMHizusLI0R1YbbjdOuNcJ1MDnJVUEOVSALqa2FBJZiHQKyZr
AALLlfdrgFgKYKwBQJbFmiPlxt4gHYzgs1SBIMxIN5CRaYLX0ng0RIRpDL0GcXDEFu1DMwOZiGQV
OFcqnXagupoKZBcYObjRWyZxwINP43ZcSwC+kvZAJ4eiR4+Ugv9S4DPrBp1Ryna9C6E0Bby6MJG1
uqDD8M9M7NIgRzFZNaDFwCkvddjXcXglgUkxEwQ+gMgECQ6ZGawY6cIBVNazhBVeMmXLGoAxU8GZ
UUxKNHIx+b+gzuRyzmMWvJI3rYlAkuet6VeT0WI/V+HxwRdjqTkbcvhpISbUFL2gCVhNE4S1Uo2v
2+yzlNBVajhJAkLwx9MULIdK63sA08abVYC2SdSGPtu1P4uBuXm1ua2iK2fLXtJnx9dptZ9TgX8D
A1dy1ydg4cZgj3O3AirOJSzSPwzBxw1eDs3TujLL5iiCHYpiBoDmMK2aHbNMFxR4lio7z05Q6SrB
p9NIQKDGsCAPdM/xlEUoSHZSSIsJtJ1qy3NDYu8ZDFd6By26SStcJTYtxDYitYxyfAR5NQaLgkTu
aAN6AqVXgtSjcYWkN6J+Q22J5KMgVheCBDcIFl+o2e2VQ5Vel09KmWwogH3/MsdjVCFvLUWPx+MO
wkj2CmFE/IEva5KtcLfbJI/TAgLj8dWaBCANObtjyOzsTBO6x/Pp+GGdcGDO0jqCI/IFMUI3STWB
3ztYUlliaA/9xJrEQvdyTcKmakBrk4mWxGrx7ek4dxWjjvV6nMRxsx8gEEFIdYigGvtltyu3IdCM
9L7rVSTEEdbB4bZq3Us0PAsprsctyaS6RybO1LNcSlf23AvHc2+ELZQjbQ2JkrawzrmOPR0Bihal
dGcG6lFjm9NUokJF4TUIZWViaMVR5WdXw1ASDTFqF3aU7tqFhQd7PGzq+Ix2/64pk2zXRfk8VYaT
zvZmTkc2rKWSmd3r6SIhaC1wq6NKQWbRRN2iTklK7Ot7lcQHYyASXM0LGrXBdtU1W3ERWFso8olx
Lptzm7TGMZc7QIc2MP10FQAhBt9R0qWtDuCroE7RyOOoEjgEuVUsTVWBCTtsO+jA4effdLjEbbQ2
rQKEy0B4X0Pb6NybcuynikmslA0yxTiNB+mWHMlonkndQVm3O2oUy7PIHsZJiil/KlPVBuPdzdtC
5jwUJVcqHei0FOD8DtgoRtWurqd9Dl9E0p0b6sw09hoW1gpdJ+kH6J7Hg8RwlmZLPkyTrkLO8wUL
FjJLDemiXzfzXu/Fqq5cjZ2yTBFuJFK2q/odclKignuyKfWePT2B87CQO65jbPsB1Bj30PXdmVIu
6sRdEQNzgW/uWEqanTS4dvxikRN5xxSAst7NNHeBuw5KUnjjh9EyocTt3jSySZSXPI/HcD+U9mTt
FJE+D4m+vgntbJ0ZyayRDbrvIMEr2lY0xYqYp1fJ92kp1FR9VuV5Vndg70i8IWdLRAk3pxymJlnp
Ai2uZkO0DOR8P+zKWaNvU/U5xFi1cMoVukcc/BHGomJVShmY++PAxFShsGNL5cNIkpZJUF7yJjqY
0PK2PhLeiSPNaqNFS8m0CLIJXqRpWDuEIwWC28tpWNsdZW/HxLgZSdY8yfuDkgNIYTrL2EgW9Enm
w4BMQF35BPZp7mWbOSsH0YkZ37jcIFpd0SZ093O13O39TN9LbSzZXZjv5Sj/c2sVSNXU62FF1MvA
hbWASa1nPDNTmvqRN8cmPavRwsogVjpnOWYIHrL0tLJTeM0cGqXjTLJutY69tC7tA7mb6ZVIc0da
33tHrSUD7Gzic4wd16WbT9UWcjA3FukVhNPRi1Raf0/z/bNal4+MWp1oGYzlMT0pEOl3UnKUpv6i
SJvPdU7rc7SIVeq35U4GT3BaWbDcjbs4ySd5cwgvgadivd+VEXUK6i5g/8aWJEJ5ySlJ6tLFiORF
anLQwGBvA+wW4qAEe370F4CD8ejQe8ohMBhWdRUSFW2NaJq5q0e13YaTvLDMy6ac6baAyLsLH+Rx
sOAqWxwokKKLvMlGxOl1wQLX5STlK2/t7JBGhe7ThwE8p1EzjhsVoKl8SsOrrRBke1uyd0q4M/pq
Iz8p0wSHBKD2BGSwPTUyWCQEapDNAGGPc1lHRFWZaHOpdA5iU742kDopA/WYiRwyOTzGs05X7qhc
tdWRLaU7TjRMRprSrqXsGaO5iOnqtfj9nOSOaTTxk6MwAolepzua5170MO4smoeFxiLRRukq8auz
skQ87iJVr0gQsYa73pMAOaXBsnPklV3gaW5RGeJp3dLpqyr0Vzv6rDkivMLhLvDS5K5gp7LlSd6d
rvrwQuqehkq9XcuMl416my5uRTdXgsam0t2NMcqnOmBAv9j1GdeELjCHWSoxyaIU7eGIPnFj7jV0
jUO6xzCqwwWw+pOIvrJFf7kSjeaajnMhSROLRB48JVQvUnkiIfsqORdJNqC/ppjqFSvKCK4zcqxF
pdKOU/x5T5e7EO3uir53Tv+7wjrVWcr+MHT3lF7XYZZdaZYPA9g49MWa0RuXqAnWlVGjXKvx5OfL
sPU4qBMoIkcCm0XcirdjE4zREJCRi6SMnsgMZsw0oHvVEKVR4JwIidaIAQOYRG34nnbrcuLYUgnh
iOimkEP8Oe21mQYAOyeswxYJAl51GBPiwfFCPIy2LMI9TPh8I+JPdG7kMrRzq7ou0XQr6LXZVk8r
IkKI3pv7ukU1tdNX/ajO/wX2ZWhQbMyD+AjfbFwcPuh8rv/2l9sf6JS/+SOPuzOLEx6nDfTIpqzj
UuRI9uXEaKDYEVdUQWsY6lfuREi1Cnoey9BUh+2bzcYNv0Tt/+mPhvxJ28QSObqMnFm0NX5id0Yv
5OXujPOqoYCGY6dn6N/1LqIuyxu7T4aJo0YnhlWuJd8NCGvscQsKOpfhCzO/sYhIJ53VWXtW4f+f
2Fl4ktTD1Ggijj+demt4Ip++otbuxTqFJ5sYiiKu7yJmLeTF7DhP8cxkGUklqB6mnKdw8qkVSQeV
duH7OXYzYl2SYU8vY2x18l4ObjzHmRLmyiqv7HlBhlqfWrNak0SAxaqP5akcONdRBtpJthqeXvGM
wLhLf0zPiVkhFjA0iomK6d/1k+Pcj07zUj4fBm2vKj0QIwWFSECJCY1W/8ItOODJUqfP7DIISV4D
nR/i7YpcfQtlK9wx1v8q3YcEcD8Afra7elulS5MTfKEOMmw2a5b05T4avJ26149bmAmKGmFRtrcB
8vaoHDJuyTG9qhUdRMqATsbXAKep7kUEGVZ2GuKUR3AWySxC20SfwkczFdfEHloyBr72WFJyXAyK
RmSPRh9CsdM54nDMGLg3+trebSLXmXlackBF7KISCcy15B67CEB4HkTTzFHOPMneR8GLocWj/aD2
7Rncd3cq06uwYwNvUSmDElZRQbGc99O8dw9Hv0HK4eyzdtnsPm5NkSODh/raLK1VCHuV5wWBAf2s
9BpqZ8Me7a/buPdGtuQdeqVWOnES5zoJKTobXX6cavmS7eTEG5Wz0elYxgIK/FquCYWjsmXFwbFl
FFuD6u90JvqFMYg7/BtBMc3bsZ2yDOPIECV3pw2glHPy7WVU44N2qGcO34NLAEhkK8s8to7ryF4A
6D711UqaC0JaYPiHgYG70h+MOWB5rGZYb23ZnePuqdlEEUCnDxcxmZpbOAgNlxaJrzef+ayQWUZ5
15bGlZr7VwHyZsoTcOPgYYSE5M2x4YGMCUjki4ROvSwPrTKxJjlhpJis4kuxj0q6ISbyVSNEsLyy
YiWbjTAQlPSmdvXDyOkWXsUnlhFoVtawi/XnkI0Bed8FW4SuiuOFYqq7XYwsSLAUErpnYzHz9fHO
js2dDvR+3hbsJDMOWN48b/qjtm26bV/ifsy8M02Pr+NxPO8wYl3ozbCb2OZ4O+7rXkhesA1KGUHH
Se1EnyV6aDSqziobfUvR9NtOqOEkxi4AQK5cdYZ23MRDNpUdF7o89CMOCOxiawWoHPLlwgeKlQz2
mWH02xHOnCKPCkRm7KhMGFYmke+6c1BTfikMfSLsBtxGQDPclCHX4Q20IH71CLkgxdOZJhtnSdah
Z/aCdYP2uzPJWk3U83yM1ibCcxqBi7Jpd4gOO/aRzY8yMZBBvJ3znzld8sabem01EWetFr0JN7yC
a3smJS5HrpSCfcf+zUEr52vlPv7Ckwq5CBwjANA++hUerzToem2io7mewzQ+Jh2bxykAEXJYVMgH
8iIRZa5C3uUt2uhT4n3HhxzC7EEA53v3NI7Lrc264uj+fYwlOYqIVozRr3cmAGGlOw2LPc+eZ2S1
kgVBbmRDkbdDEF+ySH2ch/O/3fX/7q2z6U19M0spYg9HzbocjtdVA+r86SklfnqYoXs/zX7fL739
h/6w3lz5dMjXf/rjzX0SpFOMyGVwV1N3ePjZs6iXB993ZZjNO9u87Tf/UHzDx2vuuYRBtJ8hozQQ
2Po4S8nH3fy7Yn5SQNHICvKCzYsHL3qIr4botUF4+/M9jObbv/PmW/9+DKgXv3sM2K7gfQCYYD98
1hdDQXEbcphFSUm8Hsrw/+Ch+GY2yKoiIgN+x0DwpT/PBbIHVJltnkV3YPP6fkro6FRwEDE+H3Mu
aL9nCLixvhoDOhqKbCNg/24SGJ+oMiLgoRb5oe8HuB+/Yxp8OwbcD8KCqGiPM54J/+3SYLLd1mnB
fZkmH3I6kFT67qEQDa4HO8MrSwNcQRUSAS0w8fqoqyQtuncPhfxJ1zZJIajSHj/r97PCoIIvWouP
i8cHnRXvHwoFPR/TguPrw1CI2+ebZ6fALDrKIyfoH/yk+NHG4dcsEg7SQ+VxNsgvxoAbh66OCXDz
I08H7EbvvjOwNomOuaWKphMv/uK30wGGqWHA/Hr48YfYP/xgVrCq/5KhsBWQ/OhdxevFowNLCdZ3
8/nG+ZCLBCvdu4cClS6PBjIOnj/rt7NCt3G9IXX4spx+zKF43O49H45+/pDBxpKVAq6B+cNZQSi5
BnmRX9kM+gdcL81fcWegu0FcTY978/ruzrBIX0d7Y7DDfHh90KF4aST9+enA49MRCSDm41C8WC9J
GlFU1tMPOgaWYPRxs77nlhDnDFt2FGroP5oOxifVdlSO5R/1YfFSjfZ75oEq2wjIHp8VL5+b4meK
zZT70LcEm95fMB00VHk6mMUfTgeRtUOr5elw9/FWSMJWfsEYKPhZKDA8nyu/fmAan8DROMyGD7oq
IDr6BUOgAvtkBJ43Bd8OAXIoRdYFYf9DbhZeJk/9/KrAZkHXqD4Y31VgrE80EwUn4KN+dpFO9c6n
gqhE8lBAEPewKXwxBCI0yzEeZ9rHWwY47717DHgywry1bPxtmxd31df3AEshsCuhxvvy4w95K8Do
+gVDASeBwAoOCj8eChVpvm5xVzz9+EMOBYfjXzAUqurghCRHZPN6UW7gdA2rTGBFPuQYbIjP714d
uC0gQXOK2Lxe7JtFhZpD58NPH/sBH2+ReGmu/fmHBIsEiDqw2M81la8XCQMODTPlwx4oX9IEf88Q
GOycuSket88vZoNsEcr4VAT/u6bB3/FLXxqhEz+I7zct0GBd/ahT+tovPJ2bXv786wbnU0vrm98W
bdGHN/DcJv3zt13STYvyq58+tSw3V3v8/48f8+Ub+OZiT5/t6R+3g3V5U975w+YHw+Ob3b9JaKN+
EVSt//DbX+O//YXIpPUfhH64Hr5u1H0rsHqj0/tloXjrok+E+a+v8EB72jyGnwfhZSf57/r7p5jb
b9Pg7uYHn+TpOky6d1/n+slG/+p1Hrz0v2q83rgMe8t3f5y9IA7uxtcvIh6G777Ibve//92toy+z
7Y3L0RN99+Ue48AeU+9fv5ioIL/7YgtsIx4f743L/Ippt5XF60okNATru9cvJbba7/5Eu3DV0lev
8YBWe+/s3rkpSaHMYES/fiGL88S7P8xvfyUu9M1lYVM9f/d1VpA10uBxyj2972fxy0aG8O6LXDPX
CBAfwtcXuU1p490X2uFC92OUvfrlbFq0774MPrd1+dv/ZGnw1g20qSO9+1ontaCfvDGx8Ys+fW8/
FjT9XY+hR2PrqwO3OV28+8MsCDp8fQ5sWmPvvsYFhri3vpaNre7dV/ntr2V2f/P0ZHjjMwl5xLuv
9kS8fn3VeeBev3d5OxAr9RsfRvj23v1hLm5++4/bchzu/FdnGzKxX3Chg3j923+9uYZav+rBc/Pb
f77+YUQj492j9v84z9/7za9uuqx8/SP8kln8/MU/jYd40Fi6asMcMwSXVIHeRmrK049fXc9+dLb4
opt8eeJ40kP+6L99e6gSv3EXr2/KP/8fAAAA//8=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_xlchart.v5.31</cx:f>
        <cx:nf>_xlchart.v5.30</cx:nf>
      </cx:strDim>
      <cx:numDim type="colorVal">
        <cx:f>_xlchart.v5.34</cx:f>
        <cx:nf>_xlchart.v5.33</cx:nf>
      </cx:numDim>
    </cx:data>
  </cx:chartData>
  <cx:chart>
    <cx:title pos="t" align="ctr" overlay="0">
      <cx:tx>
        <cx:txData>
          <cx:v>Podział według metody Hellwiga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Podział według metody Hellwiga</a:t>
          </a:r>
        </a:p>
      </cx:txPr>
    </cx:title>
    <cx:plotArea>
      <cx:plotAreaRegion>
        <cx:series layoutId="regionMap" uniqueId="{876B52F9-90E3-45D9-A16D-666290F283EE}">
          <cx:tx>
            <cx:txData>
              <cx:f>_xlchart.v5.33</cx:f>
              <cx:v>Ranking</cx:v>
            </cx:txData>
          </cx:tx>
          <cx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9000">
                  <a:srgbClr val="186E94"/>
                </a:gs>
                <a:gs pos="1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x:spPr>
          <cx:dataLabels>
            <cx:visibility seriesName="0" categoryName="0" value="1"/>
            <cx:separator>, </cx:separator>
          </cx:dataLabels>
          <cx:dataId val="0"/>
          <cx:layoutPr>
            <cx:regionLabelLayout val="none"/>
            <cx:geography cultureLanguage="pl-PL" cultureRegion="PL" attribution="Obsługiwane przez usługę Bing">
              <cx:geoCache provider="{E9337A44-BEBE-4D9F-B70C-5C5E7DAFC167}">
                <cx:binary>3HzJdt24suWveOW4qERLkHfdvAOwOY16ybItTbhkWQZBEgT7bnhX1U/c+xlvWrNX+V8VsmVbspVK
aT3nW6U6k0yZBzgBbCBixw6Af7+a/nZVXF82ryZTlO3frqbffkm7rvrbr7+2V+m1uWx3jL5qbGs/
djtX1vxqP37UV9e/fmguR12qXwnC7Ner9LLprqdf/vF36E1d2z17ddlpWx731818ct32Rdc+8uzB
R68uPxhdhrrtGn3Vkd9+yX//p/2w5PqXV9dlp7v59Vxd//bL/W/98urX7zv74YdfFWBb13+Axhzt
MOq5nCCGPn3wL68KW6rbx9jdcTnHnnCR//nz5bcPLg00P7Kjvuxe7T7FsE9mXX740Fy3LQzt038f
6OHecH77Jfz9X7/8MBE//OyV7cvuZqIVzPlNp0WbX/7ySrc2+PwksDejPdr7ND2/3sfoH3//7h9g
wr77lzswfj+7f/boB+Pzyya3pW2fgONfaMUroy/bzr7aXhfXpb58tfrP/2hgxn7mwvIRxYh47ueF
491fWHxHUMYofOXLj35eUU+35+H19F37p6ym75q8pLU0Xv7+z/fNMj9lMd1f9H/iFIQvAJpbn4DI
fezcHexSij2XPOYU3j7RtodxvN3i9zp5CpgPtXtJiHbNcv2+1FdP8A7PABTvUOS7jAjvwc0odpBL
uM+puL8Zbyfz9dNsehTIu308A8e7zV4SjMv/+V/vcwiOT8HxL/Ty721x3f7+TyAq10+x5Fkrirjg
vZlHHuQNfIe7HCPGwO1/jin3CIN8ul2Prqrv+3nGyvq+6UtaXb//e9Qf/gInQYAGuuR+pCZkByK4
51II1l8Y4gOI/v6vJ5n0KJp3+/gOyb2zP2SBd1v9F0G8v/7v02SPEeZRIMqfPj9EROYJxO/uhv/+
OXqMKv/ESfrOXf21ZPnDoq+b3/+3LbUdfz7JIR72MRUPxsSbzAczxultyPQfdGThM+x7dO3/0NF3
G+AxcH9o+1/cBv+tCEMk+P3ff4UvQz4nvvcwuGKHeohxjvBjDPbwaaY9iuvdPp4B6d1mLwnNsbFX
N3zjp+9VX3iYgE7xGS/gqfdVCo8jBB76Fs2H9+rbJ9r2KJ73OnkGoPfavSREFQgDP9334h3X9TDz
EP0D38upT4lwv0XbB8LpjWTx55Y9iuadLp6B5Z1WLwnJ3//dXP9s+RDfSAGez1zYfzcf+v3G5D7w
Jl/8CXd8gmGP4vj7v7708AwYvzV6SShml6NtfrJ7xTuIA/Nn7g/wYdiGCCPxGd3vtLpbeWD7FIse
he9bD8+A71ujlwRfMf7nf4w/PxnHGHmwDb/DD7Lwm8CI/dvd+TB+e08y6VEA73TxDATvtHpREPbv
L3//nz99C2LsIR/zhwkr3yGeT2CHPqyn7D3JpMch/NbFcyD81uqFQaj/AgipLyBjdG8h/IGkEsQx
EQK0gwfYDED4BJP+DMIvXTwPwi+tXhKEC9QcO9vM2c/fiIQJkLu+5f13Uw2+42PX96j7IIgXTzXq
URzv9/IMKO83fEloQo17uS6+rMPP2+PnlLfFjVeF3PEzg/kuQN4UPjzqc/fhyHj6VKsehfN+L8+A
837DlwRnca3+CkmH+Jj4wv8M5Q8SLOVQtMT44Z259xSLHoXxWw/PgPBbo5cEn9HFkypX9/XyR0vK
eIdTENsoyOSfPrDh7rpVsUMEB7/Lvz1+IEbuP8GuRzH82sEzIPza5iUhaP8aEY4Bhpj/4ESJD7jx
h6np4VMseRS0bz08A7VvjV4SbPml0ddlaRVIWz+Z16Ad4VFBBWQZnz7fgejuIEpdl9xyV/9hMHef
Yd+jmP7Q0TOg/aHtS0K4ssVTzwU8z7uClArh8VZP/SH1QAIDvII/yFrhuNxTbHoU0Lt9PAPLu81e
Eoxfjs99ju+XX6b1Z1BWvEOQh90v0rj/A5Y3zzBkIA+Wrp5i0MNAfm35FPi+fvklgaYgO1N/XjF4
5gnam1oGbC1BbmuJP+CFfMq5AHb66fOwY109zbSHkbvVYe/28RQMH2j2ktBclL3JGf8CLZUJyCPg
PNwXvO4SVb6DEGQg3x9bvZ3Liyfa9CiO9zp5BpD32r0kJEdgq3/BtoSARz365YDaD+miy+BoMoiu
X3z3vQNqb59k0qMw3uniGSDeafWSIPwSD7+c171Kv0zrzwiJwF1d7iNBblP/75JHF8RxwiE3uaW2
34k5T7TpYTDvNn4KjHe//yIBvD0k8TPhgyIx8uAAB/mW3N91qSDCUeK6gO9XaeBu7v/l5MSjFv0B
eF8H8yTovn77/2Xg/sC2ewPEt/dm/lBHff4tIZ8gFzHx7RrQXQTdHQZHAOin+vE96Gz2KrQFXHYp
LiGdvX4Ews83p364HvT2hx7uDfR2nH8wJ3/N9Z/vTsfduf/zVQALL7vL6NMVrSc//bSA4eLYd00f
vZDzeao3H377Bbs3NzLgwOIdYG96uldoqj5f1rrRFu5F2+86uIZ7QTc97ngE7n35oI+DbuD50PV4
ffuEAN0FLU9AtQvuiIDgWtqmS+E2GQaRAZwwXDUAygvFSgiure1vHzGPM+SBG/C553vs6105yAFn
Zcuvs3f796uyN0dWl10LHXuQuVafv3djLvAzT8ChEg6KIcRwSigc+aquLk/gQh58Hf8PxaxNspqi
gOtpnbLEk/2QR221O+lVUrWF7LgOevHGnQa5YHI4tBvW+REeDnDfyrI7TbskmpomaJrmcOrdGCfm
OCOnuogoReeOg/eLjubrph5lMndZ2Ku1LVAfqnJbZM6aUbrJrdnTg13VnbPrN/2qLPNN2k5hJ4S0
/rxHCr1Ci3PUTZFd6JFnJk8W4xJ3qKrCrEXRrKuD1PvgTZ6QtR4D1nxoEQ9YMpxWZRbyCZ259bjq
rXOguYjabmIy4cXJXLQXPho2TmdCM+VaFu3wHg/6tWk+4BpvjIsi7TRn1rRhxbr1RIpjj+PzbEyj
fA6IH+br3s3fZIsTK1Y1su3ZO8fnTtBUyTGp9F7CnCZIkmbb1xldV7gLqiwJeF8HRKVB4Zi3/WIj
QbL9yiaB33GZ4Swa0zSwJpVuXpiVKrIh1nNy1CXkZDQsD5a++lBZtO7zJDaKdTKZ1EHJssAv2emA
0mPUYSnc6iib0EHb1GGDOsnStgng8J80LY+n2gmHlq/6nOw2Dl6XyjubHP/SV3krSZECTMSJs6Z8
B2av4GjSRTKamOEiHB1Pug0Je5NJf3GUrEm2ch19qlIdYVuQA+03V023LNKmw9aqPJgxQNHM0sKC
mQtXoiFZJ10/BMpvd32jN3oZYizKzWhOWsIjw/nW5SqkQ78d8a5SS6jrbNXNjMuU1qX0ecYknYfQ
4mRblmyjqID5VK9nOp6jIpfKeuFs48bOp0OLN0kyH/gWyz43q7mzMkGoCB3h7fVChHpA8ez7B4ny
lKxcuprbesNMu55VsSU2302oCcd6ymWn9UmzlGAqkrR45/Q4TqtR9k4JG2B5Y6lGMhOVdEUdlLCq
1Fhthtx/3S3joVhgs/hs3VZl6PKxCRFP5y1WNsz8Mbb93uhVktkuJHUZpsZ7N/Tlnkt9JduCvbPz
+EYpZ6MTU0nMkmDy50ICaKV0VL8aHN1IVLk4qGnpSIZGCYe1o1bQYzG5G7uw2OvYoTbNpuU2ts6g
ZZXOvnTcfjO2aSjIdOYN+QWqWC9zRSJnaGLseEbC3l17mX9BujZkfN91ahFM7vw6z/f6YpFUt0PI
8gIqcFQm2Anyed7Yxn1L6nTdZvVu6WQBmsq9VFQnS+UEAyZhbdgFKs+E83ZRaI+qKUzBIJ90Mu+P
bTUEZtTSmXRgknQP9u5aE73PYGv4td11liDRZYSdIagZDVuTBczNJS+pCWjby9pseF6lsL29yKv7
qPTGUHv7iO9PeD+nXYRKsKisZZWIkLvFbiNQXAgd1ThfjUsaNtUe7fcGPsgRqfOWpkHv9seqysJx
mN7XQ7bujbkWRVYFnO6LTEfKy1e90xwiccFoUPDicM7PBc27wHEzmJbJ2bfsvUCpI22VvDbCDYjB
shwqGmhaRXrSb6dpeVvkdWS8KlTCW03jRGTbdatB4W2J/WtCDJK+l6aSNUvsMRF6hJz6Xhv2broi
jV2brF8xrZcoHURMYXQeysOUGNnCqNoq03L2ukixIsIjsnKhYuvOS9zOy7HKnHCE1Ulyc8Rxb2Q5
6o1Xlu/moc+laxpYpf0QTqmicmHlASvLi0WI3cqhQUaTmBF6Ybwp9IsynvQ2nbGRmXU3epoPuuKI
O+0KHoXJpE+TIt1UtYimal4R16z6Cnb3KPb8gqMwm2wbJH15mDlDuWpxelwx5y027RsnmzZWq6Du
hqCgKvTppCWbrBeQhq9YO731ev+8qrtUktqJl7KJRaHDqmaBSoZzXZwz6gcws3FXcwDOqaXpl9dd
U75HiYp5sUnmdFk5RO+65XhVtXQ9JTSsm0kWaXuWYbutKJ3lUIL7SfqYqORtq6pdZyo3yhxTVAeJ
uRrTWVZZe4l9sfIF3p/TSnoQKIRT7mbpsb/gc9RB3FN90NZeDAt/ySK3ELJq6IWonEPastjSakt0
GVeF20sfdr0vOml8L2TGhAnbOF65N+Dy1NWDK1t02o5K9u1Ro460S17nPZEk98/LBmJkQSK1QAiv
wC/VR7ZER4ZmwaBXQu0S2gdOaQJsx1D4LXi3VTGu8tFZqQqvhyai9ryY+WoAXpDbbs9dOqnzMvDr
4dyaIu5Vf676ZAnqJV2huYzZnMe9jdS8wHjr7czYKqvMqmGhGZYN+MNFN6uZaDk0ecy6gzxxLMSE
o7S3wVJftTh7PZavlxEF3jyvF+IBCxmiquw/Lr1eKVUdV5hLupwuWaVkYWnAOTkmaXoGMX6/qIfA
5z6VxlPATsawToAbTNVF3RdvegEusZz0sbLmtW29sMxp1DPngIxJVDriPXZOkDNGjVcGtq9eDzyT
ymxR3cm2hklfcOSXaVy6sE2yfHP3cvw9UnZlq7nRKr19h8HXP/9xWF2X4COvr7v9y+rTpflvz+7/
+e2a0A0v/XrB/uaPH5jyH3Dhk0+vUfiDh88iyp8uun59T8KNDQ8R5T+4e/SNLn++L/uFLvuIYeG5
cGIWvJgLpPgrXWbCd104Gw3PgU4DJ/5Cl9GOxzgc+XMJhdoNujm68IUuox0Xzk27PlwpYwTILn8W
Xb65w/cdXfbgZ4Cs31TZ4RwhsPm7dLmsGvg1XAL3O4bQt8iWoyOGpg1z5ysx4vc258eaAG0t0F7u
j8dFYrUcXYrlUgpwVsMSVsW0Satig5Zelvx9pc7gDEg4aBLayuxVc53FfotWpCvWg5/IzldxpQpZ
9zqoh3plPRMs7mr2gTtDaJw92YlWjtUZWFKPr5P+DGVdgEWQL2clbqJShfVYhUMBrrUmm9agzYC9
C5zUY0Ap37gYXHy3DIkcdeHJsuTnbVfveb5eg+M/cvIyrJc2WozdJbaKGeqjBh3xITb11QAEJO2i
pdoOYs3HVBZZyNJ1SZqIdGHiRwmJW8ghSHnZd32Q+ks8NyQQQINxFrhlEZSaSewW0cjDpE0lTESJ
yFqwleLx4kV9U4UcGCnfBc8zAL+i+kqp/a6pdrP6NB0KaXguK2fjlPVeV2fyZqvywr6rfPHOjrDR
i0FyHaUcGE+WHbnzlk7mDJXARFMgQ3OcpdlZWWXQu3UXiJAQZmy7n1XTCo+QBjgnwBNTCZYf1Ty7
btjVTJwLYDCBly67vrNs9YKA3eAg87aDqYD4+9J1KghSer8apsgkSYCGJmBAKPKi3mvqWo4Zgbwm
TBTZUpyGiYsgSmAIkyGau7OUNmvlAZmvo4GdpHydkzSTC2k0UIkGeGq6X/sm1FYFWQnDmgLXlrtN
3cfdcok5OzbdRa2HA8fpZOnA0khdaJ1dJHalU3/j0nmXeEcj76Vo9ykBhukjKSDQ6XKrhvpjMgPr
5FVzxkq6dkwXNJbEo1gOeNZeu9l8vvhuNDofKogYGW9jfxIAHEuixE/BPR8NQNu9JVs5lO7P+e60
nFLRr5pha/I3yhFFbBtaSZ3hJPRxFheqTWTDHAitE5bTAAbPNNYD25YFjrXKo7TpgA+KbS7aLXaJ
5G7ytiz4ivBsu7jAUfm7LDnn7ccBXRn2OlXnxK/koHgjBXXXo2e2XZtvs2pfpbUsq+l66UkkuvFS
CdLKinbHxsXSn4FceicqaQ8Sh6VydIxUifM+HXEq60zvtZNpbmZ0Q1vVS1Z3k0znPBJGSZbDrqBJ
MLfVqik5hsG85zhsink1QtYjCljDQKvh3nAgbLPy2+vU6eKFCZlWNvAzXw7W2y1vtuJixGYczTu2
tLsatplr8qi33Xro/M1UVaVkcFUEQvt0Uec9pE6QtdYlC5EHa69Qq6VIiASWuoSoz046cEEdNdsy
oSsvKffsDOyn8RsjXXaa91XQU4hxENM66Vh6VrM29iYWD8oPXMRD3FQxbfFK+5mSYiolEZnsu/F1
aYoDAb+4aBOmjQ5UDiwV0ZW77BF4mQ9VZcCXDkklpJNfG51HDlPxDGAlbpZLQ6Z4GhDkH+jIZl0j
E4eG3Cbh4GnZC36IvPysmfGRYKU0Y7nJ+rGRzJDTepohA9JtnOatDoqMFzLLzJFoh8h1hAYjm9gz
QH20BoUhSSTBmkvcjzZoq/mIDdkuHV9n+ZXpwf0VjRO6AnKegeYfEV4X6Gx2IKHp302tf9i4CuhI
BSvTtpDZje4KsdzZgBgQT86FcqowTSGX8HXk4CVGbAEqvry2fN6Uvjj3s64IFtKHafa2STU40WXX
5cvuROp3yq0PdNm8XwYdjS1QeDGFXlbnUvB83eXFAVdlnEFy1jMbMIzDCXITcGGlaI/n/MZJT1FX
VhsmvKhJYem2QuYginhuGmGOdytk9pwujyx41s60chB9SCZ7ONliX42w5kl95mUuuJvxTC9u7HcX
VjsSTyLodHIw+ygu2zHSNQ1aUR0M06WZE+nOfjibOha6OgM+uSICIMTZLs+q12ZmKzQ5gSuurFNK
hbN3eVFKxPkHwsdT4Q82mCBZTmGpWrPEvUcuxrpf+SWPeqBYfDrPEnoE50ilS6p9P7HbYmiu/YTK
ugIKu9gpUE63FmO7XvwsMim5oPlRppa47rxoqd2DxK83pTmvOlLIIcl3y2xedTAhSLS7xuVH1VKt
R5EFE79p7p35Ch335ZE26MLYy7k6YYOQuklkVpWrTuSnJm03U8oD1dZRl0xhPtEDfwKHKUSGgsmW
53maxVZdtLCuW0jcqMqMnOX/n/Twiyb9idYhgjnUfR9TUX9UpO/IsF/b34qoYkfALWQobWACRA/f
HP2/ZYVsx8PgxUE2xwjevAKHBr6QQrwDV5MFiKUUqCG8luUuJwRlFe4Y3BzyQQRen/QcTggVsh84
IbzWizEGRxMwhUtecCLsLie0vts5GbC6AM+kOdHFQifZm7QJBNLkA6sdyElLUp6YRKer2XTpEYXA
I7nt2G6TT93G1E2zGW0Z1V6Xh3bormyiVkk5roaaiADWel/KuRc9CJTYlrGTtQ5oXLTam5WGUNSV
Smy8lFe7KJ3nk6yo3tnOG1cE6PR+U4gk7Fs9QJZI0+E881o/0NWQRGgc3K0/3jAtZ+HhjJ0FPJDp
HdkZio9gqRd7Ve8Oe6hz9AaY+fTWVf20KUXGtqZbpiB3xyqX9UzLE07aKXI8t4wqZuBdbiXIBYXf
BqJh3mmSmhO7YJBrGgV8tXbzoHIKExTMehfDMhVB67rnLUthbLN/o492TI7MraQzuBBlXU7D1Ev7
wwJhCBALxodjPpAzAue4DpbZM3E2pfUh6KF+ZGcB+SScZDehzyZwjgIksoiPSSnbcW4OHavZSojR
gPUDRJcWo2gsBy9sp6QPHdXx9Tgt1QCCKfglQq145yVG7bpOJkDfdcZV1zhoP2khRlZ4qEOVFBak
kUWV0o52iZfFRfvGrw5nkWX7JRMw37OfFxuj63fA6leNmi+MAEVMNlY5J0lSiku3yTVoR3Pmhy1d
fGm5V8Qo4fC/yLP6XIwWZF6U19cd9Y79pIJEl7cAGkjvoCThJYJcwUTtSOym8K0f44p4G1salMsy
V1PgoNE5Z5oezqi6UpWKcp2QaIJgdta0IEMy20O4Lit8mhu9nil9S+vMlaqdt02eFXuzBfVhmvsB
NJIcvWn50IPAWB+lY77FLUhdaWPDbmFveTW3cekViexHPu8VrOrfF8bRcppoF44FrPwldYH5c50E
WgFY2EnHMMc6kZ6XXPqoKqOy1pdIcf/QsxTkE2OdqNDesBopWcKxH/2obHPQjlUdlj5kFDAXoJX0
LjtANaQSyMDPJx2xW5z2b0xjmsthadW6t022rdoKMijFsJKpA7Rb19V0rCBAwRZb5jCd+/15Ien+
ODZOoEeNTupqhFA24vak85gKoaxgYMxpG5NU5NsG5anUpk/e2EEbiQtRyLn2ccgzxw17nAjgBKpe
ez2Qp5m1w5up9rNY2Pawq7gJKq6uEp+Dou141brMSg56jCduJgjJ3mPvyoFVcVHbVta5Llde0R/2
Jjdx4uZvC5+3e7kauk1tKODWqyNrpv5gAO+wzhTuw7av0RthYN1CVcGP66FgWy/x3Ms5d5iVovKL
fdZCFoFVArQZeQuPnHQGpdCv3WDsYK96Dqu3xAcCWzCigmnKcQ2c1neP67prQtIWA5BJj0eocdSq
Lk1yjRuKA9bSVeah82VJl83YdHMweqoKwV3avdR1hmuBBmfTsdElKwbK5xI66XSSib6KCRl8UJa6
w5zSHpKoy0FdNxx1YaZye5aPZpaoy5PQqqVfaz7yuEewQCtd1DDiSuwuyoM9nKkaw2QloFvOHPxp
g9oi0G16OdvuIs3yaaUsIedTg4+Sru6O875dJJRqLuGVe+C1k7kIQJ9/D3MrgmbyIHtKs48D8+o0
gPPdemvpWO3VyeieVKa0+03izkc3xSHN9ssCeNanohBCowe0+aYABAuQhu5c17Gd+ZLItHWPlOrG
ChKMVoVAF2vwCnNK5JT4Yv21nqLNwCLlcAdqWLOz4SzNZukUUMvoQHmWI4QXmGCWgGiv9QbzuQzJ
4PRnfTUl634h9vxTqQEGtTIZSXebwZuvXc+ZIdPL7HDeNCVZs3Ke4bFvVkDdbZR4BtycgnKKrcYi
6pEu3quhhQSCFvbaZN140TNY6/2UTuFk6RB51bhcL5Y671HKgLN5Sh/kBVZvxin56N3IpYTZt3WG
CxqMc48HmaSwd0C5SdeagfwtlcqGFfjO5tzrIFygLrPhIgz4ME/oMKH1VbNkbTi3qVkViuxnN3q4
kzl7vJrqYzvl3S4pWxUIt192yez1YcUpZA71TZ6XON6B6w0pCAKs2/Cl8YJiwe7lmPI2QL1frzAc
vdhtIWuL0rSgsdew/i1WrpBN3kwh7lW7Lkbaynzpl3Ay9bIlQ22CthEkTgw3IMN4/p7l4I5NoWHx
W0PeCZzHee9Ma8/kS5yAk0lkLYj4uKgJQQkIob2JQJrNK6DTLKPFaTHZBIoX83HdgJAqMn4F+ejr
0Wk+1D45zRAkXIy6A6T+CnKgZBpXcyqa2HrDEPSz+VAPfRbAhII8BQVk4KuZaiU463Q1ZU5yOtRj
NxxP6cgimicinof2eEgNLF9QxaGkB3ow5+7V4LN8UxZZGmVJ36+VRm6IXaPWtOraNQQwBsvbU0Hp
pCDxuCUyR4pC4c03BatlZpAX6y6bw9lvl8gf6+TYSRos81zQqBG6D+bFYaclLqCjgk/1Ss8Zitxa
VyqASZ6zMHf6d7OT+0GZOO5Jovt9KDjQLsgmVx9hqngIJyn84w40LXCUWR+QJIGctOoOcc77QJWQ
xXsw9i32oMDUE3SW1lMSjmlyxMTxyJMgW+aomxtIP9z9oUFhXokTx9izGWiGmzhQzNhHhK3dTm19
vhylXr8vJiRdqCwFrl8EHTh3H4+Q2EOKOxU8VtMSEXCZdHJTqJcXUCf1pNJz5LQNYJ8cI13K3OAm
IB2oQAlEdUtYmC04tNlroLF7Ey/PIOs8pKO3y3Ad0N6uZoZl06izzCFv6A2dxKNZ0Tk50HQppZ5d
LvOu2+b5oWJQss4yEGIsXyso+9bW2W8r5ofwTq6bYskAM+KpuO7Nx4ZCzX2CuufajKMXi0W7cTMh
F6QTlqzMkI0BRkCMaFmsvXE5UaL82E7pHit7DxgtEErX6SA/ZeMp9et+Y6ECxBvyWqTjRzTPH7tq
2aZ2bkEVhKA5ljf1xqrb82oMamQfDVMW9FxDALRsTZFxgezx45GKVW9oMKgsHrm6LuzkgyrU7c1C
yQxySShUiHU6eN7KJq6cp6qTlTe+aRs/CxPNwDJRXowcolYN8kqZpjB9hGooZ7iJhDS1j2qKoZqn
nLyKXG2rjz3wZDn0Lb5G7jgGo63dAY4DNJDHUs/Upy42dWAmjWOco1ma1OHbenLaTEKBAh3gvK6j
ibXjO69u7D5S7nCW0VyvjIPZ2ti2Dws08V3U/1/2zmw5clxN0k/ENoIEuNxyiT1Cu1LSDU1KKQGu
4AKAJJ6+PbLrVGaVndNjZ+ZqeuamzKoqlZIiSNB/98//gIrwOuSSXqxIukarOUAWMpyTwXRGG7r+
brihGz16O88PvXR2S/K9xhWODBipN57yNF8L+bmWS/dNeaI+wtJB1GunOiPh0p866NRc1aaGUWgG
moweQjIVDRGepOyVCr3mQ2Hdc10JtaGzdG9R0F0/B2+st6IPu6/Q8web0qYaFiiVDv72Yr06a2MP
gp2pIfPt4ifjMnmbYZkwuHRQuBYX8n3cl3vfGgKdOc3nwjf1uUcYupC4f5lWue4wDPCbmvU6i2uv
d3NWD3XWeOPaZ7oIeW5Z2fCUeiq+Wx3qwH316CGkTn9j3HW89aVP8fT0OswvAYM5p5CER96CE91T
Jwcis04IoWUqw0XjzWrXH6PL7NPK4qeCTH5elDK682s8lohcq20nh3DDcczhKiqnx2CNzIdGAzbh
/vBuXdM/V9JvtvWo4u3ohO4hVj75gYecyqXBd23K2BzDFqxJQYfqYWoWBnNNg8UYKQgTmBDyWRSi
UYmweGA04zqeQ9G6J9UF8Xmx1tlahwVpozwE49Rtt4NYOFyFzp8+hrWv3gk3TY6b3t5Mw+zdqrgI
LiEf5Q8Zrt4dHqJ0U/Tz/EV7ZtJw8pF2lTirvTZyt50np7t+QR7fyXbYAbvxcy5YnXUEtuPUdDis
yjJK8MLTLdS3c1BF1G94GePsN/360DDtwPoJ7Y57a7Uhk/vVrMrL2znSR7eL+yMJ5etA+Ych19nU
4CwNm5pt58pEyDa9KvW0pNvY6DGPaMwGXD+N3S0DTtMQk1aPd3BZznM0N+91O+o6GwRvh0SWkXcw
AXJTWyLLnaXzYHqXblmh48xIHX84Hsw4LaSXF0vAs7W0M9xohlD3+s7HPeJHEjfhuw06nVhWiKT2
JTJQzH7Q5cvwuY6T9yzWuWvy/5lODcyT36yWn8QbdhD/t17Nn0TnP/3CP00aggQO7Q0KqgzYGryY
P6O7yA19dFYJzOkYO9B/d2k84gKJJCTGxsz4CsH9I7rDNh1EbEHoYyMLujpI9f6RWf4lVAXs98e/
/066UYZf8+/RHUi7KGLY0Ytvee0D/W7TsFi6DD6NC4bgndF3zw4GudeUMdARXn+MCHABOfWbz5Wu
mzp2GEY+e+ocu4U9cJx5eI957qYY+s8Bt50Mg6xm04OcgxvTqEfwdN9boEJJ4RcXGs6nvvRvF9Vs
YFDtccrnzNBLNAdADniFGEsDzekwD02Y8+BXlNG+7rxjX7rbZnTBxvSQ1PKEbDML5vLoIw0n9qGu
+Ua2TtKSgyF9PjFx50WYuPhw19EWclklsRHvi1A/VC0PktCtKYLNosXGgcJAfz9vHH6jfbZRMXCI
2rzN1t+0rNnxLno14oTIRyiI6rGX0BWQxZ2Esb4kAzMPGuIvAWWSMrHVodms3ZS7pE+UN2aT4yfS
KbYd4LmC9Du3rpMFYJlkcQbSLdEVOVZuhXsxSoXeT7g3Sa3gdUS5GL7Z+skWsMJHmfQ23DnrZwxn
lY/VSTGRWoZ4xHT2ODHADdw94D1JTMleC77eDFC5dpif1gW+OJujnUIKhYJ7OnvjY80v/vJW84Yj
oCpvSosIlZoElk7vyxTq/ERX9oSFeKnw3S8oZz6uJ6LgQbsYPsSHNxXI5MA6VAhY/OEY9f0Nm4o2
iQOeT7FKg2a6+ttrMmHsKni9gSFlU+FEe6N9QBcbumwkphvBhydJVjhE/bjHF50sb3JJNMHEE5/r
Rt4urc2GQO6Ixaw4+7huHL2T5bql/NFwJxPNciSRTmRVZq2qbwca5bxeUhaVsCzw+KDVxhTjZY4X
BY7wMmDGKtpNCw9B1vq9KaIT7Z+lfluHNQs51LZqEqngVzeAdbi8n3W7Mf7zZJvTBNYoa4m362Ng
MLQG7TQn4JKTXrfHBXwFj4qtG61wPcotpm38ouXNiDyiLspbv8DczVZwJbfjKLdiHKCBqvtC9bka
zLEzz5gLN6HocxHfeW18DqXdhpRsFxKe1qXdMIYpP8aAvaqMwOOs2+bABXlcgHwVtDhOAmpBtbmn
j37wOrRP3BuS0kd2TJGEIon/3qinokT6Fjwoc8ZzPFkE7IJuSBnIk4C9FeFbyQgSru8LLmEwYbVL
No2mN7R+iJwBD5a32OwDTlOKabHgpxWBtUWkXpmbpuOI8kronOUJ89fJn520MFMqV/FQrW5W+kM6
ieLINLkLSJ3qDvLazyt8DEXSrWUet3uhdu0kXxwebfBBGtkaOq9+rSFsqyXxhP8Q2s9+gKvX1gfN
do5mOfWHDEZ2JoM0LqoxqXDB0OhjEPCLaiRFAGngR960Jj72VSgRu+Gl0+ysRctT7S3AiOTDWM1H
r7oH/rkN5LTzm9BuxtLNzAqZrMKjOwbnQjtbh14dxe6eRDXIFwCSvNwDctUJDqQUlN7GRMhBLB+3
IdlEVYPHcvm6uE6VgIJMAvXVl+dmsXjdPg08tg6MKnH2V37YI99W/9TwIgmVn09TmwoTZB0kYEE+
eIdhLQR+iPk33AbDg+GP5fjBKENsHeTKC26ndQSNh0MOplTSId3E5ae6N2q+TxN402AUFL5yhwh/
WLKJFAvGMJH3FvqXzknEICo0wsB5flqMfKyi7lKJNsZUEcdJR/jjwIb9MpsWLDPPQ1CchnZ34noq
et3WOD5MHLAEoOfSglcXAJOv3fA97sJvcCC2Qi+PXN2ZXr3TSh897d4vvpfKKtw2vrv1pU573/kx
CLibE/DToF3Sfm1uhvqhuR6KjJ1K6FRXDodCeskcN9s2ZOkyvxSxd3DnJbF9syuXrOr7KKmn5mJm
jGAQV13Cmv5SWXXbcPoyWf4sbRz+b8RQ5398fMtfkaSfT+VfvNL/pSwTqJ7/TgLd/hf0//s+2b9r
oZ9/w59a6BpYQdAwrMyJowiZ0B9aCBs60KVDyRz/Edscw98wJvIfmA0CFkR4vPzMrP6ihfBf8Pf5
bhCgKuD9O1oIhZK/aSEP38C/Vk08AokVe3+LrBpVAJUOZgJrd7kZmJ8HK3/6q3svIyl3AXJZ440g
6iM8l4GHvvxLK59wi/v50bnX8Fb/13Z+v0ZOGsXq+ael71Ta3/2086vWu6X+Cvj3aulzA3RQheNj
5QUXXsM++mXt66k4DiUcbQ+3iuuab0O0yMyt+z5pfciGELrql+G/9Hwr4Zw3gYfDGHPbWHbxYQjd
amtm/OS/UoCIL2/M4W2i+/7szYHdi7EAkoE0ILqe/K0zwj2oOU+Ar+xEVF3Wav3mOesmch1vX9s6
L6CayqrCMxGzeKRs3lFjQSuI42TU7md04OA62F7n8J/xwUo6UOuCVpdfGUK4OLDVCEBWSl7YNUso
7PQ896W8jA7YFtWQh0UJxO9BHgXm5Qq3iGCcgSjC8+OcpIorm7au02WAnC/XwKGH3bACZWkDD9qL
bf9J9uAX88b3/cxUYw8+Dfqh8ZbtSEJAGlMW9iuQXzd8seHnz0iigLJI3aY8SYuB/PdoYmRhiOZI
lBehc+sMwX3txAmsl0NUVrn2goPrB++NZodSVjZhwKkqac8xlGeqhbP/GWXYwt3wbtqXa/cVhHhW
/RlrjGR+iGEPxv5d3fK3BmkVoHCVrw58pj6GrOcwt6PJhxls5mQh+nu0ooahB7KNo7nCKGrnJOAs
gBCF8zwsnc4UyicRk0kdQgL3jG6FGXnqk5akdV+AyvJPSnbvP+OSeeL+ZaJrbkP+7EuIhFLV29C0
p6JHOjeTctkYoL1sqrtkieNd0ejbgpRmX0dyYwNAvdaCC3QVe1xFt2t7OqW0VEe8EjmlhUCcrC4A
KGAaTeMxJuVTDWkOcKfPQU6gUFNspEsmXIXDp+FFVlckNzK+ZRHaFC0aO934fbJzlCDNeR4ZgP7R
AgGM5g8xjBwULtkWoJg5cDMz0ho6CMS6V7lXYJwBzCjPY91sogaJCG+nIYl0VyROXMut5wXuJehK
JNwBJCkd7L4a431RWpnModtt4pblfhO12RBWUII0yhAwm5zOw7Gi7qfvAp4vtMUtFlmd2saqTIbo
rMTGXqQXjdmi8Xv0HVo6rooSV1zJkcnspCJF4hI864teoa1B8G3C8bZdpzfWFu0x9qpPC9Zv2zvh
mIiics4Ofoy8skj35qGSKWvrOyvJs7bwqMnEb3UFXzoM2z1C7CGPSBOlVsgdSOdbO6NT4GjXppPj
Vdc38irFXW9DpDtmfahdDI6A5joW3va8BdfoRssWPqFKPL975HDv865kAAdHL3Gb4W6pkPI5gKMx
fVGVh4P/5mvQhQikBK6yTiIynd87SsTeq/stC+LxtKhBwNlX46FSfZhZt3hrbQTBa9BKETBt3Bgu
L4/JCfABjHOqN8Ij5xKkXSpc4C7wvGA24x3G0BK3m4iHCPnXZUdqm5RglWzFkbXPpbOfanX1qaW4
+/d9kf/R0oH57n8nHfr/kg5//9S53/lnfP2fwsH1Ih9LaIMIJT88p/8UDvi0qBj7LyArUA2MAPn9
MlEAOUcEG/goPncE+DP7zURx/+P/gHXBOuq/Cwcg1Cgy4hM8sIcDwdxVWPxWF/zFulS23pfBpC5I
+VPJ9FegcHEbCO6EzsuYchdwZm1VCpn8TTL/2cxDplVxr/CBN2iOeYjQ/Sp3dAAjJHzHGWuAWCBX
nQCxJTBJRCIDOaKq4SIZv/IypIhyHxl0GcuzDQP0kXAyeQgRSi/KLPCULdpId+0AEf2vWZrQmz/n
1sZpPa3brrXrMdJNm6C/cFNU8ZKMZXzGrw0czP3QK8ozrmlue00BUFyhm3WN7xDRFtu+UJgGYveb
1653MTEn9BVshriNpl4PHg0KDq0m95U5vsj8aq7TP9EcPsF0kq28G1tYTn4XD+iiQclP1PkqDawB
Ja/ncOngYNSvi/Y2cdPeeXzceBSqpMVz+fIT4rFqBseJAtGizMNquiZzaYBOHMoLP6ke2pK3sETG
rxeyq2i4U3OHDgeLEFsua6Zr/yOCbex0CHEt53xTDiPC1w4U9dBfRksvvJibdKjoXdSYN/TLAhTe
Drajr3Rul91MvR2k0dVPmeskljMGUZRFSdV/sbV88EbkYJOL8dgfMUWjqzhbJxXRpuOQVY9LsGik
Akgmm3rcLSw6F1R8RrDjU59hBA3H+LszAN8uBGiDznaXlsOyDrl36nSxp4W7LUG1erjukop5fVqq
5Z7hubnRE8bAEAqwuxox0sC4UAEA+qB5KP3xslT6wtUPU8lEtCCrgYm2KW5ECkenTc1o6szAeq+1
+iIGRcOBxYCF2x1i/LyJ+q0ryH1XLkfHGcE66Edp6y/des98CSSisyf8mF+dBAxPXfakFb4arhKm
cBSp6NCgcxNnSFwcUC0wrUdG06Xx9sZzbowqgMSqJ591wMihSRpA1VDgu26NnkYxthvYBEDFjSKb
GkkpNp8lBGWkxDQrCCTmo8MyHWToDomi9XofQyHn7TTtQUNWgOTX/VjBhVjssiTcg/ckfPlFJ4Bi
YNpRWS3mhyWMriaMQY5Xf1WUaFzxU1I5ygF9WcEUqguerhStBGqAWFPyVBSLxEND62PLgjofDby2
lnSPZbDkM13V1pHL1dmbUyDim7kAuFHFaD7YsanytQWs7M6KbSKHDdnCoSgqiWdkxJ4GFt6XY/uD
ku7FpdUN6QcAMLNod7Njos3PeETUMGAqcFl6kZDjqjTo6yAske3qAbNa8rgQY6LNekI79YmKgoNg
gTYZvKja44qcEylnlPCq+LzOy64Yl7NRcDsLHT6YtkhbQlHtuAYscYhOHRS9Nf1N6fPdGiP5JEN5
8Wm4Kdz1Za3jNS1GF6CQdg+MesiZG5EuEz8MhQMzRG4QCp6JxZ/QknxnCOohbOyLgz+SOCv45kIH
KZxLoFHXlGYGDQf9unz4fHplfbyLhXxd4gr90oB81E4Rodeoge45D+Sa3qJMUPRBev2IUiDaeE0q
O6TiWr2s++82siQlZS8yDgwjIWF/glH0Cl75S8e4OH6mPA1+WQl36GfSU6pPgtg4rQoa4JBxXhqO
YkOvTD7JaudAow6QSrPaw+1/7sG1Nz55tlzHSRFNR5/yCbovgKton35lQnScd2ZQD8VKmhRzbqYq
1Ik9JnOGNm1qrR5TQBIW12LxXLKgz6wGukP7+tOPMI7IqgvBe9Bz0C0yqer5RZXRt3biqL/W/g2g
+PtxmcecSxXsW+HDZql0vtg5hmFSfdVtix407ul9vOJWryZzAIIhU7cOWOpMg5u407Sp62nOXIO+
51pylCL4ucA2h0tvx6wZiguL6sPK+Alw0nk1BDAm+JBYN5+ro2/6INyAWtiaxVz+GmC5NUoMrJho
InHN02Ycc9s1ABFrhNhrqZNyMCdi2U0VoLis3R3p1x2V9JGRMm/QiE8aX+4BEzhB/S5EKZKJRU96
and1G13CQXZJZVp4RcMdUtE9FfamZMXemeCwOsbPKSAt9Ib+konxoFrSAfUJ4LXfEKvjBWYImoe2
vXi+e5xJfSh7HBZ4/V/9oBizoC7vohKlH2/t8c8oqsVGFK35fydIC33ESv+6EfeHi/SP5Ta/rab8
pQZ//hV/qMHrQhCcINjRwMCZYEnEb2rQxRrCABAzIrKf4dif4DPacBHY5hDluetKhwi+1j8itWsb
LkT7FJ8AdCWi/408Ddud/yYFyTVKwzfBJ7bBICXR9f//JgXtaMcefUooI0BKQVA+xOiZu32Trtrf
L6GzGQagnt4Pv653xK33XlSccGpv/BZ6o43ZVgEIrEeEYRKjWAOgPouKiye+6uJBICqSGmTWzq0o
rM0HQ5fcHZqz1tOxBkiNGo9o0qhm753ELQK8i7nO+Vpa8GeTejVBbIO+ygLmwxcOHubrJuY0IyXP
lIFianAvDWjhB9FBkwp60+LkjLe6ijcsBGOpg72nJ0Bjav4mYvqGGtxtMwxYfzBiNsMeCu/RYhxb
O4hVn0qQX7i9w6g+qpJmsSHZUMoMZVrEge6JDsEtZU066ld/Ho8AX2FaASSJ4rRphzykwFd6RIym
3ITRl8+D0zBU4DHru7IVT2y5dpQlPHpv6/Ai7Ws8igSmZWXjQ+OM77AJqGcfhOhTJGQwbu5n9EEE
fjLYQ3kJU96FT26LXVwNSQiA1lM48t2wg/LqjuFS4vwK+NldwjWpV7gVs5bnKG7zAfFQ68YnPkOH
ewHS/50I5lTM1/ETdRHsBcC8vLfFJ2YQEIeYYudFo5+F0RKftZto3p9FXJ88CCy0lo9yfLbQFpGH
gkjZvsCqR9/ik6A20qE+EqBG4lVHVCTdxFTT1hnGJ4u6yboWyAhQy+AfCmWUtaapxPu8+miRoKzC
pggIEl5o9VahymJRaXHiPRlUahz4XVXK/aNeosy1HjYviI91giDz3hha09y+lO0Omy3Szn7DphJU
greB/vCEvJ3CCtgbgOMWXfMK8I35rgLvZ+s45MhuTSxBTnpv8+giMy2SlYe7YX69LqaQZX0rIHMo
Vj2ABcrK9TVAACKiu4qh/6h+YMqB1R9tS1y1rv+wTvqhmdf9ML5YvOjR+EaLIDVuuNMwMZxCbGX5
beU3Efwq4h9q66f1FRQu+d4DQ484/q5a5/QaWFdT8DJf2+mYybrmxwSApQzTRpyksx30lFf9uGvC
T9c7rk4A3pijuYRqsyx3PRa/LOapQCNgUvHGrZ47mBYVdqZEQNCcGwmiELWXBCRrjuMlqZ3xIPCC
DLU8Ru1Wmdu1krdeeY6BK6FYXRAfkca7dvEIL66CTmWi7vZ2JJmz9iwxMfybpZC3w8KWpIK+Aw1z
GsbqPlbzKV7qpzIIYFJBTa7FdmjGz06WHxhNbwcj0pHgYdSG600w7BXureGOsHOJZ+GsRdbAf1Vb
3fjbpphSiwTX4nYIsABifmcaRN7S5fF4dNVjqTngqxfj1AAOr3/r0xKDI6mOtVftynjaOMDI8XvB
XrmTnkhpj1U0WFEy7CeCAii6+3ZpE0PeRURuhkDsG9FuUX/Aogr0yAO789mNQ249u74VKkoVto4Y
FExnD3OUf8Axslssuv9NvKflKRywM2HA/gSUI0dx7kaTOZ45zxyc2drYF0DGUCPUbqXBfhIUd7Fi
Jb3+vpErs3kODozhJXff4tYFos3soQfCE8U/dPNdVQdo8JKY1AErWlJ/X6DPd/XIjYtdFAgUJfrw
De6Veh7eqqncYCHOoUcftrR866OUGw/fwlFhEUzqzxbJLJJR/yyWKnHm8rbEWoSwB5RcnIPrUKVv
21m8rL2HAxHSc01RcWlwVsZR0k/38DHNcuLmWcx4Y/uNCJ8Gfhe0+xH4E68+Ag+TM7aKcMNzFOmz
rkIbYOf2qQ/WTcv3DrD0hPIzt/3Wk+Wm94aNwMYRZ0ZGXTxHbD0qlGoRzhdAl0v/EI7ipH1YiZbe
1AXQqRLxK7Ts9KyKFD2dre1caOMqH6c5YW216Qv3PKNwN+87f70M35Q+l3j7+ChyWs7vFn9f2Br0
FL10qA9meexM89rpB7pSvKHHtTeYfGBwtuWbwCYY32xYgXwA+zd0eF674xQCX5h2BX/l7mVlaDO/
x6uccavjqKzEoWmxncPVz+7opqg5JJNZ0QQ+g84MGc7yWGxoOISJ56KoY5cEfGG1+AAWEbtbmQEb
CGN7o0lzNC3bCrwsSL+x48La/siJwPoeYU9s4HunRTXdaw7LDEy7mp4IDvYDrZacsQY0xxhtWY+9
Rz4meIBWngR30gRZ0JcpLosrlp0t8620+hg3ZjPXeIwKd/jO5uoiPA+NOZ5gRxGP3VSoBpgoEGcj
cHyH6dUxjx3+tEqG+0o9udLNQrXr2psu7I+dy39MvbtpYd3H1h4QiT0sszhz5WRFJXYjj2F7tHCY
giSu1dkvx7zEGS77rSSvpdQ3oFIzrmFHNATLVFAqXo7AS09QufuS3nnBfJTD9Tqtcd/Ez7ZHGLRi
BFm9A0j8A6aEJCxMGiEbL7X3LVJAOyRsWl/2dzWtdlE87uAjmLlMewMLxvfExfFfQNPfyuLNOMsz
VXCHPFI8Bpr96Hx513L2WPkGleZ+RcFrgC29vkbus9OpTC1OMgl9cF2UQnH/oEvqlaBKWVa233oK
2AEUci8XLIi7LAq8/IjCC5mwBwXciRvAQJmDIZHcfxhnyPkQ1K7+EKTda/S5RXQpzQtG+9wXJJsG
egxQ9Gz9Ile0Qpli2HV4ksGEPrRG4Dvc8NXJlhC8bv/aiDlFl+w4F4/VgPObVnuD9U3g3J+Kocr8
BkVozEyyXOApHAfnimWS71jEcBwkeNHBxz4dVCDUHd6HtMBggd0Ju+i6TYkWN9Mqjg3GMRLMqJvA
gvD1plm2Yfcw4QqOap4h1D6NHkOVDluOGOZKHMh+D/wdc3Mn8nU+gbeZ1g/wGX55KKcjAdFi0NFY
9YRmljrVHepn6x41UacBmInnf4sm8VwCcWy2fjhlWGWTUKQUcfVsJpuq8fs6+jC8QnVbz+i69lol
/tRlaJ65EDQVWmr9vqc0TiLkEByIVI8nTB+q59X7qPRHKOtnaxswieZ7RboPM9S7aab7MHDywsID
68ROoqJALNokkGXCq+9xRPZpPL3Wdk0YiWA5FHu3cO4F53nhqLvOL+9GZI3XVVBjFSEfwxWymqeZ
ea+SvE/gWACY0QlatQj8RHFzGb34UHVYfaTkkfpgBoQL19A/lGPwHRDyXl/bdV5T/Gjw2Ap7bJFp
VX8DPPRbs7SHRheZT6CnXLopr8O/Is5jMap9uKw3jBOwc9gcQO3FFeNdWYqTcuvcuy4ZY/HOanOZ
q2Fjp8+G+reT4scBam8FwnbdFOWu7h6p+Z6V/E6PekPL9nZeMY4XOI9LlrGuA1QHQrv5NpVDUsfe
qyl9tR198dC002nqVN41NFuwAg5GZnz0S/AjUNzN7B0qPF86W8EE9Q7/P8AAb/TbyHldaP+vp9Y/
Aoy/f2Li377+18iKjyMNsYYFlVzqXT/N4g/yAR/5BJIeAy08ey+81m7/HFmx2RQQsItFcliHSH6u
Vfk1skYMfzoEp4BPNQFN8W9Nre4/WeDiIkQBl4FFqoAprpTob1NrAEPD7bx1SUuCnNdMFxcYvsAu
DZjtWV1+G4n7OnfTeZz1irh5OegufAz94Y7hKCc40v3r2R727jOd3mvHvQ2bV4tHHlkRZ1rsFqu8
y9SrXVQ2u7Ef75zrkyPEI4S220pBQ8rtdVOeNfZZ982WuOqAhRGJj90Fgc+3QoCDcG0mgmlzdas0
1F9Zk3TGcaFAGAzvHcrmWMLYryl8ZtwTYRFvveJlHHFEdQQmUHXAZg3M3OiV5m6zbdoaoW+GcgbC
cmeHn/zokCDCzsT6zhsRH8NAltgKF1BxVhZrWQqE1g1tnlEtvvVqKINg1wn/2AM0tGG9lfWcSm+H
0u9m1VEW1RdsT0OUWuUQk+gajXPSNV/AJRK51pfIIzf4wIxtW9dobalz5UJIlc3ZSniqgNNGMA7N
pN56Pt7iqZnwJngbB4EtUlWqzOdwHfKpu9FwxkHAg/TExgEOmhWmf13h5Qkxhl77vrVC9e24kOUq
RfPOJZkf3A/gdwt970MkVwKVM9RzfJZI0HqUigc0ZdD57V+MmUDOscMa2w/L9K3ie9iSP1BlAgEr
71QhcbSpHj8mZg9/D77/KQqw8oS4m7ArAPxhO1eB53bZYvdHHJ3hlnfpysw7MuakEnNuzCM6ZI8V
qFU4u5mm9bhVjb7MEbq1xkO+zdvbgOnv7FqfljR8hBhtZxcBEZjJ6dHAf9uuC9//3Kxw9RSq5puL
ZQS8rrAnx2y6otk5vd4inUKS4dlLB/lqZ8TZUm3xyOwthnbnuwuvBbgg9taVLlDG5mCwdsKFU0xt
vRvKH1hJAk3fPsvyEJTFZ+s1OywJRI+3ITs+/EBFYjvYKhn1fsEWsZ5heZ17pFGRs/mjpdC09e3g
SuyCAcQJPwjKBm7FNLoPlQBpovQRz7RMcMRTAL7XrAibe1AwGamvXe+baeyf3WU4AezFjhQ8vOGD
u/WjxuKfiDzJVZ5jVp9GHqbOdfcL+h5h0UDEPZY9QcICzYn70gUtS4gIU+PzrzVQNxIrPFZsjwFP
zVpwpi3DjU6fYrPunPKxauIvU2CbWDdgeYeANCVW3CEBSCUoQu0BSQyEOTt9va+X+j6i61cHfnA4
TKN/KCqsIFxABatZf9kQe9PkXbmirUw8jSUWR16WX1g+2fr0LW6Gy2Tu/5O8M0lyJruu9Iq8zPtm
CrijbyMARDNxi+YP7/v2+VDb0DK0BJn2VZ+nKGaSVEmWwzJOaEZjJhiBAPy9e+453ym7TluTsnRg
miygp+hCuxSkz9goVW6hi2dLL/bwQF2zGJajPh71cnghKcV9YqFpu57di2Snr0HdLwueUUxTwDSj
gqS6vYXEsxTDnKt2mg1/JhRfta1xwkhoAGA7U8A6INz2vV3sHbu4h0PkCQPPsOx/lmZwqxMFhwNp
vvQmR1BKwaO03Dm15ksTb1LtH9LoOGqbgPjdFO97IAbpmN6nOHoKSpCNkVKdTCaCyodMUgTkLoEc
retZr+Z3q5yGHwcqTsPXhQjgtLZNLzCDZVqJbdA+K6bmkdJ/xPgw0pAlYRhue1tnnrHdLDA3UsqM
Sn56Ffv3It1nILAa+dwP35p/t+QZBqcssh7dxyLmqy2zGoGqFm4FfBLZnxARCsOvgXVxaaNKkTsN
7PBcycGwI3v1wYCj2sa01MLPOcAMAsUC0KUvfVXaCL++ZW38micTy79s50QMd51x8CcWtkH84pfJ
Qe7b9wRLxmDMioWtLkv1xgcE/TyXXGiyKnfG9olE6mvGXilSciztefVrtm+Ra9ecVQfVp6rLrZkX
98FUFspvcZlmUTisBDhjXJJD6zbrISHUEltEw621G+TJhUhgNyrlejTVoxG+hMPdz40TPCYk0YQl
dMFdVnkplMJeCjnEaWyt1aG+W/Xkabor/B46zMCgxcLYIFRqw3wNDGsdN065NBl/UngxdDgsMsID
TfnBy4TpNZmWOGjcMM+XkXXPtRRLyzHIOpYT3bplg2PUTzr3RtvOPrUu3g7tPhqZmrTai4svrupc
EpbWlLs93ltZ/87FLUwTt5l3Ee24a3mSsGd6zetHGc8OIqSU0FrJks8ghIsHTKhw2KCQ51uko/8B
OIFjgbg/n4FCr5SF2oM4xYaAIXFDMNezxNVkETrE6AeNmpyNrnOtBMqoAQYp4iMD1s/cRBwUSfs8
6tIuNyExxIXXh8WyHY1XH6QXYaq7mPJdL2/jqYZk9tqLhim6XaXRfYgwOUkIxEUCOtD46fsMZVuM
H009ghuaHU5nU495QD58zAZGeRFmfMwGsayMT7LZgfbhQ38Ip/RpBCjlwPwIkrPUsDAaNa8PNpFi
ucQ+BBNHhQZj5coK1RAZAEO2DPCo7ZGIcMfbPDbCxDMzccjLX1HI+GJDJcZ6PxnlLkSUyOOfBuhj
m5HDLLF2+0CMo6WoUs9X8vNsoU/so6kuneAlVxMvaPcJa0RVHHy/XdhC98h9opZqL1MNGCcUzKjE
CdDRulRdMtDa0VuNU0Gw7y34NlQo9aPshk7p2pBa2bfzt6rumtxtgx6ZUR3fLbyemvNSyV9dwUoZ
c8g8fId1/JBRMvFa8PdgFkuMeydDKgqGDfEW3hi4wqTVHOxhDvZNR8sXfRnDiEpXGZvVxOAmZmRX
hbfEULNj1mSuIMqoJq0Xk9PlOE0XtaOjdYx7vURBl6bDRLJMKqN1Iies9aa7Ua+juGEF/8gU+ZwG
1r4PpXWc44W3taBdxACRoiK6DLJ/zAWU1xwdhM1+EZzCCK00NpeiJd9oWMCnLo2tu6r4KTiKoKB8
EUj5TaOX08DLcTiEhJWTzl+aAuS0+oO9b9lyhak+BumU6UG/FBphxWRXtOdM20217o3GpjTlgzSc
8nEVNmvBhUbE4wl+wKZV5Y0xHic/dS0FbXVvwMSNCmlna+pOIusiaWvfeO+k4mqzrWhM1hB2/Fqh
6tnWBr9rKCs33tRHm5JpkiYpYdtv4jH7iDIJpy4WtzzcS5X91HLzUsNh0fcmAREVr6WDU29Srxwh
a8DcUDZwPcT8lYMGVyniygRMj/d1JaZhk0bwlKpeEJ9XkLCtqwEnXAC8Tkyeklm6dAaNSY/My0TI
YajzvSMG/HzpoauKddF9liGgBhFLhF/Cuy1Nn7FssklZjlW/Ns3iovB9wUeBYM3mPFFCELlLWHmb
MhELdSgOQUpws3jvFX8lCsgKY8Dd2X+LpHE3OPwNZ8ElT08FZ6FAhynQY0z9IaPOKNEJ++6fnzT/
P/XP6xqj1v86Q/7Hvw7R999Umv4+Rf72Cn+dIkHTW7JMUs/gwjQvF/8yRWKDA+MKuElTDZ6EFga5
34lPMrWmWHVkQtHsJRkwf58iLUVRVazS1H3BAbX/1BQ5713/PkvIeIBxngIjNl+sUv9miuxC3DCk
SgUW6/yYddV5gLBWGjC+Ia5NXeo5JYiTTttbAMhiyGwG1qUKGFEhOd6oVNu6FJ4w7UVsg7yGWynQ
m2XV7eG9acWwRTBdjX520pJsgy0zwSMh3AARTuoBBpvt5yA3JwhzryjC+xqyXANhjlWlDG+uLOEp
xa3/VuLu7CHSJRpk5UGsFEh15LQZBUoXfGAJx07RAdpJHPm1DXxCwvwCVTy+tZV0HmzmRbg88t2e
sWv5T1Xi9a3NQXJzLodJ8qUPNwOeXgtXT50Be9qM2guyWV+Evmfb3P3UZmXMWD4TPl8Epy+ZgX0w
5qOlDMMPrEEJYUh/1rSpZogqthq6bCWUiy1Hd9/RzhbQS6WQXAc+oN4wU9amehH8qL4lVtkMBpkB
kD5swRQAwyT/IuylQy+ZKdXLrCyv1nSwHDLOsbJLoxhWRebysF3WAXYyWdxU5HWN2c3UiDbGqgp3
u1rNoIsBupMyqPcKEGiQ+es4vslYLbBx65KyLLTCK+PiTM6DrU7OIxZXf514BhzxEg5/MChenN+l
iQWeX6zykvvqVJJLZmgxeYSX4bpMxpMyXGaap6N/gLRkrxMtiSouZUPfD8BeB/BTlWAL29ybNFzX
QBTkDIhimbD/tIAorQvH2g9An5S3xjg2pKcNfXjSw/YtNb5lPJgK20hfRa1sin3CnS/qrylXhqGK
EAaAmoxk/Ulvy7wJnf9aFNiqDXmtcNOqFPx0SXPsGqDymL5w1OSrpvzUoCxnAS70iuDmVLePTp8z
AcY2cxIo4obpSrqQ+PSNuzSPV1CMMr1zR6SWXIIJGfbOXU/HczQ6yqYLlINWfadhMcvs066ueIvI
7LPeAVULwZLnNte5oiKDGGDvEjE2niDKf3VR8VJU3WsdTZ9j2q5b3XEwVG4mfi7DfITNc9vwmxcO
xP+4eNFG/l22LxpTNEAis1FWeSdtekVdG5Wx1vz4gD7pllnnsS52k/6sj69V4bXS2pY3UHC8MD9G
5XvAbzFFI3ldInyatDAC7clRx90ELdcwbKCQWLYWmmieam2VGAEILj6nenuJDSIF/PRMGTJxYHaS
9W88EDgF7UddnRX+0E5RbyzwAxDjbj5aCSP/DJ1dhViyI3xkOQYu0mvCcwIgP37sqilrQl9Zqmmy
jqqt1TIt8gzScev5073O4LDxaKgCczakAsNImn2fXrP+KR79cdcPzbrhstfK/Cl7Bi39ELJb6viI
x/sSFm9+UyovFucGvNF8BfLf42EllHUMe5/tmTfaGrPlPp/DZ8NF5ubW9FdGryZ4LsPmVY9zGiQ6
iOLzJwCJQyg/vt27bSg/l7LE/6GfrsuiWlYB1Kii3wxhvVMUGRnLXEsZ7AH111iQDRbJhwagv++/
Q386RJD5qdVdFXxL8aPtplB/6wzGF3gwI9pJWIOK7OJo3ZvLqJB3ePpZVmUA04K3Ka1zykxYoDVm
swybziG/yG5OYi3mKOXnkEkuVhWeR6eUVxnHiCwRz0Q+LpGpfNtB/e2H73Wn3ZvSemmx3jkFeQpF
dF9oKY+wCneJhOxU4HVA1NKi8K7gtDWaHkViWDdwmFuIMf5gzWT3Yxaj7PlS+NAjVgdsZyUeOJlz
ztFtI7WmXUU+liKG0+tj3WQ+TKRNrUeAOsgpogul6ENh7AWjcSNPlnsW+pGCjqQJAXCmHndG1Zw6
GagRy3I3Qnsi6nwb+lsudR5JL9AI/UcyS1XNrFmhXeWziBWjZtmoWqq8cmaRq0HtigImWMT8WQTr
UMMI6V4tgekSlawLtprZXEQ5fmYOu1ZRnWs0tQIztIbGlqO1SexwSNRHKHCWCNwsfgITdbC6p0mR
yegWnhKOC1na91K9knk89Wh6MdrepOsoY1DXVTYlRE98vk4WWuBs/Gn6bwnnd14Fnj5p77rZLJSw
vIxW9S6xBSoRyfq+W/pTvTElnXVEe/Qpgkk6dc0T5pyjTI7KsxptLfkX2SxeVyNO0kTeWGHjSdiZ
kXuFclKqm1ltkcAZF+ifWAr3MXqokpykMLhAE3mAmiAvg2wKv+JIlH9lo6f6+JdH9FV/Flo1RezH
eWFdya+4whP02CldO7M6a69lmLcShkKUW4nfU/NfzVnPjQ5S+MtRl3VCBw3ryOqD/E6PBhyjBasc
qPPqbB79RlW4JAI2BtpxzGFZoSXLaMot2rJAY5aCyNNDwt4oz9IqZJ1pMdfnOps9buIl3zqdtWc/
lZ5gDTpY0iNgLUr2b6F2Yi+aa4WTcmJ5yi5JQpqIWKkORb/yWbFWdXMGggomJWT9qrKGtVnH6uVM
UV0CHcTo2kWboMV0W8RHxPhnm3Uu7Q24m1nvsubNWPc6wTnn2c0KOOjqe5RrV3teDbMiHtHjau1o
sDhOOSUwB+Ay9cUvZ3gT0MnDJOUq8zO2M5uYxXQIStxHWdKOif8p966fHur+bVKRKdpPXMqzTdot
0CfLhgWV42+MtPFy7k02hgdQCUujoPbGv7F5l+KvlC1fk+HkjJSlRbpcKvKTgPtnBDjDMnXTqABt
te59GEvebEznNiqkpnjlHInHI9FIw0odLyrT0zTY5962VgM0nizGB5L7vwZCOTk5MKW6SLlY1BAY
wUqy1k28XAtPXTgZi6Ym+6WAyfE5zRQdebOLLLdWcKaOD9ol2MbvVb+6dWkFgeUhp9mPNjgHm+Oq
wB8eYaohH0mBhVNdutlv48/OG4EFJ8CK42PJEb4OFJRlufHhYNgplJOPfcfXDyNmnqa/2NKqxOBD
jwQecAw/uYq+RWiDC2s+G4LkM3ShpVSsM8xCU/xoZMLekb1r7XvLYTZO8cbHYKRiNBoxHE3q3qi/
I0xIJWakHGUyPMQYlOp0HSs/CqalIBlWESamUTER31EzJPPaIWpT/bGNMT3FmJ/GYG9hhYrUU6A8
fOxR5EMXHXYpDduUVb8jgnuR8ZpgqRqb7nnSniMYUSGGK4sVwdT+5JNYBfbVmE1Z4i3QB1fDqpWa
BPSxbimAG8rhzZwMcvtseRVx0DF6mbPjC/zp1WjV2bEPjumrRGjoMYhJGQFJDGMKxrEIJI6+9jGT
WemLw/cC+5IkXnXsZnr+PnJ0GpjQbBYU/mjh8NmnXPUm+UzXBIiBrRUDWavuUo837J9gtGTrBzQG
sK+qQP2VTfys/9OQ+V++2q/wj4ib//ZF/jpnagbrRVmj1mHuh/h9W0kZJlZZW9ahPhn8A7ho/2vO
xGBr6ArV0bqlmFRRMJz+cc40KWfTdIUQ1xzS+hMeW00nB/YPcyauX4MhmMyXrP/dnDk1TWJODaTd
NvoAgks+1N7ZY+lyhXdBHixJaW0Hp94yWq7VBovAiFMMcgh9Af14zPCQ5fVR4CiDIsfyMFsUzaHC
b9aCEFAHsXGk3YgbDTPCtsOdlpXO7J19t6qLapyHTNnYs5MNR1sIE9vM421raFiLPqCULhr2/i2P
TTlptkr6BKmjaBku4XdxUa5tIIdRR9ww3ZjMiLq5rJT7b2MNbru+eovRDBPzZtd78uKeiS8vlT4s
49gzKON/cEMWDWhP60xhd0jgNWJzkG9k41io1868RBMYYq6nsxGwxhFo4wwscAhGdvsdcZwAnjAV
3g8DswpSz0G06VOdtT+ke486D0mFh+XUP3oenRqP0JxHqSQdx/HR8Hjtecyq8/M2I9IWkqtqBtzu
PjLAIh7jU9mmXsPDuprbu6CgGMqFA3M18kgnIvsr5xHP7RGrJKo1j36NI0AbLy0HQjub50A7hxwU
PQfGmAYrPSi4p3bvEMOWGgeLyQETcSWwuvRkc/BMNkFuDqKMAylIvpTu0fs3pWFg4b23C8KhHGEg
Zbx+cDZA4SmiCxYDR53DkVf5Hxrm26Z/6/pDU7lJ++VoR2eigUAjrW26jsBbEkk/EYfpxKHqD28Z
R+zQbDr8WxE+Lgd3E5eVrwA48WIMulWO42sYLhLSYsXqxBT02PFKjOmLTOIIsxAum5oPnr3G9Mw8
zgq0bPNqF+MxI2h66vGcTRp3GD3cEnY+SDKmNME1nKiUgq3Z5j5ma+suSvYahJ+g3zgqz2f8bblQ
3Zp5UhpQC3B2zza4CT8cXP1FNWFXUTY1M/aEcU5wjJdkbdRJ2k5lfDBiGDZd/TEZx8E/ScGbBWkf
I57wdxO2PLipi7Z5BfC2oqgEZ9x7EcwoSTYk1d7A2JdxkgTx2zDeTGvbY/3rCTGR2sLNPXwUNf1h
hbPsumP9ArEYbxjNbyx5p6OOoVDjhimz09XmOL4krRpUXumOeXlRRhumIYqh9HPG9UXj9apu52Bc
HEtMnIFrg/2p/Uft9OQftZd2LEkfc10Bv19zpywwQ7bFhzqvNtIlqLeCU6ivMU9KJH3wHuv4baPP
PqOTKdtGyiXt7mVJoNAh2v7oxkOo3lL9SeQoVKADUxyPSxPTJoGD+Xr/EnQXk28zcfRjh8VTcLXF
8Blg/DS0I+uApconGqRWLxOcr14AXlNpBWgB6+jkk4we4lWMpTTkjJsrl7IRwCipNysC78O1zSzU
7YwvDbGmUnAVNrs2/bKcnwLr6oCFFQJtsPwnOAb/s5b0t3LO/1VhTYd//7fhj2Xuvwusv73AXw4+
gypoQCKApJFKVV3GB/NXmw6qqoz2qoNwA8v2h4MPmw7qKTgTnAhYe2Z2ye8Hn62RAQF/b6rA3CD0
/4mDb84u/8PJN6u/uqlboFA4auf//Q8+HW2sykbKzH5Z1tiEHR79yms8+FtVdOchN36FVMuNCRDA
YboFynTCzvLtJMaJ1cqWmLHD49Fyy4okfOImvgGIhyXKIjYgCXRddUiGn4qNQ9rSG1HoWwxvm8F8
LxqQrFqFHpQDle6W+LH3EmD/dChcra1WmLk7ccNfsDJrCGOFsfezeq13H+b4YVdfrf8+WGCO1B2j
BRYInlKhuldheLDC4FJuQMFSTxXTlE6LSTPcnVD3nL7bxA2aYvPVt8eWRrx2I0byfHsL/nbTfKjY
dNXox89/UnQI1YDmb+LxkVuvntFWfOXkJltUNojHiNLN/tQGlQc3cSxI57J7Z3PNHtrS1oBUkzzf
NMJ68eXBJRlGOLtllAQuKzBZyuFwanuFtHW603Qq1ToH03DqCV13g4DWmorJbVRPFr8jhlsZ5UfB
LR98x4I5CG2rHLlkMHono7wd2a2lxZtU5k9x4lU6TxFSiXO4bPqWSnsThG9y167TaUXQ8i0HC67Z
22hw1nxkXdN+Fmm4k8MfQLyeHeTPw5RcK/s9JDoTBngPSU6LHMxXc2oTsi78nqOivto0zCXpxcjh
l0rOTa+/HDm6+hXwPAOo5QTAvecXTe0jfbk88NtsRQXmrsUsHlChSTXNo47sFDmsv0ho0sQANU81
gbQ4xs4Cb1tBijfNrZ4i1Yavcc2LdCE1VVO0TVN/GZBaL8NoazQSefEKCWU9QdkYEFq5RrqtWS7x
vsvqrzBkY4uro1UEoFVbZUcWHsoyX+ZjsOxFdcopjgRDu2C7qmo4qoKTNH62EoqA/TzGzgLchtTq
S4G1e+DgKfTyKU2p8wl5nm4KbVXWuOwBmC/0IHxKB3+Z4xxIAUOQWj6rLbYbiRUzt7IuE6um7Taw
SHbEqV4lOIKzbSG/51z9AA54llUvoQQCUzf6u2rGh2CkciohzlK94XBYZjE205qVA9WoDR+fWpWe
hAnT2Z7ldyKtDcIcIA4VlVhL93G/MSuVsk7fhk8GkWNeyAlzL5zLkB/rsl2hV3IlSTxA5Wd0RDHZ
qxJLfMvGWa2RQZzPIntMWoLMbh7ywPEEtqxSDlf0klkOXD8jW/dZdZK4OfWpf2Fnh57/Yrb+ro9T
rzL8XTF0GEaMlSOVa4cpVeP1lRRtPfSMHGohBQpJBvGsxiVikd0vy51ltNDOuFGGsgdf7JHLpBjm
n2k0XTx4RKeNS2BNl1HTacwyiZh0LrMvKw5uaeV5yqNbXeD8mcL3mSxrkj5z8mqrdSe9xcAXg/bA
ACsFbm2tx6hzTV91AbhycyYhMrj9kK4iG4nwtWBVkeB/ncqrk4VnUJYWDqoZrhNKMMtjFaUHEQuM
D/0j7+awtuLcwzDHJw6POMD1u4UiRLHpChT80goPU3IMqN2VQ368kpKinlx79c0iy3Zow8WM53B1
GvPLkO4nVYO/kqyTYOujlXeIpHGueVO0KWrHRYdfAOqTHZR+5ExSZpvalK+ZE3pm3HLj4F3vIRep
gdXhSMDUzD6ba/VLbNirCuYgCda1YkuUv4KGqXdmyj9freJeYLReZ/5TaAHey48QCx6Z/2218G0a
13ZumhpbbiDLmBlqWHXN2uqLhxONP1MYr0PMVO3MamnxPySDusmZs+viBWTNm55gfkBRl0Pfbeck
gjn9dAqqLiv/AVvEQ8E2RfB9xaDgtmm1durpHJawXmSVeAtlQWNdNURDTjmMaKl+qroKaT70QCYv
6TNRl5IvPIteXLv6xGGfu3nbvTRQl1f8k8Sus18ojzOthRpQ+xziPTRBNA3sPQaMRZO5oOrgSVaH
jT094qbc+vy1Iz6ovXRoanyM1Sa0TuzOoTnwN/K/S+IOSXA3G+vaGrsxw1Q/sBjThItZ15MgekYY
/E36Xun78nRNOQ16teIPt0xlPnoDZh6+m4g2Ls847HLK1SrSC6ZUc9L2VahfVZ2HU23PZcViKeI3
k2+OPx9f8P/6yVhlDnUp+pLH7Gsyvqjyb7qHx5WfUBOmfT4wsm1eOTaPFIVuDbnYTuGrHYRe6D83
7eTW+bOqKl+hZUIlh/HPc76zl1Fa0CX1rZL5KyaiLmwLUVDCfHqmTHqbdGwWoVOD/tzonX+ppecy
s3DdGlSJpiQRiDS2GotVa5OkqetXPDVzc9wGlMv5LRtTcz9PFyPsQjnOVmmcEwJtTqHe7yiXAQ7C
mdGp5VeuUPOXNV++rHo9Nb+mD7WfRDrcn33WwXTXGvtNhPI1RUMCU4TDQV9Rk6v7Or3j31oWf2Yp
9eP5W4OaiAG/HmkmTFm1Rl5PoR7gkoqmbQ6/6qVj4xcU+1DrXqzS8TTV/5Zgl6PWPhs0t1Y+PdU9
J1YK/RNmrP0ac8jYU7I02lNs0ifpgOEERbHUmJHq2Pyoy/Suxdl7nb3m4l771kl05b3q862SPEUk
PBV5ZDMZrI0aYxVej5YisPDSxuVWi4aTLkiKtfOx0a5lqbvgHdxkfKg1M1mpTrEZO4j48C7lRvnK
M/VJl/01YG8m0erkj3zhyMbmjLBZCHa0hJGpMzjXACwCfcNy+tiKW24Nd5nBg0qFxaj7t4lniDGC
dZHLdRWGa7+7pPrgJU1/dsJsJ2VfzEyeaqf0qNeLwPSxep0lE+rj8KYSHO0dSifQSvz6lxIQlSFi
FdOFmMDysBHznOGjJV5oRUepIPzBlc82if2RtPWzG8VhriSwyxnFnY4TQHTQ3hlIobfLYtO0z/yw
+9YRUNi+O+421WQd23LfTOci4UHgNxer8kqZku7yJM/OUZa16bJHSZG5iCQ9VXM1BgA8irQf5lWz
Vujv1Tvj0RarlGVn0vdrdjvspK9j962gGga03FAK7DyF6d4OT7rhtdAfcIFO3TFoBh74rPzAusdX
3fqg67ruvUC+TAQA+Xam/SGjkJz9pNM/tQplL/kJ1+JQgU2NQZEPrp43q0o4WxudOAO1QLHJYux2
laBxA2VSbdxB83L1YQJriWvik0O9pss7jmHe0gEooYQWZ9+8GsGHIra2TSVC+9U6P7LxqzTwc6vA
KXGrFjJH+7slXerwnMkq7wpCBzAX5vfk3aFfmzbR1rxlNhlsgjDD16jgid9k/SvJVNFuJPmqiusI
GparYpy+sp1tRLmxs36pTzlNm7d+qlcdLmGD9mojXNniRfeHrWptaxI4VMjzaV6W8bNol/R7LwLw
++VXFe2y4bmSoZJXV18isrUcKcTsqpsC8IJUDK61EQHqhrmE/S+BQ2JffAkMacWhQsT6K7CJ6g6X
pDcWlVqs2uzuRAc/29XjI0JIqeSRhFZOaLFaTt0hQNfpMGGbkOMg5sQdgXhl09jJcpxOI6dkIUOh
1aj0qFY5n1EJ3Trfp3bkDsb3xE0/gyyceqH9NUjXWLo38UvUP5wRZrLiIn9VGNmy8Dk0KO7GA0tp
PRuGn9Z8TllvDUO/kgmHK1gw/emkhJCI+9soql0yYJpw6uUoe2m/b/J+01W7joeeXGxAMu5NGv0y
9adrzQUd2w3n9dxL0RR4KyHK8A7wcMTTxn/Xf1pQrQEXBo1Ci1fdYR0jVzRgNewbJ5WP9vBVp18B
wfS4UJ5wIYA5bEre1BILK0viRP6w6+csWHfDAUZuXFAk9VPCiPEp2IKlUnQnERzHekODMyvbbURL
RjResvpJCX7oAQDkhEYhs0QZsaD7RL6oJziW6A4JBl2KDaL4ObberZrazj3VjZwHA8VAwWaYmUps
IGlx5vJ41KSVnE/oKS/ckAA9e4257ZKfWHkS/ZdIsH4qi0Y8h+2FeCU7yPsEsBioXvjTTLTINizK
UfwUboQepkIYgzzdbrRNZ+VVKldZbq40DNeUSIXdUtbIZGMVdXLnqOuPfNAXfHbwSZPxNChnn0ji
0bk2ngaCfymiqcWyxPpFr+ECWtQmSwntI7X1zylhwpgwB/mqitX4hsccOETZq1Xu9rZBG9yToOpN
Iz+nI+WkeC7neBnJDooKmm9bLnEac1CxYPrnIXsgd/xPq4fLf0Le1v/xL0VQDP8t2OO3V/jj3oGk
oGmZlAaayCW/yy/sFbC2ObYJ9gPmx+97B+X/2Wio/B86tGHso5f8BbD/J9QX0/jHtYOlG/A0Zd0y
gW3pf4fKr3pFL9JI4oJXJhQR8S2vUv5DicRpyrCs21yIfDS9QJto/JD0Q6tTKcGE9G6O8xfO8gkD
YPEtzBUIrZdMlTggCScCTsUH9KscqM6l9C5W2dyZzOq5tPMDTufytQsgEuIx8VX7HNGuKooMh3wM
zTV3TZM7ULR2ZOlqSMS7dS5ajb2psLhIxfAktNrFOb/VdAd76+D5IbwG3biYE4b7UoQeS1G3SEIM
7BxWxvCaquqPyYBZYp/wW8ULR1QjpBeMd7iVuxs+B6hV4+cwvQXl9Nb03Kqq9za4NnTu6QilYb0Z
jKcRVpE/neWcwqHJK4W1N9XMqzPjVPKYkPOC5USE0bW++FrgKoH9ieWY2wp+ZCgWLQO+ki2y0siv
7UgB2S/CRAdfxScn1MazG3HTk8wDJLsOS/sgG+3FaXlpPAAGmYXMn3+UVS7jSrMopSo7bLND8aQ2
IZMVKHDVv0mzpRbFuh6QyxJMxBlPwpn6GWFzHg1Xc6K1hFnKx5BVS3ivzCbcQn1ZIkp8Z820pvXt
5pj+HnDLcqRXxp8IQ9BhrEnzvek6yYg4avjdKpdIoYq1XxpUDcsmueAyN28CX7BZp3cUeYrG63qH
QsJFDBlmKoGBATsziEjQHoLVz7yMDc6zsUX6Bbsw9i9cECar2OgcJ2yPOKzlAxkOhV6EQOm+pLJi
Q29fe/MJL9fJ0r57/tfcDp/L2NkkcgBOQXnL/YJAy1UdglXQge0iJVbHzUfWfUJ+2o5yfHHy/JUv
+FyGzrImyS7IV5uQKUmemIAE7b6atVMHeZbCceT5nWdnyHLzR0LJc5wYOLZ8LCM953JgCy+Pu7VW
FxuaTNbwsNzE1p8bMKhGTQOYHWITU9HPCsX5NQQKukuzbs2WboPRWuf48rOk8uR2PUThMcUFj6bE
56suzyp1SWzNYtxuWPh09aBb/TWvHCwoGrd27M1fsmV/RJaOoTR7rS0SIHqh4OuzEBK4H4NjbLpt
qeRuWHAjKiNwgXDmxBcFuvxwHKHKwZHgCthMNhzzXfjgCfalkZwyqaNux1XFPV7OzyUdfZP8lpZz
XZBGhmviXxoAfxUek9kt1ayWLub8UpHhjlqWKAgaZoJfnSuOMyof2B/xoQ/BtURCU0PgGnWqP0NM
W1kZ0Zpu0GhDZdwAswjE7Sa37XUMYOLQu4TDMtrLDGlUE8iuGTZfE7uNQuWEbULmn6A9WjqFegQ5
hsytaTKcLHG3Ck46AKwSKQbTszTxFEpQEblSNrbkkiV2+7BbKc3Jmj8h47DTqSPybeOoj8G9Co3n
vsmJmzXmtcUvQgjsbJbVsaSHhujDTeJSq6d8SwR7LTEn94vj35TUVdGTAs3S5vpiqhKD8wc8SfRo
ngy0VHNFkXhuSQhuUY4/5AUsQE37scbStV8Ome3Zvu/KkbNQaAlnt2c1j1jMC6r0quu4YmhlTK1H
EpCLIVQDeXFN8/iI+agnEy7g9kelDmRpqMj58RyPRe6ppUP6Xks+laEEYq8yECUPvcJ3ME/1bKOx
u8SndnaW6inpNGBkhGTFRBNj7intsMstpphJv/xf9s5kOXbkyrZfBJmjB6YMRN+RwSAZ5ATGFo6+
b4fP3q/Vf72FlJSpzJL0LGtYVQOZlZVSzHvJIOB+ztpra5zpCsE8zbBx7LfrwR6+fHurSrkrihja
0eC2otHlKgzWr53XmcCxkt0UDZU+DqUwAUgK+n2cF8iqTS/lChSoGdgiygRO5Op4SsxyWFSC/1jF
3sINYMTwI72xbgp7ywKSG/T4UJfZy2jk5Cudb7tz9lPholTMVmQuLx3fY9wMeOfuKCKxCYuM7cZn
bBa0FJfQ5Fmz0yav1tuQSMVVhiCeIriUDtyh7WAI0de2Q+4pesqnzy7DMG7rXhVaCyEi2M2bmPwX
pm1nF4JRrGtMCANn7oC0oUEZ8ESjt1LrtIbHp4qaMkdVt0bsenRefaaoqLNK3UyFIhauMd1XFHVQ
ndfqFG3NVXz8lFiUeGoU7gJFzdh3hg86H2Fz6thN9y+59aWp8aNBzFjruhsLV1Vntx4W/F5HGxqp
wIfYMlsC7nftxBgKnH5v1sNKS9q1NSrr3toFAb4V6i7iHDnAtOxtyF/hidbe2uFPX7ofccwxVsXL
2nNnQCCsSfeiufvIcndxIVFsj2+DvoeNWlEPiROAo+UdfXKLgGd/Ga2oUjvoviwYLulk3xyAOji5
m2J6sdZsxNheal3f1wUxI5aObqhxJf5gDubQX4t8x9zHbnLiEjwm4gsGC+oB4x71gtxJnPgV5atX
kXHq7H1jPRml5Kktl22JtMGVMcNZlT2rujbDbse+a2M7JrV4XIUFNGCpZpgxyqUuNmGl3JyJ6zXX
wEYo26itDrr8DC2+jPMYFM5rhH4gjhgZNpMFIu2uFT/0sk5HOURgDOwy0Ha2/C5c+Zq2Lq027jZq
qqMhaVmRcFVTeC6Ki7CYOaOKqkH/mNaZdKUwXbi2Xbsb9PHaSfvgUE1ZKs4yDWdFZVi9mo19ivnx
eogtA36ZOahE2a6nEyuMxoOtxy8hodiU53tE6C2Zdr0ePKopAHnUen1snJu8PA7zmIGYWEwtXeUD
ekqiRwkYpc5btGAAloJUVfZR0ZXHJCw8y+CXPhv+CxzSf2sbNPu8f3dRKP56UfjIk+/6P/7Pex/+
i13t/FV+3dWycOXY6jD9Yv1l/eaENv+iAUdZroNtgX/md0YFU1dRSduGDXw+g0i/rmrZ4hKFIQhj
0ABBtEb9M6ta3Z0ZJKItEP/zZpmYjmPjKNSFQBHIJtn8gwdQpWazQ7gKUWpZqy7yXwegR69gVly4
NgNWnuN6iiAYTmk1DQLuQ68+hd/fuxX0td09McTiVNP06ykHxyEDd1QZeCcMvgvGMQN/RdDQ4jut
smkdmf2LNqQZuXVwWadmEl+6FbNUvFicQxod90tGAqUYW3Ym1OZi2p9+TJ/N1RxI7jkfL+0woyg9
WlMnbC9bbFrKxMPRFz795Z+TDL58rdklZMTyBCS2cKMFf+8XjV1FR5pNnZcXdjofu1OJfl57qNlz
4MLjNmQfaEV+atFPWQl9B4FypM50GRTZ/SiHDV55AH99FuaXL1bMcaDMCqoAghbriUY4aEzG58DP
ry1D656DPm9BXqtRTzuCEnCWjI5RXT505fjo4B5qLeXbDohsd8RbiVZTmSRIfdaheLD7vliaaooZ
DzlKUbfdqpLhtWMKlpqtwfo0fazF9KEYAqeulWNuCumfwkxwYc5LulvLDySMEHujjKdElqATnycv
oY36Dgs+P8Jy+qGzLDnEecjFK+eoyhimb86WWxwgOzgUsuccmamBhNHayd4z5EnWSFjsgqN23l59
kZwTKc95WeyGMftx8J0Ogr+ELgVSsOpHb3g/GRS3Era64/zQUcVMQL9js5GWrkdVOTAAjYldyvxj
8KlbVOmWV8jZjiLYlmZztdPu4AzVW2eN+lMWs0ZSOcXSjFp5Sm+8OgBwQKYQxhFrTJdXjK1oF0kS
lJesEKBBOjeZlvU/oMuQ65h2OlHeF6Inm1u5C6bp1KZxJ9JL48BnnWMc+c6mEF/OQOSrZGx+iHQs
DP//Jt/EwYowmePylzZfbQ4fpgywOOJ4eqjvf2321UPzsWdEntXh7ZeCX7OqiFlVTnAdgiC9m43N
NLGfqwZejm1KVFYLMZpzCz1DPlCdpH4DwjnnurlLqe4u6aJDRcIu2WJ4V8ZgSvmppSptqM3nv/YE
R51yFewxhs4+TiFt7Eo/7ts2jpZaOdyPs40sjQR5h/bFUXS+B4rL+piep8mlryhjsreknp7jFx/O
u2KIdj4Zt0Ign3NjImK5kj5UHXa3oNkMXIRNKhQMfD/g/jUJLmNnyf4s3ZDCeqU8zc9I+PxmE9v2
d9jGO+lrD7MlTocoz5T+p1N4x2njtYnrAR0xE/TfionBIY2nsLU+HJo6+etyynJz36SsDPF1Y5GJ
8k8OxjalrG+OxtwMyWa0cKj+Jlzx1KsOyVC6i5mbnPpYrOkbV1dsfTqeXaB2Ii33ZVclsB5dnn/6
GobPnuLglYKamPmFTGlzYXREIahwt9kMWgSjgS01KN6ipLtZsfJaNxohYKd7N02Gq4E8DSzqEUW3
JyWBSRSKeC80aJJaMgWNCJPwi37TgukxxXhP7vanSzXUGCMH8Z5l26SGZ3QS06qAaUH6sO2mnByF
Q45AV9sRO7Rx0/vGRnIv5z1CNP/qsCDrOqVfM+DHdlD+qFNDlruP3jLcoHeuzS9jHXQfZQFvp9do
UXR1XzcpZTb192A2TIhnF4iIviup7IXCDXnsYNPkLIk1AGYKtzqyM+abm9OlwyR/ZYbTwappY8zh
s8cwapbhGP/EvPOIVjrtYiB/x8oXhWN5HUP71FopuyHxkteTu2x7lk9qG56VMu/IDlKIE0qFbteo
eUgdBsG9678U3TDeORyn78am/+jQcTGIfsLyiMeQkOTIA7vw8dpQs/HTdrf/McQZr/Z/d5T528zz
Wk3fH/8i0/vLV/jbMcb+C4AzsVwmnir+6Hmq+Gum1zZd1eB4wwDT+SUH/HfWmskmP2hytmDa4GDi
H1hrzjGWZkP2usDh+uw5/hNDT93+J51YNI1aQHIciijH+sM5JitHWWNhptwN6CekOaAoWdG4DMmd
LtryVHOWtdYuHKofOYmxZ1FrVphK8FJmpFqgrZy2XbameUzKCkcDOQKWsC5TTaGTx3COKeeBpepw
hIgqFtAcab6aumMxT0PwtdJRLIZBdrB8A0UN4fSwtLdNzec2MRjtKHl00I0ENVsdHGufKw2Kplfq
ajZKpjw2Jh5Nx1jhwHwqdPPRTKqHPkkR9PnZu1KR6qvSq2pEL2qvsqAi70JaisWZ8RFTVlEqjKBa
90HU3Cvw5cueK+foJanM1kbPFqEIsdw16Zfm1MEyFI6nttq77rgvhl3dA6gslYKtoch1moJq8mqo
3jZOz04yMssX2ZUU0Dd7a67zaVrlPgIRMV1gYn9u++kHlW4cCoC6uQrol8qNycVRFNITlBNa9Mmp
zbVGXjFXCUU5CIWPwd/AC7LyGfrcxaBQAPTbLg/ghudSojRJ1NPoWkc1pVVRi3zPIgLYq9ER9/0s
jyteoXp+itDcJNyveChukqAqrqB0WB9jalmT1GqY8AE1aXynTUn1d8uje5V1NnqYlM1XbI/7UFXq
OzbJKDF91ATSy4SNJdHkflpQKdkF63rqg5upct4oi4gSpC5qdxU16ouK+UYYiB8rlQ9JoLNyq0jB
Ork4G5rke+rTCkp9NOrBtvq2R5ehuMLgNQp9apyiRic/OQxL0ZGIjk2tXAcaFWguXphBkHoLEfSm
2pzzYXh4MJrxjTnXtOlwZmiJuzEhdprWrNFl+ZdBcR4Vga9sQKuASYn5xBfljsvEHs5RQ2gnmeKf
KRYHWsAuoyDmF0FajSMHnKmowCHVV2OguWjMzIfYyZ7DoNxpen5Qc/sStyh32jJ6Nwxe6JrPsTZy
+4/cMZY9A9ySDDhOE07GhY59WMmpQVCuQeow5h0m5J9lioaUT4U1cfwOLMYzJQRM6lLkWfuTl7Oj
ZgKq8nIdldirFDJ8uXmeOONoenRpJZy1G7MRdQe2XX6crAPdkduijwvU3BOTRv4S0ob4GFKVgupG
2TNgZa5O3eNdM8jhnAJK7wO/8iHCO1pSM/2gJHyT0rxI7gSo1Up38adqDY2axlyVZS/deDSOEJiH
JEJm3tQrYRQP7bx+oIbgrQ3pyOh7k317V5MpiteI2qnbNNOeBWl+ixRli7IJn0nEFDROs6PuoG7G
jK5yDq3yegkOuwmT8cTc/HtucVNIJNuxSXloxB9SY3Jh/nBXuxPFK3RoJqrvuPvG7/ZWiW6VYu3W
cPhXEXoU/AterhE+wsxzZ7cWyWD9RUPTcmfGNyZWDSf2qmYEkAIg1gE4p0CgFNcrzeK1D/tEhlQr
qQImzSyjkpGXIfVj1BL+GPvnAKcHE86PngDZncrmlpg6py6VU37qgiS1pF4W9H6XnlO0VHbHiSCM
N+w5xJ21sYtXfot+NHDt96ZJzlXQoJjqN/MZNy7zdw79N1tT10lTbCehdSw/UU1NHcB/holl4Wfd
lfcKSXQfxr9oymRlt0w6aNDtQFJSkhDwiEeSIXs7KyhqDS9hqBTExwD6yhA7L//gxM0nvucp5dy1
rg9oSv5cyyOaOehGseSPTinx2qLMdtDYsKj9+FwM+oYU4SOGmPdMQWoFe3IaHRAJSz62nTzypGjv
YI329I68p2pQr5pRpzfUYrDHsnb631lL83txpcVb/F8j8X87oBzaj/f/+L//dCcLBP8PYxZDt3SG
KS6CEdgADgC/IvEg6OSFaDlA6aAZbGt/O5/w/zZh1qy/i0V+nbOIv8x95sJFOqIxtwFh/xPnExaw
/3nOoqoc/B0sJrpKnfrviXgj7BMqa9gHTEa9mjro5hxfRL+o4F9iPP+I4ZJNP5cmjw8Ts2sMC9bO
d26h3LjOWu0/42iXwNUI+JpyWjrDxzi+mZA3TrvV5V4D9izlOasexuY9dqG7yWDSBVdC79TFTwtI
JKtP6hwl55LxjWCm7Z4gqKG4qB6Mgb89FSYohg2yZ0aoeB5os4UbYjzBn/GTB6UBU9S6BUU9GBlo
PDdhjojM5xBIvUrlbfMmx5PsxoVpX/qcKUOHVPzQwS8JMiHKPRIRVTn25YcZEZlhgpwtDaJAoj3y
78CDvaLDypanMNmXjKeblQUzpbnLvv3S5aVPueJCVWFURiO+6k37mcK8e1uy9cKRQXmoZ47lMoXN
cvzHFlKrgNjCHVL3l4mDCizXLEly23uqmSBizsOIecU+ophgA/RVsMuk7nPfNI9OuWHzUiPgllBj
FfQYE6unqLDW7UyVpdcIxox71mZgsUkcG2zwOBBYG5R3Fy4tNrINpR94Tzi8wK0ZWvvtdDje3R8d
qs3oXycxosw6S4i3FPJNh4DD3LUMsk8fLi6Bj0vh5OCTQksh+56vLSi6LHbn5qYrWpG7Gjd7Dm1H
mIGY7LFoTD4iLGdh8grYPOZPqNTIP7PrU2D3Bhi+DpYvUEDFCuOCOeKzbBIgMpxjebmJlGTld81H
GSebebAXyGbt15ZX0cU9DHQqy3tZnIuOzQZH2QzGsIj6XaSHq9LNt9CVTyU4IhxTmd4ikb+VoIol
yOIUOHcQoPgyEJyFQI1Gc6o5lIWgjrJ8DQEfywAL+QxCJhsDLDIwjEfb6pZVK78dsEkY4JcajBI6
aCpfNO75AJaAr73yNQBdhsCX9bBM/R8RFqdafU2gXiIr+RjzbxNoM0sOoWWuCMusCjLYA2in7kRv
YYRcRS/8vcWt1AQC7fk6mq4vY+DQyCYOBSzqaFj9BPhoUwy7RmtPZpavYjQqI5jpLGtXo4MLfKoo
NE0UE/Y8Dv1Cpt6kko7IjUUJtupyZHLAWMvUvtOrqwnc2gK51sDjCdCrCvwaAsH65OL8CCEk3R6u
WMW433TSyqQ5IUA9pJMuLeRtbXx202PDWKgpry7IbcbUAQA3kOrWBcitfedhYGIiqnaZgEawhOys
bxUTNiGPUygK5ITKcpQ4tnx2QRadmlzo9lzhd7J5zEt5m4EzpT44mrYqRzhapA+fBT7HClNBLWml
1f34O6g5iDU53ph8Qh+aPOap/pGzBdG4xfvqQ527NH77S7/g/7bVn9qE4hp/YfoSBU+ksrJj0I4K
/5cb8EdMt4qDu7CP0NIeg+LdcrzZdd41tKkwMRAN7SlvfvfhdOB3zUKxdpr1mc2DhRyN5bwE2WdI
enG5l7ukcPZSjVduZN3RnEa/getiNegYJ+z7uNrZhbPi+H1tbcxA1ZbozBKuetWmzrGxgzcMkAWb
RXPBjnOtl5/cquDcW8MzRrdGMmHuFYQkE91gfo0UDacIMV7GJFP0rYP5Vbn2ppADH+cxim5/83Rl
rCLksSsDKjkYeqemxzyHQWqxnmjsiDi8APnW3sjUc+L8kqg7/J+eyi8JMzs+/uRI+42dlJsUYthh
Rsy/pCFfg2tI4ae5UqLcS8nedt9F9hgj8cyNFzVM1ymfSg4w+Cy5mrWSP48RiSslyUj/tKVSuQ8J
d+FewW4Ti0ewhJs+T7pNpj5uy3yKVZvDgbPnYc50FLW6eFRx6pghNSlTu9Pwr8ao1jkAPlAmIFn4
R4zaaS0Zntzp6lJaqDjVtiusU+xMGIzSB+ouwBLqhbC0d2O+PgqVUlYL9QL1Mg+8Ob9t7mWWzcq4
c6UDEdG+tupnbrxr3bRv8vFOL5EdKaQ/SC7vEt6cWoHQwicY4YJTTA4DqMoFGnTQRckjJ9W11dI4
TZMC0Hy39I30YjT+A3UevDLb1dxAmX6llbpVGba5WKp6N+RLBTuFCvlIY4429l5B4pJICEPK52bM
XtMgWg4g022Ls8DCVJw0ryIYJipD7KXR2Bs80vAe+uDFA3tVa5YDWMG7lX6qXEmFBkFh7SW9DioK
j94A4a/WykC0e1n2Dc8EPKhM6fAy5wD0xgDgMBx9DjD8y3rPGXWo35Q/D7dw86TYBaRyt5ZGhtOj
XtnDaxBxkHWpGDIWodU/9nQElZP5qpfYx/SPGXlB6uxl5qsysVnRjbNI+pOWBT+M9zHtDOFnSGYm
d+mRaFN+DfvHuCO5rqqrKK22U4s+OB6ME1VQdBRqtxqbWSKzs1721K5l94UfXEM9PtcGRBaKEf6G
8cLy27XSXeIMOJu2REinZR1dcpohtfJsjudsep2IvGYBsVcTqlFNzqoEuWWw0Fgv3PGo3nR/RgmP
bljnJDpWGk9dx18VXCnpAv1kwrRui5l9jeqtYfdek70qzUGJ9/VMHUFjJzilFdRKc6uwgeGwY9sc
A8Q1wivJGjE8TwnljGAFUxLv1XyjdUCmJWbvbhN3QLDLDKw2hsPowWy5mwig29YH9aUkCmtLB5Jr
sipvrcc6+MkIO3Qa8SaepgkkEzAvEokeQIdHWtQ9x9ozBH9eXdz6k5aAVqzGOfxXfMcAwnq/95V9
xXEiK1f+WK7oSVm6UXeXUOkJYEy6sENPxEUXUua5dcRCkdwTjUNfYSQBUS75TaEoke/fMzWbA+ZI
81qANINKEf69n78FofNRAPq4Bpe0exWSqxIFi3+fwMx1BJQ2Q958gNO+du3BqGmAcZWfACMkm/XW
eSxC4oWfSKAM3Io8kZvu0U7xHZvbEkQ7jXdUkG/r4DaAbxvZrQHm/vMT2f/WK2jD/beFxH+7Fr3B
qjZ5NUb/9Gb0y9f4lVbFqCiIe5EL1mxzroL79WZkuTNzSmJYE5o1t9/9djNCjKhZwuB/RSBY/YfJ
raAJAKOGYzHWVf9sEx1f7T/djObN+Hxv42pmWdofLBkJ1jou/QWWjHl94uPfwzfbC2b6jP8ZTEzY
aGustG74iuG/wVRrQcjQ0eXlyugJrvzzhZ9Er+8OF4dS8ZRJhT4eBL8SstnbGnbc4GWkScs52g60
KarcsprBVNJjrP34tw1Oe4iZ2+TRT9OX/O5Xu7pYRuzY7qQEhTO+S3c6jMh5W430JIZbmzOtxPJv
oryauLsojbYKmYmMQJsJrl/GrH2wYe+/hPi5k/FZjs4CMxnOjeyizLpg/V3TXktWTUB45Tibmu9p
CiY49myRoByTuduDddy4x2PGWZoS2h45cYqkWENWPCAtHtSrhcK4R2UcxNQL0eWG45gn55OC83hQ
7FtPQpOA5zKfncgVlS3NY4QpOZ+VyaxjmVwhUdYrZnRYlQlKnYdZs2zjW56JLOzLZi02BTZmmsBW
MGhornL+My+R4D2LWH6Ys8h5HEkyY3YWLNJqcKUgJ/PJnJRRGLeI51LvbvXshfYx5uOJbiREGneX
nOJdl6hK7qk4pY1wl+mftYmuDrnD0Ox53m1tLNR9awNFXSR9MGx51krSbn37SBgVI+5zgMd6xGfN
4DRIHmiDrYp3f9A8Si7YPGdHZPmerrIWDCJ3Tf3t2plV2RnSOQlENVIySzw6awXng+ZpRKwwywSD
jsKoMTNeRgjMhs9Pj5O7jeyT6zwl3Ys6GUdekmsrUR8cPN5K9BRS3QyBhELD31bE0KuyJ2WhGpAE
nHIGHzcIA0YTvBTFRpScs5K8gvHgGvBe6n3pkJobSEt99UTPuJIcXBb38y1iyKXn9sZpEtbNJVSL
9HGZN8pJid5KjfVlgVoZIX/5OTi+56b3Uu7VIn4PW/+tFvUyHsN+3Rlntxn2fRM+Zu0ASxwsMMzv
aj0p0UoUlsdw+pMZvvQMRcJbfZbaeewDQGUoUlV7M9pux2zbC/xkN6aPysjHoUb0FkAtJsiUs+Ax
in00//TPFk7vJSby9nnPqWfFWndaL3ENr+KkIWNy6wird7Ln1ZGa4Rqd8caOqvPU4j+Nb3ris6RO
T2ZY3Ww01ipFRK0mfMBF3mhj5JHLN1FGqlV1tFCj5m3A4YmWBbmApeM6qrp3nVq+J+SXZWOjDU5p
V4N3v2tKNOV1jWHKSGOPovaPmDyNK+rtGFSUX1tkRgnDjqcA67mKYSzXvRGCeNbqjV7mwi4Lu+Mq
FRCiced89FR111GhexEO5S5ROZpY1sE2+2XlXANe0XmEeY1rUjLt9fhaYkZBComlJqJRkBxyxKhg
SomPS1xvbJ8528aWywZ3knuZFO1dk1nv5AMfWZ8B3pH0CuzKM2GfWaoR+n+xkIElqD8tvpCwN2Yw
bKRRPydNuna5d7SuCs1DXVxpbjN31fvJKhqSS0FCGLXiOkyz/ZSbt6g8ucl6KJn/DHzw0JK+aRK3
OHVmirNw4DtdSBBSt01+rBCUhNY3I2+U4s4uRmHAVmhRKM7XUH7QjsARnb93KTaJo8zz5PgkuWDC
mmTxC+GkVU5NJGWp+1a63w4EQUN9XjpM2xAsxg7DY99tObqv206/ccNc0bX0EzAZYi1970MeZ4V4
yLHW2Ih/BqIxprjGtvtmDk9DY352jLfB4PNlaEVQEx1/MZsiieDWNo8Bl6kxPlqSsT4gPdlp6lLW
AVnqgUy1P4erSRIQEFpbc+aa7LU+Z7D5ZwMy2ZHCQ6rDhGO8I/A/Zf59PULDaD8ixbi9aIl2Nxmd
2yEBOXrBCX7Ta8Yfc20QByeL4c3CzwDDU3tyiIyPRF3R7q/TSOHx77J6Ca82EXOdqLnAQNfyvyWA
3hNEV6zpvieYXqvp1UqhMFJS69gRnhuFWDKfImyQEDnFrphj7ml6jki9552/SrhqWAU2W2VpM1Qv
ENXwoF4nZOYDiNSCW1RLlt6cM/XBS+8oi5akvY0sryV5H5LA52PFN/y+AbovEUjyY1sq3ZzX5+dA
fL/94Hdw1fLuRaB7N5Hxz8Dk58Q/DymN62xNmHHIjuV4X4IkGVgCGt5FBtaAMh7TBWM6OmX2gW5u
XUErVsoB3VxQjPlAVIUMnnKJY43+Qj40YqYzc6h1ekadm4m5wOgffO6JhS09MhFTioO8g+13DYLa
SrrMTeXizuZyQmHn3NqmCnAp5Sm0iXs5esRQSamw2ol02lDlU1vNoRr3LEkJ85KhNlxMDsOCohNa
Nl9l5vA7c4rK987mQE7PYaMdhNxo+hsey8RNuDHit7TkKnQDNnrcl0m9azyn1GTYlk5zH+Jp7nxj
KQjythYPa3wScEnTfcsDDucXaBV4ML5AP75OPqnNMV3lPD9S+8woDJkuqy3/IIenEi/1KCvuoa8V
V23TfMWxw0/67I+HiOR30ZkLv91JWb5ZmbbJkZOMsxEEXto5Ow0/2pH3/3DutPrLF9OS6pBF0yD4
5HygZPuuNz8y+aBZmPVldRNZScqGLV+Dbrm7SMQWsWtdnBF5fwcOZFHLIocfXPYG+57rLHswlfKJ
5fymDxV+/86A8fyFC+IcpVcYN85OFA+Q0lZ53HJsm7KzcB8mOtyazNhhSPKqSZA0V5gxWzeUySy1
CbQZMaZIY2PHLfuza6lNVzm9psq5ThuwlthLkfNKdCwDAbmoTryJ+4w64EJzH/voM+g1L5AucoD+
rrEH9M0vRR6sLFa2eLJ2wngwBNFT96ZRfMu0gzxk1G/Hsnz63yvL7zY5jMn+3San+Cs1W1PE/J2E
/2KZ88vX+A02MQ3LEgITH26V34n9cP3RMKTaSPxMMV9m/n5l+eVeYmiuhkaeVZD2O7+RBWPCHUed
ARX7T3VnW/ofdzkzz2LTQGah1QQ60f4QsOstqlj4MJPfMrvHtqFGKxqfopxN6YAWQwRnPPHk8tVH
vxzpvHaXpVWd3Gwkojo96hnzixqPJarJBKtlhfXIbhdFcUPeDE3AmB8fdkfLTbLvichEJiWxFW43
vD1iKsBZjhGHM1avWH5FuImsi8sKoez849zW2Wed47UdoXa/KC6xYEgmcoLENo6GKfjSO+BYIlwf
hhWQsmnlVadlC3sObAcXDAqMm5h6jVfTyT1B3H6AD6myd2KLq6yKVgxBfwwkZmFwmZgqZ+xcGHWS
oJsbUHyT+pdvlOtjK+mRxhRYJsGzMJkCotk1M857tLFhhdpUGud9en2Qung+bb5cUQvW0YAIXGQe
/Bp9e6F2PDcm3J9R/Npr1rZnEaBWaCvqCEKuDZz7cAC9zQN1GyTsCJqKVH3E9LJoz0mvMn2bXx2p
W7AjoCeTdhutbta5XukLXAlofZQvPzD1TZ2JkQWEsS2tGru9b5MfQAhkRMzgO5V6rlLAOzjgPRAx
KRbioDgFQbCBSlnp/lpGulfkpOpySlYbKuGilR/uanXjFhYOuGFZUw2kZRDHgROiBlb2tk30gHdQ
gwAa+HvVxpT5zBCGMCTXEGfr5qeRpAUdWogEaAxPERXKYJ/WbNMpWOuzit1fs+sHejsK03pqSnZj
JbCGGIMD/y2JFVxCzOmzbLbUoyfy58KzPPeMIN2pJOx1sv8mj3IqA3a5RHM08DSmTDgaL2FUrXw5
OwmHRap1ZEB4TmZQlJ3aE8FCCAJBjAfJi3SbcykLr/I5n92WvLtY0vGxj1Ztg0Wq61c0gKykteWr
kve6KxvOJ6ugOxbZW9icpThpACo9JgWs68tEJbRlUaHb22gXbKPGLEnHTKy8E+HY0yixrap01efF
Bj5hNSaOs8jtdUvyw07SkzNZryABdPVkhORI0WSjbsKdc5HMZ3FyeVGcNxr5toEe/tg1BzONM5wc
GGQSgFtHcdkfDFZB1Lfd075Mjdfwyed1SGzqPMd9riPr86lVMpNk1aX2er53M6v+aKZDyiIs5fYW
RiENqjkkiDNRa91e4PrvTY1Rng7Hbnf2wdBYgmrsJvzIXxodmAoPuf1Uc/62v2XofnMSpKWI1DkF
huQil9l4EW0tiJSxWZts22vL4VMzxvtYyQ/p/M0rypeQJVWnQj13LfN115++2gTdg7/K0h9bOxrc
PErtIkxqYuh7isv7LNUhiNXngY2Dk14Srpmtfm+LkfqnmTmplxpgRU41Wpooj0BwXqmFXmnebGbb
40yYlGTaOWXBUsMyJbV+kkp3mrUTthrzZblB95Z8kGPOqsN60PhiffUSckR19WuSQua5C5lTVUqE
rpd8TFOfvcZ7M73rItnW0D48sIbA8vxqPJA2vqO2bKmq2Ns5kAuWC6DbP84YPYgx+hEj19vaOLX2
cJtU496crlWhHYUPFGW7eyfrL1FJY0aISDh1o100kJX3J+Wm5uuaUa2ctEOmze2lcebVApK2CoNw
TRXeoY0YLbmYVpLsHEb4jV33kpvGKsvYk8WTx3oS2emU39nyVs2hAE1dZNJY1PEhGSfmEQCya1P6
LHHab6PlKIT2p453rNB2esxKjxHxXcu3LQheteo628njZ829D33Ona8j5vCWYeuE+w10/8WcrcUM
pnx7FwCIM91gHFBpK9kZO8x3LGuAgDETY7bgrBYQKjCHcBV2ne8VFcflYECRlcTPerqLJmoXssch
3vu6fqzrcF359W7K7102TClJU4cSMmqDmLlRXYHbhl6n5Si6V7UqiLyOpwykzucEpkMCwyI+2Tyf
2A4iIx39rcXQmHkB11vUF9TOmXBDzr0VDXsp3S3G5y6Vb5CG4O5s1WquI2F3Spo34vTcfoolL6ey
bNFl5XtygzqRTIvqvNDKPLaeR3egu1lwH+fIGSEA2aCFY39ixOBBVTnvVp8Mgr8JB2zSZzZH+rQT
u5ARV+1v1JBIdRLSePCtmYJPv7Vqp8ILFMdr/K+WHPAvjS+CN3LVEGMkjTKUrI/MlVm/ZgaTj0kU
nkzuuzhFwwQvmPYVz+wQRVpyZgUyWAS0E/tCN+/WRyDuT/1RxMYcBeNjaypUIuj3ZDN4xZjzVCum
rH7uUY+od4kZgeQruzoV1qYejpU1reryRSj2vle4UhvbxjA6L9Ky0lOaQdvMEbY0mz6t+FFnidTR
6Elq0TFJDrJ5BwLfqgzstIKfvYh5tQ0GwF4+TFczGDeVvIUdAxL86qle0EZf8YxWctptrDctkNVh
kPhwqapWOoEPu+PRw0pMLQpc6lryQaKXF7jvGbZyB6/t6dNbDkWV+6xFKVSxXzivG2QYS3oAKYFi
90gTMkuMjxGTk8kMCJvd2dXmMKC/6kFRBnH+f+SdyXLsSpZd/0Vj4Rng6AeaRN8HyWA/gbFF4+hb
B36lvkf/pYWnUuplWZakHMpyli/NLu8lGXAc32fvtUPCRVzmyZiDymEmCMJrOAMZ9eAts4zXaay+
itFfuin5zIltJN2VyEpc/ELz1PpinznqSbeuKnKw/bu8revMWVkOexqKNo0WoE88N0vRiLUyKrD5
buiTsCnDnW5m+3ActhX8k473R8JL4J+f//8/LYYy54qm/9yj9e+TvfyoMT8U/3AV8edX+Pe53v7D
x4jlkoJzdMzf5l/BGeas/TPxe9jIGeD/91xv/KEbWKbQa3x9LhP+SxhO/8M15z4pnaZiJnLd+WdM
WoZhzS6sv0/DwQt3bcy2PosK0/oP3NLCh7slsmZYdmV6DicMuokzEjFB0nc4xEThPU5ecZgAjhay
fIlhqq3CGlq84z+Vk9wPIjhTaUGBiBMxFqWvCimvnASx8uE5qOM7fA2gIbujOzJZCt5ldl+fUmZm
q7JvAh0yU+kxpLkUFw5B3TFGo4a4TcK+Dz7tAWx1lr4UE4yCMD1H1UtQbANqEjrStlZ01mvwTwC5
UypbARs71Y/fIpto+qGwDch3DWaleGu62r71ADLpJrZWQERj8VrDv6x7eB76q+EYpwzLR2s2izjG
p43BfErqx5xLg7Tv07LHU52sJ4liFp4a272pqL/LOsE1v0VzGLfVQF8rntwhG5/nkRwoOWM0lIQZ
IDUBm8qIlASZxmSSjQ9uEZJwwvau8wUt8wn0Ud+rrxn/I6fo4g7pGiTE0WimPbVQDsOCNT6OAXAz
xRKdwr3cgIPqde5S6u4SzXRnReWeqinKSy+0Y64crTsmiJ4oAHSQp++WEZ9YaJ9Ctv1UoriPqWuB
F9fYEfXLLswPWs4/c64YlEj2pgRBQPcgMceVH8gz5qelacl7D76JwNBqM+TWDrZb6h0DugwDOg1H
DsyWYwh1l1pWtevpPhxb94lAHh4H7SDnooQ6eZ6bPAb4PeTjFrX+VdevWsl7jF7FUARkthAkOpob
w+HVRKeQ7b1o1MFFvUgb2FjOC0PPokPb4MW6KhSumeQrGG4C/QMTw4JDf0XjBnkcbCbcL7BOr6iO
BDQNgP2tRkvR3JvHSU13wy5DadEZaFqUlx4FJmlDWE8oMlq36lBoekZ9w78HO3UN0G9GdJyaaw+9
XWn2VqDx4KrGwI+E3F/DPFiqztgZZkFMh5BgnvWPXXcI1W85C0cOtxqf64duWw8xylLuPtToTBPV
qAa6U+u/kKdIF1Nz36FKMTiEslh3aFVUNS41tKsBDStDyxLu0UfZ8lC4yuw4DRdyq2sX9StGBRPm
oUIT68lva+MpohNNoxYnf29Qz7rxbaT/Ku6zte/jX6MghbUfglPuXq2BwDcqnDZUC41tG9rcgEZH
exdZTZaPs3ZnDvzvefOiM4Sj7oHO2tSofQLVz0T9s1ABGxZ7CapgjDoYoBLaNddL4obm+xTt7Oak
oSYOqIqy+oCA3HKPn7Q3WMvHCv0xt9SpyPpVhS6ZlyTj2xM6g4Fm6cSHhNtjiZJJfcaq9kBAoXCW
zr5A74xmvmiJApqihJZ+sCRgxXoBiVSJdYVi6s8Om+Gxm+TWLRFMxzsyZE9hqqOBg4o1QcZmoGNF
/kSjUu2lK+xgr2YkDtLudy24WdNZBsBnzZlCWyfVNRPGuZhXX2BqrQCDDd1nikLcp9zc+GrXRnuy
YkuLtWfBVk2RnQlA32r6fkjQ1YvHRhPLQH0m4mzgVFf9ysmw8iQmpb/FpeDTUbBkgBp0jGNbLLCh
w7VHHInQRrPfTp2QIJZsuVmT4SvUPLqJtwHwXguIL0mIvaYBfcVKN9/ps8CB9gayRJ9eTCDAA8uR
Ut1jWFhVIIJBh268RqxDC3awY/V3zUwTrjjJB1IwSoIZdrtDB3a4nPnDhILKmnttxgQqABRTp7m2
9fDe8j4D6MUzxThJ72ZewNQZr/5cJSq5MjeXCqHUAIEcg0KOQSLX3nsxxfe6J2+VEa2n6HfiIRyH
G0tzqv/8ba3v4dmvJuG+qWaDTRGo3lviO7uKEuWupKqnGrlsSVChOTseh+o/ay0pWWgcehzAOg9i
2sixezda/8sgI5XM/OceK0wDELrUNdLQ5ZbuZaCJcl3muOSi+FwPycEGnwBM6UJfDAsqUNOe15DZ
ASfBKq8e3ZcEJDWhJIeqBzgsMQ1nfJ9DgVfv1gGyLvtLQdK7xuEyERNvcxxzBBuiqeFThpEEHHaU
TN+Z9WPEvxn7/7rhreUsNZ5dawNVT8HRKdi2fsb4iEuiox5PuJ48mZxpJShuHyR3kcLKy8+8t+jr
a/Sj7Qzc6htajg5hwZp+ePfcT3IsRfghgnIb6ubRGZxl5NobuJVudcf6ZVPC0wsztWS6PSYICWOa
7TSClyXbXOXwztB2GqjxDOR4PaPHCasCItfKjL+r4pIvS0Ms4VW0ajr7pK0DGxnPHAAUleZlAm8O
CO6iDbjjIgN/5nDpwaAHRnONwaJPxitdgbs08rd0WWAGJ4mig3HL4LmVkr+BO2vGe8KGgmMRaZu4
I4vwoYAGZ9opd5dx3c2UONY882KM7UNyVukhTW6e2+NSO2u6vxOsyttuXAEtW6ZRSxQoXWf2k6qf
q4nBd2QlkIwsPvFie9PVnu4NUa2HRqPCuLnTBzxtbsspbPIUbB0eYZcEsqScSFjZc9DutbJbi4nb
b+SuRPju4Tw25I9yRs5c9inY12ebXh5uhgZJQIIHzi+xx/GZX4vG4eOZHzB88qFyDgZliY6dXJFW
iBHVpzbztmOoXWp4qU1kZvS/4aNnO7SAXPQ7AKZKjWRHR8S+kRpV7XQ7jTannH7UuFExkV5aEu5r
vJevrj/94t/Y+8p/kE5ATQPdJZVvgiWaldd2N0B9DiCFRD5PNS64iPXIQAwdfxgs5sY95FJQt8RK
xJR7jCKnOvcxfCvFbx5dUtol4Gg4TLLofiIeXkrL1a7mZ5OY2dvQC14mqfUJn1Bsg7TZO8SKwvA3
wGIYJGdAyMu8OetcFBG8ZrFNEAmXxUPBsxzd9yEsXaoapfcaufwx7vy4QXs+7h0tbuBvDipsF7l8
mtdcLZhCAnagUEmTUbhk9rjOt31AX5W0xqOoIIjAcsRhsC4oSPMa+a6rQF/M51YLUaaXxaoR317s
rfi4YlUDklhV1G9pI5dL8DeIeX8am/MrOsZGJ5vnUhg69Gd4Fjt63zdFXm1HCeIHP0YswkOBwMYi
bu1n9qPbA1NLCSbOGy1zJfhdatbeGsDjh9apUPY6opRz+ppAfOouSKG4fYkLeW41Mk2JsJ6KxvgV
HKKGBc2s/5Hm7JTQ5XeCG75LUL9qwnpxdxcQ6vHUqxiZhUxorvhBBG1U47El1ZjFtGI0z06VHfUR
1xtsrrh8ouWpgz8WqDeXBbjSsc+nEZq1gf9EHONh+g454egZxlH43eGe6aeTiboVpK9RhEnFxhqO
HXCcqIcij20HFlltbuWC7+vD4I3mgDX1MEBbHJul9t7VX0XlQ6N6CnEPzWKHnrOuQ+rFTnpss+Ig
4/ZQ299DQiNJ+OaQt4O3kZfvMuapBQcNA8yhWjBmEU17lt59DS0oz2B6mJApRN3vNAwqy9qfY5HZ
Hv/wznLTe2+4i0iq24Ji+PpZo687owWOAkgEwPBoV+S6CnehPLoPtFZfDNqTamaVm/dy5NUvnqs9
CqMkk9afsL6WI7DNlv1z823MzgCsCfSOzON6Fd0HHnj98Ulo5iNCEFBbgT+FmdnHhS/kovKh1F00
CrnM5LFIRky2E9H0/EsfGG6Fti/McOMPxBCrhmbRgh17i/5YBGtJkJ3NysJEDEoa5Dzd3bDdPLb4
QRI3vVJoeubtt5rURxeA8S1AeKLbDA1pVqxGttdQtmCtK049N3sxqZ6ZEuKXLdQjtq9xoN3c0D6Q
bkYJBDw0DdD6TYJ7Vj2bYd340DPPMuJfMJRvGi1/oXF6JcGBBuGdXT0Ty+TxXENEX48YoiR1aY6y
Nugkm6Set6FqX8vv+dhU+cvse+WlshuB+3gdHPqJm5Z9c6xvRyuPdUZfS5LxEpgJHVM6vGe1/8Qc
RfvCJRvDP5m0T8WQ0689bIy8uCQz7Nm9TTJ8hQdpL3Khr1q8ap1eHVO73E1MELplnSfTuFrZdNX8
lp5yJ8WHVT7b5Dj7+CHFZxZ7rOajH/DmNDsSj+A7x0u8GQa8stQnNCaLdKCpvfogv7sldpotU9Pf
+w2tRklKBb33k7j+buRk7AOIZjGmHLSXPb1Ij1nQPKiMplTB8AaFJIDfEusIn3iqA+15cN+ReD4j
q97MbzILokrn17shR+LEomFGK5XDsPP89xiyZQM2qR8Z8vH0WMk8G2+HIMe+l2B40RY1121oNAni
ZZb6SI9oYil2GS9kFmBjgqO95Edecing0C8NEo5GeJCEd3x9PHKZWShchjZfvKuta2xC+8OH4xMJ
7epdkbPK9gBaNrn/Cu/7EgacCD3Zb3M82v2bGaS3AI661O+JZ10Usn6Q/lqqOnlGdG93p4ANR3uy
UUqHF5XepYS08GOgWeEdu5s/+rWllsL8pZwoF+1X6WKv/vay82D+9Bi/ymk9Nv7FTu8oQb6Krj4M
o3vl9nhkLO3t5kD4+jXDldYY+Qbq74Oma/ZWo4MlJm5RqW5TK0AedaCogSCWVCkvWht184QbUKLv
mQsnM8kd6dztp8Z8b7JwF7TZKa7bLyHtm/SNV5s6WIsuM23U1/8yAhqZxP8HAS39Cf8TBsOff/5v
Tl7LNQ0ENPbPhvtne/rfnLwU4AGZcgQvDWCyf1mLG3+YngkPFhCDzs7J/4t8hrI2+27naj7Xcdlp
/1PyGcyofyCfwYjAE0yVkG8Z/0E+6yNZEpHGBVMOabcaQz6TpBPGvrloBW7WMYkfpEqfpjq505Nj
OJBBASXCtisJz9b45rpfTaEw6cDymPkx6WM6s2cluARqzTs9+ORp27RDso7S+sntq+NIZq/AAItI
jDqdR7siZFSLLWD8btHtKoEgrSkiXsrf60jFTJoLy6nQweGFJBW6F/nzKTzOV8oSSdkYX3ytP489
QhAf9LypwN6PtykyKixc1cpEvtcx/iB1V52/KDrSWXry4BGxS03rXTIGR/GPLY6OITq4qSTdinuN
6cEuFJvxeafm4+r1rYM+AOcO6/fB8Xe8jXY+2p6DNJaIDzkBMK12aZo/eX7yM4FrEGZ81Mw7g5+I
csDm0NLq5u5rMLbXycw3ngjJ+zWzp83/cJ2SholP4j8wrU4dNyNy0QuLBHqRZEdSJSDQT6Acbw71
39DyO0rl/OcgVfd5THveoAgcFusZDpO3eyfOjjLFIR0cfEZ/3WYP1WwSnSXRmFRg4o2FMyV7GhcZ
/5zkHLrc3MdClHiR3g1++or0SKsgGuKQLWMmdGxuXvMeuv0mgdEpJmROp3n2ACx0+bQwdJYavn8J
uHMADtlUdNNZOFb5G8liwZlSROli+i/gmUH5Nj9dpCzbUW+yz5/r+agL5S2p9TN5wtWYQ5IyOHR7
B1iQMMHzh0eZf1ltdam7377CWiYQ5PpTkFMXJUzsTumJngRW8enGs503BJBtOFCugmk0S+imK19K
5hbH5KqZskzSAzKiskSv9ZNg4UJMTnvOfWu+xPRM28T3NPeuj8utrGn+ZdOqrQJyrXmV0HDL1kM/
uYAVq8E+t7HHfbyKGESIkxvSfAtKSpQsmlAI6Wu7MXuYXYiOh06i7wEIbsz+nLbJSx1FYB468EZv
k5i4qeH4UPpzBLYLi80CfNHKoeGhsaAEFvdsWFgotnW4yS0SUslDlFgvbtD9NDMVzVV8VLSi+nGx
hdbBcJkYeoy55oljvaiyna6mray8nR7i8Y3vchGQvzIgaNTFsTHVLQyn02C8dpKQVN2TVo73vCzB
oYxLV3N5Ykr3xaHJo8JEQfLZKmainB5tTbvvcEgMX3E70OAES1nYwxG7/s0u0gfd0yDoVl8WmKEo
0n5s+6k31QdeuRUH32JWRFvpv4FzoNYouBYDJGGQyZqjXZRd4qoGvDtGWrRuFS7wWmybwPxJM2tX
YG3u0w1mcnZKjXdMYn4uo3uy3W+H16ROkMq1TrnrbHtJGNeYmMa4NuDTJ7+Z62+jwEFY5c9l7a2L
KLoMwsaQWWCyeOnoZCzxj9sI4wZ2oO7bq9xD2TtrTk+Tz4pYlOHKnYMH085L8eHojFFiLVr1Dvr2
qsN/A6K2jOI3ReFkw+VSDHgnCBoO75JbqyyqbZrXFf/tPnAa7MX0wyNFuVT9mrlq5yTOI0/3MmS+
T1AIQjx2U4k8WJlqV3nFrrNfRpgpIeYF3uZ8ggdcGMbGb7NLWSGVj9z0LOIWoDmOiM2RJqFqpmh5
5tEiOptzEFq92lKpdfASwkH079IJUPDVwvYads05xq5gifzSmL++XqP40+KSVIh75aqywnMWv3YU
mNgZhnIiSyE3tbHVfv002ZeBzuUS0x7xUzv5hqEJ7Q+mFhs6uwSeVz6x2/P5saSCeBXKo96im4ct
NiB34xIvNMDF9VgTUel4PBwSkE6vYw3BTr1ARUVzI10r2qNQNIx5QD24w4A17wrCZBgqMBFBOyPZ
QNQ6iZJN7o3PFhOml2pXldPg47h3ofWl+uEQpawxZHzCyUCfc3TMZnKMGtgVmM8AzL8T6V1GMLW1
F99yaHm+cebxPPh6erWi5rHH51B52V5GDqlPP/zs4oFdDov4KRh5gUVLAyXQBshHfRVLIJ0KgQN+
dBazLcIJ/mEwFikcvxC3giJijq+IapcnxZ3K4BPuuAenj1+G8bUIro2mbmkKlqduVm10CNtZFxi4
j9oETwSGgzqUT7BIQKZSPcBSaTI9rOTYaoABgKzp/OrU1fhKIjpqh9yjGZb2mRk+aBsUVOkBKlWw
n8m8mUvFTWXvesZzoT0mefri2Cm/rmxj2PxLHbMBQAYq1sYrnWE2NvHTVlH8qPxu39F1p0wC1TYh
ZhMGYqaQBsupvZo1Jo3ee+J4/Cr1+hKZm87ht4jrSukNPUDQrmhl6UGnot47Fk2cMxNmEMYumbVc
TOqt/Qmc9dtFVQbLAg3/UMGmWzrlr0khRVOcpT8rBqem9KDq+vxOBu4ZJ+W8+Q6rCSBkFIi0216/
mMJ9rezZpcDZiLG+n3J+CzklSpvRdsiBqG2PDd8eXCoy822MPd/X+52e7Ok5g0/AvVezQQ2/kNqC
dUtrAxb/JAQUxO2McEt+awgBhHMaQBELkA5Y3mlOCqg/QwMmm8m8x0Q3P7yEZVaksY8ldh8hHyPm
lppUJSGEgXVG5bHqUetSeSdJVMGbMwsjvMWREANAbbJ8c65hmhMOtUaisZ4CtVJz/gHquZjzEFr6
aeYXnZCEx5Iy7ipWH82egPzNI0xhWrwgwzlfUSr9EQrNwittLnlzBkP1BMANnm85c68MUjcKMAML
izm84ZLioBXu7JDqsMdNScZjJOuRjcQRddIfrIwZttrXkVRITcVvQ0iEVycW/2uDLTglQxLOYRKD
VAlg/YEc6XiR5E0mp18J8iddgV49B1LyOZoi82FvzoV74U1ZIXdJMiwd6P8AZ8foPGhQLlySLiaJ
F6gg7z4btuweGe7OH65e8GWSjym5865Yhn1pBmXfeku0COfXQTGjZKRr2O/eIqc/dta1qd1+6431
OiKNo9zsI7UO0Xg3YFvw3E9MCYsO3nUpNq7xxnx6qcj2eNjnR7I+Hpmfgb9oYObyyALhTTsNrD8s
9Q1/ZxkPoBDucLouxuY+I0uk8uRasMLFHLHh1W6TOLJJHlXzSPNnFAkVm4PpEJmjWtCXvrWVNMi1
cOpxpJZ8Ez0LPRgHT5R17lvYB8Lf+DJYx/1tzKsfPr/0BHfuze6m19TtHxQtgPueAsGVp1lHP37q
KGaBiI9EwNHRhMO7VlKBVqcvGiikIeWVKgfiZOzOMzZMTvoap92jLzTYq/aScNx+qjXGvOnD8ChG
mCHrnvNR6uFw0Nzo2nK8tGWz6HE59sXP0LIvTX7iIkG5YhDxWc/gQQx8jKHxkySjZsqQYeapG771
8trJbJmnR9LpbueSwWXQoc5o107+ylU2uySajMlAxIDok3p4Jk2J+niT1bjXbOjYDorKXPoMIWRl
zgMvvTMw6hmV3QVoRbH9r17QZbVKufg4ZryVuviM+q00PTbzfiXYCPm7JBXbchg3QkCKyyVWrmbd
BNEGsNnTLE5g3brP0FqjAZSsLwekpttgFYi33LcewzQeNqGuPZWAoPWtNII7MQbvbh5t5PwDLytB
Kio553G+dTlBWk/iGIj4qAkyQmZqIzQX+PuORTDO3XEAeB0gUN29I923CSewTNGcorvMPQrYXUjW
fXPOjeRIa9YCPtuuMFxco+NvDcrCaL2aB7nYa42zk1y+ZBfT4gjgcq68gTciERKDQ5aAriyMR6rA
e3uXuKaOhAEEpXgXLZQBu+IpHZJ9jI3S1G1KO8QcdBoWIe7RvNUPSZZRZuGgqh0Nwmmtl9zLdCMF
YcscjFx47po9hjS0mxGK8IbF/yplB+M1FXnKl8wO2JX03g4Ng+Q5kFn0GZm8hR5rfLa0bVCc8gRp
tXZWLLXYM+ik3dhFl9sCzSgV4PuK5djSC0eqJ8NrNQR4mjpAWj0bcC6Z00+MiW3sveXQYDZSMfup
aNFLe5NpjyTw9sw1dcxLrNcOrPT3FWY9r6vOAtJdRyHAiEm6cOS+o4pRd0Zq4+7Cigp1l3CZPz6L
qjl1wEM67ZLUauWPV8m6F4pVsMaBwIo/mbCoZPkhlA80BNI0Fe+MobsiNYZVEa6jKjEQb1f/OkIM
tv//u5Ppv/9b/fM9yRiuVP73tCoEkr/Bppw/8BrNUQNfd12DTMHfItXOH6ZpOHiSDAxEs8vprz4m
QQoBprSH9wnm9t/lE6BT8f/iiNIxX/9z+QTjH7Iwfce2yEj4QHXn/MJf2pdx5QeF0/kjBzKLGdvc
VO1wMnTj1PXfbiTgo+QfQ+GtZfaLC2eZG3SWJuYrOgom0H5XIuMV+CGMjMmyTRhRMnELIFCM3C4C
yqAXXHeoQu+3JlSTOGoJMOYOiix86QDTeoNlvAvmN3hgvdT4yRvmUUPLtwGUYVqL4oWFZ9hh6Vrl
ciUqtlwK045f3FdTSb2sYpS00FXC6toI/dJq8ZMBZCTHPJNJd6unL4grZ0t/T6SJqZn6K1MB1D3Z
ZrvyrbpjG16+KPekW+G7WZpHN0tw7QDbo/CvDOsno34sGlxY6UuHSybhtYrcX0CA6uP6UCjyT+Jn
ZPXs1DQNensSzYfKbUG0VDrMFutsUq+M/RYA3WSv8mi6t8b+NrkjWq8gcBfn3xXUX8K3oDIgpoTV
cLEBFGe4CkIWZ4K9aWDQpwRgp/kaSiouGP2ILgfWqsCKMuHoCJk3IFc0/X2rY+3sHk0OHzNnZCBh
yNQcYvyJVENZ9UtVvLEqYm+UN6fM+NGIxLWdflS92Kelvow1OC4Wxp4+yeVHUuBr8RVGpUsDPQcT
coEJewTzLfB1d2Ja6zVmyQaYdmreUvcYwXwH9ag9pSj/fhuta+oaugwWIhcsZTuHeMAXhE8U6cMt
w+PIIW6NmOKS5mgzVeXsXjTt2mHd5kO5tuBgDD4FyIQ72s5d1Q1VwgP+2HBeE50N48Xmt58aGl6N
Tc3HzQ+/VapjMj+77c8I+njUqSoFL/bWwI7ysCETjd+il17Avm+MkBKSnB3P2Cb7bvJWZYilt0lx
d4HxksG2Ae9YtO6xLrjjsQqsPXDldtHsAoPMbP9QJcPRC4tbV420ZNCYLTr7HLlEMhNWc3nvH7Um
vMbALt2i2IxNtaOlWqbFXVSQu8hpFCHvaZoVUWIH1X2XwcMoKmx107cRmbeSOhEhsRkpV4NWhVOW
bG5nV69tSgnifhqTdUzuagHis2NjP1O60sG8bwRk5R5zzsDMNkY3v2+WAr0Qdwyc7omng3cPtB/Z
X82B5HrXLbXwZPesy7hys+0WybuvYZK2HjIG01Q3Nm6+HkkauPpXNSGU0KVnvzs1qMO8wrXGtRmX
RtefG+fGFmKV4RCqvt2CHKjFKxljXcX770k4b2Z37Lt8XUchQJHg6GNoCwvzUcfaq9r6RF5wJSdn
29pY/h0QJR2XGV0hCleBOnqZPRDbDE9iBjt20cyHJ0wbyRswFphFY8fa3YquY+ujkojL2PQHPQwP
TtvsDIcFSO/T+O28J/zWWgWahYeEpOpDiQUhxSocTtggrejXr92W76jAvmCyXCJQk3E2NdR5EAVa
pzmpkRy8tXPU7B7pOVfbtO6eq5QxB5cKS32fPx5Gu5h0LFfj8hS47Lvc6ltZim7Kjvv+7MHxaZ8M
xQbJe+sJNZD09AGjeOG6MMYb9UCbuCiHS4Cg1LcpLvXpDmzQ2Zf5ycuMF2coOEfH9C01i3ts+8bS
mfeWvbPvPTqqY3Ff19oXDkrOMRJnQOY12HBlw36f9vMDNprn1PDIjnoEeKEbJfHEeNCSTm2crYy8
V68ePv0qYZfKlza/8LPVGNvQPp3q0oCCoSaJJEpzYW/NlWSwDjE+6Cjnsta9T7OiW0iWjHkSn2U1
kQzN4j3kRFqZKlbO6MGz5WayXxSfJ8M4JIjGEFKPmDKm+XRiLznlwxYu/iqQPUAlAH6q/nISQgDS
aG8ZojS6FJnOo4lU7aBDtkjXyEQ2QrYTfjrI2lrif8g03Lqz3s1nZIOL8ArG7TWeFfFIQ1ZPH0Pr
LpDRUXOnD5nNfS70PCKnN8FdLD4IWkFX15ZhaO6G1tvVmvvmWuNPouRDUMq9HfXnVqDnkp3aI5cA
4oru+US6y6zit5Egv+WN8xPEj5E37cbUesobMOTZhEkeGAPL4FC/OX59dTX/O8IHTYdxcIsFrw8r
vIzcfeLukV8/9yvggqCLGvg43AVPhZPhG3rqZQ5rXz7qvaR4/OTmFnVWFZHj/FnhbUcADl17Jezk
oVHWuGpDKFqtxBbMbN+bfLmMOssUl7wTt1hCM6AkSJuDvMsBcBjap+0FawbRI0U/o5ksqRObF9nO
1G0L5yezJzqhwADkIt1Vtfudx4c2l89G1lC++WtOcjclLgLjsDKD5OBTvFu7MXo+bodY+yqmGcp1
c4sWqFW9pjVkK1x1USOPQVB2VIDDu7ZoDUmSbSOMi7DiF7TfO73Tz5GoL1k77pXUrqMT4MVM1mb8
2ZXyuYvR2I2AJ2VwNw1UxzoPV7oxbK2mf9S96SBiijspYQVwsEwgUoZVdIj79Jlmoq/IMJtl47Hd
RHiuOvOJV5dutt+Vsr6DxthIW+c+k6yUzHhQLpZEMcLJ5hnlZzDRVmWY0OOazt9OjcMXsnkBpTUf
ofAtgkqtTIBwjm0csJMFVbIN6yldGKQo7fguszEFj5H1JkP/8C8zhIv/8zb07n8Ghc9xGn/9oxn8
zz/+t4yw7f65aDRZX9osP/8yg7PVtEgLOIy/gOmZj/9XRtj4A0Q9bGSoYKZOmx4woqbo2ui//Reb
PakDm9UXNGcaPv07/8wy1Lb56/8uSsAgrxvC9CzywY7DleDvh/CpGUZv0H1jSUSIMJPxEGXaztIx
I6dvyvlo9Le6eYS5uVEaUDPeVEUYPncDEbem3orkkicPbfk61QZeDxNV+UGPphgh0P4d4naXl+Ke
COyY7EFxp9kHtI2llcQbqwA+lEh4ctOnWd1P5HazeZYu/GsfILnq/U1xWVfxVfceqzC+80ZeIgHP
jM958x2BCCNsV7HtEWilOuW0Kf2aGVONTsJ+CAmTafl3yBw0WA+DWqcW0qmmCBIJFjzR0uLsmawW
DMY+iZgwFRTGeLhLTO3QUZfhkLzUA29Ga7YXy4njZdAQW2seDbD8MfK9wVVcRZR56+6jKNtDY0rY
cuEsuJME9qCCcIqgI3xpCUyjwurx5Qyb1qfkt/20Gsmjma/hrC+s+hTDkpIxNwwD7EVHbMEr4UgX
KwY77ul0NOLqsAsWDWRqCcLWgf6QeLxvaAfwal5qTKI1FmkPnGCUdVuOGnvtuFRvl/1jEFgQXIFM
yKEjjlXfddWX78FNsMKVyqK9CXezg+XXhBWNghyLF3t45p82zoyo+BeuBOO8R5tZgiJ0AYG1Kvxj
TjRc1kwOWQrJPb30MXBTZuBeQyb8SNNzUXJpHbBl8TEyWQST6l7JrkQL6h7aytu21FEmjGMJBD9P
X0WltmpUsPDYTWoSizZb6krftPHT5DqLenZbss1KnWkvdHpbt4b2qJqDp+0io9ymBhXnZFQbd1iX
Mxq/uGoCuAZZAu0WDvFGr5ujV0UPTQbyw263Vaot+3wztM+Vf0e0HQsU6EeP6rRc+R6nLEQTfTTG
peERLiTh56TRkgO1qigf0n5ioMWdK49jLO/HFEIphUSKXY2110Ksd2US7d3599vRw9AiNoZshp2J
QnI2+YCAVjYEk2n8tvEJa2iYutmsg0b7pYlvqQhVtkN50Cb8nXU7LnVY+nXLq5OQ+Uk21TZu9d/C
z7HdT8Qzd7VV7n3orHa/dd3xqQVtZNneroVCw4cqu0SKBZ4lwfdbdF71vn6vjQQW2kjpS6PLtrZD
jV2lqqM7k9UDQV2dKRJ8ksWvbg5PbeOt29D5CObwaCWTd7uXn8mIKxULUpLTVkMvTpOKj6ZVUHU8
dnA4Ge4o3GmgB3nvZh5MS5/JUIvUgwvpvLTtQzLu04LyIhHMAvQtrPnwExyHTGMlFfZ37+DIa+Z5
O6hvD70C/FXZxFfcaV1x0wh2/f9g70yWJDfS7fwq17QHDQ44JtmVFjGPmZHzsIHlCDjmeXotPYJe
TB9KrSKLal4Zl7rWvSPZlVkZGeH4/fznfCf4Urq6KsH7E1y601mZ+t7XRFU4tMBzH2a4wwdgZ4xC
Zv9ucB10cEhUxrlIw21atVuS5supUJ8xsR/S5tF1S54g9/xLWmj7ni1Zx2+r6uulgAXCdnNR4jsl
lkC2JGAomdSTGWcbiiA2USzWLmsfWgm42KiEu2LXsYckO8VKtDNPaQFDJh14V0ZBKa4H6EF7JQqa
7nN5Uk6p7Rj+gojoUVd4n2Q5d5VO5EjV4duYN69mY36rGDeqylV0sTRAjSku9aESFyGNc+tjWi67
/BC5NCJYX7ANKQAKl6R0Nrpf3DSjeNHK4jL4xmZyWJqP1Ah7cu9Uziq1xa5xkvdBH94La7oVQ4j/
hRaHhJSw99Ai6DaK3sOsfCjkRAgeLEOJsjLZpyA/9NBMMvQR3ce1xcKUZoeEDHZjBXd1S+WDKOFE
B68S3SMiXqRGeiGkr782Jjg2pY9cl8iN4QZgmZ724abT1bzG2ZZw/2k/2sba8K1j4tVrnKDhk8dN
2cM9bJlXGE0WnXsXlDVlgyFvtQp1YObfWWWyLrnMU0XI8yAi8C0DgxG6eOOBcIXbhRhZ+1HatH6J
7jGhj00kLPvjrP3iKcx+fqCzrc+tjrHWKC+xKKs1XW8BqsCV1704HJWt3HakHJR1qzH9ks/GCXIe
x3HZkEYI6dnoGCCDfHoovO5idOVtENavBTdbp69Z087dHH5gX3xpXxNgXsv84DfoDFYUX5UsNuXU
3HrBwZpDeJ5PKGPu9jDBPIjsI6DvA3fUqieYMEKqZTG3msY3w0ofk3lzlA1Hh3BNqGsccWDXEtQx
+o5ocHpsKvcEUCnge3MgqydHdRzVdrgXrLlGiB5jexzcnNCD1hCMbZ56+AmyOCZ+cJwVAt2jedUb
gHATPwPgwJtGj1yqaIZzLdSHE5pr4ikh+5oBli1vz1hpdz4BOpNlNl3V11WA5TpvkrPFJCroSYl7
91EkVxb+kjK2zpHrHyfmWSXYsfXfRXUTetqdsDPMNPHJruzrvz+V/ufmcs7VjX8dhT18JRAa3v5t
+z//R/X2f8vH+PJ+ysfWb5TDC/A2jmGCvGQ+/WnjsxzHpduRgfaHFvz75ArdxjQsQCu2o0vEWv7Q
/5lcScHajgMlx+JCCffmb02ucu5D+GVypSYBWyATMl/NMnTxp8kVoizR+ob2RE2PnqeyPdAylI6z
0c67NrT6kDT1tZ1cyly7ggy97tNLnn176TnIv0oH3Hv/0fcgT0j/D5Sj0gSQ1xfh4LdjGB6Ct5E/
6j/Z7kUzTm0KMuZEN+2NxS03RXfFF5vgj9WxzWHckrhm7e4lItUDfgzAG1Mu3loyF8+8GDtKidiG
4751cOFO05MiQNPgzSXOzuTgLq2iWISFfoxrtnWJOiTc07RmnSBGlDh9Ox63zUQfzQSMrsmA/YEe
wRmc5WxqJFte/jSruS4AkcdOSNO3Fq7igS/e4zKuHXXHBLihSum1CXkcYrPBk5xzHvh5s4Pzs3A9
LDVejYtNfx+c17CEX4qzGWrJLGxW3LQDfM9QjDcJPuiw6e81192roSDm76NQ8/DOcm0X19pXj5Oa
WXkdZhqNlxGaFYHaPtTfBENnJHb6bMUGUZ7gzJ5BzRnpw2B2bIdfCDvMwRiwjJuE8mvy/o8DLm9/
tntbs+9bN6/dwYZT7u5SfOF+Vh9rfOIsOABgYxzXcZDX3V2MnxxGz5Uph02ORTCtjAc/j83FhIJE
j1OLTNwZ46ucDepitqprAU9OvOtl/mVbdzUvuYevfcLf7ljVzsDv7ulP5hwaij95YbCyY0UgclxK
axPhlR/wzDu0XU/uQLB47ZlkqGmgavn/4+7GbV/gupe471uElwg3flMZJx/8IfXfABwx6zsF2p3E
vq9hyQux82t4Xtoh3mAO4o6gLzP9qSQKkxECaHxiP2ScOsIB0D556XmK5vYWUlMg4F9a4zkmUhDS
o04I9aiIGsREDiTRg9AdoRtMG3p22hmMQkChmpMKoa5jXCG8oAgx1DGJLkINPeGGPpnWRnRPiHqR
yiu61R1iEDZxiAZ7YUc8wiEmYRKXyJOHNvSXyrjw4zB0Eqlg+2Bl2Lk+pjluQeximBCaT61BSr3W
vXtG3afWT5FLSWv09WMxpzdGNzsbxDlETGMF8Q6Mhmvs+pgqm00iH21MYoTwSVFeLKIhoJV2sRXv
TadeT+Vk02ccdTuzWnn2cDs0NQ/R9qOdwyaETkLX4YNBCGVOo+TFq11vbRDuVvAiy+GsFZ/xUB0s
kR504iypbr4K4i0qx55KZFro9xnhl9Z99/rXfDC2Litsu+/piaWHVL0N9UmAFkpgmlt5vJoI1dDs
Bgg+IrNbLbXkWRK9aadTOzL+1Z9u47FMyVn59p8GCbAMRnbkaFtWJFddiWlseGkI91TeGm7JRODH
Rbp1CACN2kOqZ2x7mqMGaSrgQkRRGJEhQXQIuIyHPa0kUBTZ9aEhYNQFkltq/FnPZwItTTpBJJNA
Uj6O31ljPBRRInchkSUtbJ4mIkxjwCdp+kDqz9ki88dPweCtfAkSJYNht2rM/DFsUPnpIrM04z6q
1Dqbh9RU26tpbqwD5UmkygBBMwcNuu6MYwm7IdsWvdxE3lXBcj7T4k3Plqmcc1ojs15OI5kVtB8O
5gI3+Wq5FBQ+VdTEvOJUCWIQ8aus1BZv7FoU3PuJwsTxcIwaDFhYJUOCYwTAFvOlOaUNqtVu5+zx
ZN6PhM1qQmcGEUqsuHN4t1lJax04r3X7bLvqBkrXMjYuQbWP8ttWwdgj0kYwcCLgVqmzIO7WpOrs
GeeYI0tFLaHtcq8M+hfa+pYP0AYozElY9ZbiyaMqNByHHt2tSR9+UMSZL/41wfyK6ZtBen89wRT/
W33L52Lr+p/Jbz9AfL/LbxQuWZ7B3lq3kNJ+DjHOb+yAKWI0iBKb88b79yGG0kf+ledi9pC2Oy/U
f59hXMFm3JG4SWzyCt7fUt9m/OAvMwzf2ULiQMWTDDJSzv/9DyvwpHDMXLSc743yHvoAw/4EMi13
mncGr9dU894USLV8RqsBI8CeyEXUJP5z1WFMBG38OSlr28baqyz0YtkI2Js8auyJlRBl1awYhni6
rRPiBDmRWj2BRM1tZxGVOuURWnqZaxuLMDlMVrW2U+so9SJcYu2kNraHYpGMkbdKqui5NF6GYDxk
dnTf2cNr4ctNp51N1mhVk6yLVOUnLgvlIhINVWv5fugAHfV0JrnQ5LAT0J/D2oXT0VlnOqNEiL/W
jO0LMv6CEBB3T7oAvxyCwrCuv7XOPwinugEefAebjk6gSNyBOd8WLumMrluPebutKnPnRNN+Cm0C
cclpnD3hym2ICJBossy9IzhVyitwJjTEeM+VNXDi4DuykgUh4JXTU1tAetP2rOfJ9bk0xsuoBd6c
IbPT3cF/g4plbBMygUWWszS5oJ7sBve6JXHJCdO7+rpti305b63BUPBYY0olTFZ77MKj8TnN6L/M
hXvHOnkzqppb6uAQZVBc/v12LcHFsIpnFs1qk+ISfAZxDG7BWwUFRcSpuNEaPGplcoMh/sDDqV8H
8bQn07zoHFp8125ZHnONq1tF+9Cqk8l1IMjDzwvTaczJernsBFO1i8pdw8NYaNeaG+xAz62ThMof
cWRTgoeLpOvwEbLgWoUdeMGuXUH/Oo+2djD6jgkJ0ypGzG+9GjdhFD1NCVg1PSZmW1AnGRbZW8BR
DJvsGef1rMOVF8DZB1HTguMZS5Xo3/icTA/hCQmwGoozr0IIDNzA9SiPlYCpSDqr3Dm5STA0PNhc
fkUbwsfLVi3iZiGeevVpxNMCnO6aJdIICZEdGB8Z8G73LVN+fwjGt8Crt6lubJpuPPaA7yZpf+kO
to0oBEIJltjnHI+V+jBwPJmQH/Jk25sYETPAhHQSEP7F8zwHFUsCFh8GoxYTPyoHtrFYapg3saOC
Jytmax6gKQhWqXH0nfqhcxjDQhFdlwKXZtyTlKhpYBHiOw77epWlM34Ha6NOFkevIbZRJwOWoUSS
giRJwoTKkzjStx7tTrWFSbEwb9LAfMu8NRw5spvTYawRutqpTZm66NNMopMhTlYdr1wSs0Hp3FDj
+NSNds6MUe3gC58jOb3GU7PHEpCsoSI9G2l6SaGLVaM/7qlFWk0WMA1aUMOiBcHQAsDin+32VnCP
MBfdKBdab2+d1mWbitcaSdTmc9AU9+acgFEFaZIuI2yq7HpdNKyUqoGHcDODg8eJ9zeGCGd4K/T0
NBFKTOP3bMCvnENE9CLIXsNNGPlvTtRQSWPCq1iLrtoCxGPIaJd4OZa+m2wkUMK+ia50j8+Cqtpd
36XoRRbt5GVK5qMsvnQfcjMbyPn6Aoar1I+2nsGSz9e+4LOSI6+ZHuvdTj7JoLqR2Y3nBWTvI36o
MTOeml7bmvLHEt1FlicYINpuNUPCGz8CFlN3+9IP7sZauwlqCA10nwjED164Dt+1ZyX7YLCvOS42
KUEt0NF+ynK0iNcCKlg55YcaKAHomf04McYVzLe0l0Sae6Rqj8sOp5YcALrMSHGpGspgCWz6HPZ0
m0E/XfR1NGdSb0bN2OmhuYyUtU5rxrEs3mpTCiqtW1sJTI+GEE1encfGPE5FeS3lMlX3SWF/9XAb
x5qMrXVk8zdL0966mgGPJqRHG+JjFbabxsHQLGFB8k6A1Drte7OHKqCoVHX7ZTqFm5oCbUyQFh+t
FrakhDEpddI7GdRJvRz4cZy99DcNTEqQzwTSnIvJXJiZU38yoVcGM8ayTTksS65FeZ98GzodCe5r
APeyh3+pNdwvFAWzmHr4zUA4S2anBMxMG3ZmA0OzAOmg8aJrOKnkxLIc1ubUaPuyNY5u897MKM7U
AcoJhRzGe5/iI+8PFQj4wKip9aPvrrgKm+uEbqH2bGq8ba+HIV2o8Taw9yOIJL3oNg3OTh0+aJdi
S5/zZXh2Y++BMlRiCMR4DORcqCzMiO0MG51m7GifD4cEDikJiKUHlzTET8ZX1TtnyS7/OoNeSnnd
QYITmnRzZdGuaEI51aGdwnINF8DrgR8NVw081A5H54BPR8BJ7UyauGoOqL8/Qv5/Snpjqv6PhsN/
rGaPb6n6yrI8QOX6pzPijy/zM68Kts1CrGL9+cMn+XNGRAEzWNJ62HF4GiN1/T4jInRBXgPAhhL2
ww75xyFxVrigolqmQxLw73VyWt4sZP2J9mbwjRhj+Z/heTMN7g9Doqk7Re2zkEGZGrjiNd/WYNpH
06peXDI3ugN9pKhPTqceMuwYjcw2RTDXvwx0X9JtaNkbcqg3WlAdqfZc50Rd4pDeI21ZQ+2grHiR
YA7ODbhxE3A0rsRNgkWqMO5KomYtK7SKxDYRwkXuNaA2g5XUeJPSTeKF00VzDCxR3V512pUS+h5Q
ybaSP5gTWG42ettddWyUsSLzhEzWHCinWjU32iSupGxR6cWbPYzXrd3uQy98YC1us1/jqVwTdyeG
aIFgbeLsiRLea7tAXMNBf50GaDJGOsgFsxZmePsji8xDFNInanJvbXLik+1aQ6dug+6KijnYByxw
PWuvY/spxFtQ6i9F2Tz4FR1whX2eyTU1XNDIDG40rblRVF4JX7vNBKBQMVfiwIOqX1wXL5Yy4tsa
i5/VujPqBwCw2ml0Srn0Fja93PdlvItF9j6p7kOf5oK29FFz3yfjHbHyMcFnPvMzPIGVUEpv0djF
Xh8jTo1Wx3GaEX5rMbnDQ8UOdpkqxL/B/qhSgvjRY29lc6pjIZ16RSJwm9XRKsv22QAUSKIgYaBx
9q5W04XXnYaWTtRa2wP9BDpxlOqA3a4Z30PIPBhts3BtEqfBCpNGtJraHhIP8xvoFzspTk5My4DW
8pPdgYedTHS2EkwsClfKc7caw+Mg/WtdxyJnEAumRlIlgqz/zQClpyzNbUUuxnIN+r8/SgUXoCmP
PZZCWWNPdZp9iqc2RduIWPGKhBJ5lsqDf9/J8jjY/VKaLw2J0GAM1kVynVJhaNTRoSJHFAflrpX8
2CbbOAtcQkl5B/Z302q3NsSZ0IVZdPAUlxDv3dZBJRUjnWPmXWeTBopjZIMeTyiN301/sNxmMYN5
QnxqsR68zg7+UQaHydU2vfEauDbab3miDAJubM0SC9NnuE005gINdC2h1CWpuMtYdvCalt2cMdGm
d4co2RRpmyZGVuu1txatKJ6Sk484KP18LgDH6E9IKUwl1LOErBy9dkW/Scxu4WvOjQa6qdWm9dCw
acy84zT1uyii5tujaSOdLUAmSSGihGG6HD1oiok5bDN169fdzoMLiccIjqmV8ZnFOFpl9m1rqyMo
XOYRFCPjbercUyUUHuLCZoFqskDUxb0Go9wl9NqctS58hhG01kmF+jQfatarMoxtlXyh/h9G4R0S
DH1VdDID3nHQW4Zza+i7egyxXg0AkzA61FuOC7K5ua0TCtqZNKIC18uaawlrp7FAqQSkOgUhzreh
va1LRh6NQtB6HbX+knfnIucCNyWz3EPKEJJZHbgfBfY1c/xu0L1r/7qzeLxSzDREhL0Uhtvyaqi0
payBekuPCIp/jnJolqNLChMZqLNJU/Whth0qJGihX6vsKYzqNf2GfjQ9uF20mVS41WudBPB4sorm
yraGI0F4ZHvuHx097MAXTQvOsWncpqZ1nysiPApMI6IakKXktQbfqPnj1gLnmIB1nAABw0SWU7ZX
VoRcidcOpbIqQAp3YCEJYS4nMJEmtEikUzNbWpxpdIUeMxrMa0s72yAme1CT1PTRcU91ZbpOpXXX
Df4JI/BtOziE6YDIa3NPMog8VrhYc/xpI3pWem732IAEZxBlUT1sBYMQ3P2VUM2lspw7bK0jiEzU
4bXF4wCi3c00vY2ANNNWP4wexh8+MmlHmjDWT5b+XILfpLiL0vv02WPzaUPsK0rrIMF1VnCYm75a
BpC5pmY6uGA9S+dzDN8GTH/pkK1157sOAWlaksvDC5TloHyKZHrOYIUqRz1JTI9T9z4RsgI3jK+Z
6FFQEu4BDZj60ZEer6UFg7QI+q1nFVSKCMi6Odt6P1uxgPRHZ6VZZH5Uuq7hOwbyIeBrBPbjpJFp
b92dHUQ70x95Cjyqwl63fb/zqbdsg20lzB3JPUkFfDUDafK7eRoruKVnJG48imEmD9RNqj4dp1z1
hXaa+HdIKavQ9x90/c73K44pMA0ujsMalhZCdpPrp84PDgMCLLzpGKo1K10/YTlQR3zbZx8bc2Qm
a7R6AhAKoIIc7lqslpptPOcUuOYRhdelBz7gUibxtvEklhV22pyjispWUmVb0/+sAs7Y2B3CJT40
nso+OqX/7Ib0gPkyvyS6RReZfqiteEkx2EEE0GOCasVNYqsIkkmJeOutZNvBOogPONUXFVt5x62u
FM+40UlA7nDOMJqKqFoVNpiGOWVLRFgNIPWMU+JAAq0/bYVNdzRwIxKJHl66SiOX6ho8Eyzwp4bJ
Kymp6FzWbHF8FRkLA1wCWWqSZvo50v3DAKPQs9qzQeQjafRNgMrqkOLqgulicr+potfe8q9xWl6q
Kd/UWbj/+7Pxf+oFsTEDT/5aXv3HBP1U5R9/qbD++BI/FVbTYd7VTUZnz2FP/HN6tn+ziBa5HrWO
wkBH+0VhxW6IkVH8WV3VCQQhiCKJzqPz31JXHfoofxmcUVeBu1AAyWHMkP5nzksGi77SDegmXaRj
+pltTJ4WYmm3mIi5eU0Q8ysMK8tyZunrPgedDV6/SnNrpQDuwxBeajD4CVOEi2jG8qfKvKsMuwM2
gJsQnB/cAjckgA7in0Jx3HIFb/BA+mDjB7aE0RBdcvrPlqRlNoHbPCVdAmyQAiOSWTulcbb0BIfW
0QiSN3HGW8PoLJZfI9MVUmEN5CWjAyFNTdKh8t4csi2Y8pfQMD4dO2iW7dyo4EkC5FaaP/mmfmmA
GWRJ6KJh5s92M1LWWlgc4nNhQ5iVUCIFYT9XxDs6GnHXGTwXOhxBOJrv4qFQePrJPnRJ8WoiU7hh
cR6QLQKKAOY+A2KCIw1us96hvI84LN2DFvXRdY+zfiFnMC/h+H4bYUzRHPvJD5wzcWNq7rqCEEfG
4J7pt/XkHnNXinU7XzwQHpKlBaNso6P/FIXzJoE0sZCn5j0i156Iuwzk6cIbrBYT0rjsHEftHObU
Y6hh/5E2sHeMBwDtUU2zns13DVUCfct00mkP7d+40bmgxOhhAkYYUA2t4WoRnIkvXpLaV+jidBz3
bfvpl4CjWxoKYIkUmBq9s0lQN0S6m3D4rdwMkTSJGTZtF3Wc/Z3DLQE0quuTMGvkpCCrUgnZqJjN
YUVrltFyvTIt/bX1gE7TWnWsCPSbo4CRxTQ2zBBZjEg3hVUZPLadi1ZU2jo10pPtC2eR6gRW7Hhw
8Lo5l8ZQ2UG0hb4S3fCqmB+agPSV32ETZBhn29iScMJ1uaQ4gsRD6TA88jinrszO5Cq2+5MmkRzR
KxgbVXEx62LnCd61wHnK9SSndK9iB5GmRO7Uc/Fop/HNUEb5Ej4dWSItzNaeXberomH5V84tvebY
w/ueNmkaZsxNX2B1LqIuvFXcODcj8VjKztexL951tPAyR/js4bBSvfaUVOl9FBKo81GQIz/eJ0lx
k5vWXTD0cGfNTW0Vm0p5d/wNd0MRvbg5c04l/JOUCZcjPz6lsuKyWA88QEsaUBjSHX82rpbJSSMk
u3JC1n+kxsdV2BafGnMVSHAMH0mMOVN63lnp5nlqsJbZoiWCXlHnJx31bIvhQCse2BHSdpJ36iou
2SXGOEk7s+o3aZvuQ9OjMfRDdOZX5EI1qEV5rvT4OgqIg5kKP7H0nGULIKMc82hXJIyPUX9NAgfk
cjT/tsk4H3WLNXAxPRlpa7IvkW9W1ckFlUAUonaKKnTxZdcCM1tdRCupxKdq4IQU7IF4pV444Ljs
GiQVutdOQb12IAsVAmBOBW248P3XTAB4CDBYt9RGDx0mAYwiqcW1gaqad3h9K2KMHAcjxpXR3lNT
hpsmJarQ3li1p9gZxGQtLN5NEF1iesHZrSRWfVc49qrq+y/8hZ++D/lqqrjqTP10SjyNC+SI9aJM
4TFoDfU9WT+3qr72npsdZNxbnFhetugG/A5jADCGIjiofsYhyqqtFDEqPl+wNZ9KE+iyw36FilZF
FVPeEgLV3pxBH5eu23XAJj+8Ln4RZvfek/KnMVM71ob31VUhuHXmklwE96rxxM71pbeeBhIdYbOf
hmA9qonfuEZ8xqnmMhQN6xqzP/XvI33cliFZVczitps/TiQC81LeSoKCeTa82Y573+v91qo8gy5N
J91ZaXYVx2rbkUw0M/MUsmMjAX7GIhXheedYHG2FtxfQFAO22jDBXhlom1QMkPAu18HknkIfJrJl
bjXfW40qv4bvVDCO2+2NPmc2HUmkZIpluS/mkCeCIu8wo3+fhuIwVTbJL58Ejd5UxcZmFRCy0ASX
DLRknPaBo67qYDyJlt3aiKNCdcZ2dBt2KyRZcy+9Medka0Ilps0Z0MPd2wKZjTdM5SsXKveyRJvQ
RHJiG9G6YIUAmHOHDsudm6FI59VWDf5wqKcvSqyOZhEvR96GyxwZuExpWQ/oRwfdf2MmxcKgZnJs
/AcqfCHSUALDanidkAxvI203KQwFTX6ll8TfyQf69cwtLYa14ZeXYSw18KvNpRCoL2G0w//PpwI4
JtT68jQkVDMF5q1gF5da6d4VhPwiMl0iBwJMlwj4lKjmuqOHK/4Sp4wGnaVDuMYrFWaL/CkDusNQ
DhVGiH1YY1Uc4X10hngXaeNQMVV8jaVD6szBSh6H+DgsZvmaNPDSD7E5dIE4KfzQOzMZrr3EeXDM
msRp015anmYbOUw2jNoJXJCsafvtHgeffKdpu9Beapu0W1WeC7hjoeuthSuvZdJt+cb7vAzXhqDu
JqdOs86PnuEBo4r2w3zJV71OOVQoz50XPPd29Fo1Fu/BEZNZfR0V1mseD1eBCrZ6k7r84ify/mmx
0jIc+6YmaKcyj5kZfg+WfADDRFPDfMOEa5R7WDBpvxvW1Jt8i6jDyDtvjcbEnw8vccHVtqrEUC/j
eu7iwe/HxgaPm4jvZcfvNUwEQTnCC9lQbw2uRGZgrE1ZL2RHxiljhdNpzq0Zt/Q+F7Bjhb1JNWAt
dlExfxCs7XINdSaqrqTSnowak5rd9G+5l3yEfr7619D/J08F2vX/c+hnGI1xV3z8c1cFX+GnYs5E
PQ/vpnRAzAgk+Z/WUAehHOS7IbkkzNaJP2SaHBNphE5E8lH4P38XzMVv+EtnGOPPjNR///eP4b8G
Xzl/oTHIs/pP//xvGeCyXGVN/d/+C9jIP839fF+J0RQTqsCFSkjqV8GcnKYbDArMSV67BylHHigU
GsACM3mvC+OiQ4EGttRsstrdhWVOPaxRkagb3ms97hZGVopXwZ0eH5RBxVfYYfCZSy6Uk636Pr/E
qntDdUPbA4jWD2a0KRUr1TFe9YQtIiBrYkSz0Hj17vKkPIQKGFBBIiLv4kXk2mvcT9pe74P7vI09
VuSFeV/B/RGBccGFAZmjcQ9o+3N3QHlrKhbuwkZf7CN+FKIfYGepgGjHYhmkOuVPrheS6wsnrBrw
lekwXpDounNTWCiTccEVfmgSJ9rGNemgFoB8V8fXyVjddgiAgyzV2us6YsgtRSoVD9sg9PdEK7H4
I+GGUm099g5uGD3Eg1+sAxriCVbfho6E7cxKLbJpmdK79imNK9C5iVavzcr/BpqwU1IQZxj9T3C3
KZuJ4BoJvDhYKjtHPh0VOoSZXiXWknfTU1wQZjThL0KA71boA2zeKnUf+f5HAeeEdGO6qhMCkBhe
21OX++a5LZLnwJwbviXEHUR9uhxDD7of29xQtB9aEb53TfnUWuGHC1a38v33JHdZaIeYW8RYIa0X
B5vWRYa/2YxaRuukSE+Znm97I/xsBZAf3e9ffNs/Fpq8z+qJrurws/b9bmOW6ZMEe+gAEugVofS5
PhCM9p3jW0eDzT0TMzZac1IU1XDUGqqE4Nk/KTHTr8LuIa1ruqcqn8q2xixvszp41bWCyoPW+Sas
xcOuNK8Uxe7l6ByZ3HdhgfhTT1xxOowJUYCyrno4dvV9FYIJrgzjdigsA/6b95rFOunyYE3hybDm
s8rY7H0NtDxO+CNpYL7FqLfk97ezx/SNPCqg8wnMwZCn61JGNE7N3dL6dDZCIC7lHHKaMp/cUvCg
VRgwfC0AAclVCxRN9drKLF5HUg9oU6ZEE+dLt9EFY1yiaQffBlWehtWqtcyL4pZm5bnDXpdNQ6Ds
62FGlPa5/lbhQt14LMztnL5N5CaM0fZwCuw2PNlWcHBN597O2r2oNVj40WGo9OecDXjcVLSXefCg
DPD2PgUv9HyuRC6GNSfIugBO6kTEQswCS09p0DsE0n6VKZOSku4AFWLrkoUo4Ad385wTZcaVl/p7
bxy2pRYc9crex6yezkEJx0tQ7ruSPjRMkzfKqGU7mg4WU5Pc9YFI174TdeCa2anFLshC+9112rsm
h/gUFc0jrcvbofXyLVf2LdnQiWCEoj6peY8Q6myMx4kwoyuqrO/qpLsZEFsWakD6zsfwpSyadV+4
3omSpGmdUhW4zawo2Pt9hnu1uES9d8PDdxO32gCmIZ6xRnLbTz6YB81iPGd2cb6nAMlOBBA9KXm/
qfFWF9PcK208WEXHAsoj6J3b6KKCOw0G+ZDoupXW+yKWNzU2q8E0qqUzDDN8UP+se0EgzfGXRilP
WopKCPt7x9RGk4nZXsNmLC/9nOSHMrJs6IVcDj4FBp6uLwLIAgtbM25dIoQyojc7HHvz7MbDzu/l
i5FbFbyh+jiNFQZPPzEf6hBRom9OhdXcl5m241oCgsQHEJel7qMHr5GVub5MC7Hn3PS49Fk3uao5
VwF/WrLjlW7abeBU36TlNmKk290pRuxRmPmxW1U7tHOxJUd56dFVxQTMq814cwwx1XRlFa9KaIzB
UAAtmyGNHg8GQHdsBlt0rtuY4hu/dk7j1LxrMZXjk59eDP1pyFyMCbTRSm6ICm2JtB0Uyn+NL7+M
L7gx/6Px5R+W0KR9/6va5h9f4Of0QtoZQ6iAf6Szpv/dE2r/BthHEIWQtmXOW/1fxhdhzKXOAkHR
tP4YbBG/GQ7MagcrKcG7v8mntmaz6y+yJeMLUSrTYrGvO1hoGLv+uO+PdQwgtS/HJTu275wdnoAp
q9vhhUj/baacO6MZj147QacAQkuf0IcxY2lZNm6Dub9QGwqkxTNaF/lrOLYz0NbG5U/kZFHH0Z7d
8LaBfNuJZ43Kqdqd2CUdC73xQTqC9RTEreGvxaa3E3B0c5HtHNx6lFUCjGSFyE6PxfHWz8svezZd
6jHomMwcvprOflJDcpvC8O3CDbURwn/whvIGcvTWoYtionIVGh0QFChMxiN3pYUOCziJX1LIwDXS
BpUGT7I7e1m+sVJjr7IrB0znkN4akpOOamZIffCGC916MecuYiojIeSAJC5662xzKvecbBwoUatW
HgkzMsmtwXyR4mottg2U4wlNEeZxkLgw84Eg2yCBCgqIohmPXGsINzHEZBy71SIn5ACjiS5ZEtLg
zzRKauLZQWq/xF66SbFQFZCYM9NYeZCZLQjNsB1beM1l+53n9RU6EwOJ9aZlsYWwUO4B2C9jp12j
gH812Yuns7SZZT/oFmesoC/9FH2NxfQJRP1KD5JNWbb7RhOXqlQZd2rQHRY6Kb09cQa2uaUsrLNB
O8DQnIb5PmWvg5m4H3KZHHnjEF8+KIegIoVk6BoSW4H8X+SdyXLc2pVFf8XhOVQXPTCwB8yefd9N
EOyEvu8xrCj/hOszalqz8vuvWkiSkiiKtPVSEabDOXuPVCITBC7OPWfvtbciLNJG5p+YAQwlxpHn
jZvvNMZexOSqVPtmkijxoleiVaIRRZrAJFSL3UBVp55UsmWk4429vhI67V8fewe+ZR4iklwvU2/Y
aXUKNG0I7jAFjaTk9M6PiXm23XrW+ditjHpHbz065NIWBrMTAXhwK22I7ZKDFX3yYSq36AXs/s7M
wp2a/SZDZKyKLpjm5DapySWq4QjWcEE805rrqo1I7Cqt+is75K8c0ctNyI3GDYxbBn1ibV9pGpBj
sEltQa6XpwBy9iig+rjFskurPgSNE5fndDwvKvxdoQSnVqqTg7BjqOjpA8nmrbnbZLSTDU4LI8Y8
N2ew0ldO5Z44aFQNqVzU0aFfiv0wNVZ+L0NxBrWZp0Bf+6mbGteJwweS4JKb5o6eJNdCS/bt3GKw
iN5s2mc5AB1UCJXiHQ6hsaqlm6TLbnRYqy7Jp/jDZ3l9FMSA/lT5KqLKyvGGMCI+GUbYZHqP2Xh/
qI8taNcDcuKUjCQuMvhPS8NqZh7D1g52O9Dz067qjquuO6ionAckDbQfjGXUyICQUeN0bn0VS7h2
cywMRhKfG7RdjAJ6Y6nF9C7EKqjKe5YSBBmnlk+DSh5r9QARLBaXbJ4W+qIyrIVNOd8WuKp6MTo7
KfXtPNoLpYd6UO5c4JCGx80WuuAAW/JB9oQG23jcIsBPuKf1ce+aM2CBi4w9RNGZn9FfEwXTTClg
bApmHHI1m5yBgaIVlBfo5m57B5RsgAAFM3fFxQt/Rls4bFPSyp7wKJjGmQ96vD/P0mWgehBl0lmI
2hyVp8RMt6fxC4cwwn2Nudtnz+MA93W7Cg1pPreMVdLMsnHl4qaKeXen7HYw2fqm3TJKQNMdXo0C
3pr2DGjP/cBwxy0Bu6smO6ZHeqwHzLUj9l9aoaiI/WBnpiltJW+HovdQVNa8Y8dmlsV2biZQ/znP
+0puYVY2FwMJW3V0UYGXiSSap5Z5qNFwDgTLlFY7i8HrV57wd1D4Z4gNU6BLTJoT6SiWrJUXT5Gi
L4i7/NzIzR4M4Du9xc5C2yvIwik6bhQnkLGV2jzEYbywXIGBsj3I8MJ4/gFi/2krUHqmgijGtJGR
rUCqqY1kq0KLH6lMzAuxR9cLAZOMlT9xDxJ32LFdg440i6vEM8OIaFdpd61It2nyNOhvoisZ4yWY
D28m2e6Rz47Z7QEhs4Puh3YlsoEpTXToopi02mGnyB3i3oaZ1yLTijLCWzqD4FDujoQmoMNXtJO9
3OgP8nGSPTRLElFzWNtdMdWHlJCfYtv352C3VqSe9CzrTPNh4ZGOd2FEwX6BvHQi+Wjtyb+qzHjW
FWMUw62XHLkgPAu4BLUlTYPO2/dN5jkDGc+a+IxebNpJ5/RT+SDAQ6FfyYLYcjQBVQc82biQcmVH
HcnkI6I8zWFjwywPYZd7fjMrlc8tylpu0EmlX0CvXYJdWzYhsA7XbKcNHBMJ5ZkNGl0HkR6BSs9B
piNFYEf5AE1qlQNUD0eyegBiHeQ5tCMs9u6W3O4JVHQt3HHXvzLjZgLdAtNZShoicyPg7doglnZ0
WhbystF2TZtpgLLV1x5qacDvJgB4Ud9TRgPDmI6ziGqExMcXTI+28YXMExDyKX+zAqQ86G88UtdV
fBjRFwZ9toPXBv2CRG6CtfB7YzcHT68ncxaOGGQ9KyeUfofoehgDNhw1V9vWe31ZgLoXAjJUh8Ve
C/1ZU6N4b8HiO4ZEbDphBODyfbD5Cvj8Eoy+AU5fA6vfgtcPouZG089+vqj+FxXJ4rJ+r1zeXce4
/MD9vf53X6pkZSyBbUPYsDnVsQx96vFRJSN51SmVkcuOU/xvq2QFJxNQI+OxEqYx+GydwlQ1TuKF
oKp5FMx+19R7r8knm7zTd1WyhYYXkh+lvDpqbV9WyV9ZxhFVyAiRpVvszqoS0Vx7YDbBsrGHuUYA
HuxZKSd3MYc8MLFwgM4CCLW6feDDq3UAd1b6RIZi29v9ucn6KmX6Xi8dDLBulZEXnhJFJhiJw8JV
XVYvku/6TgUPPmBB8UAPA0JEHgBJN5FOW7i6dQm3B+YzIS9bBsCi3qNJNjxI0Hjj5kAjNK5j9pPA
6pUJU9F0ulCUSJ1DnEACeWRhICFw4PyiVZxYhQ7pIQZUmu6SfbLSYBJGwZWEJdWIGaZADR6xzYz0
8OVKFzZUYehrkxzqZGHPfZjDCuxhHtyxCrmDfwuXWBTzGkqx3rmk7+EPnjeGV04gg4LqQ0+JBtEc
8ZgC2HGA4D9hNmvk8CJHHHKhRNdN+lmK2cHX3LWYzrzhNMECqdBm7GEq82FlCMsSz+HPFiTOCPKy
WxlLBQ2PUtGYK7F/mmbzGZ7rXIXZXMBujmE4D/4ea5wM1xnmoukdBrCeezcDvW9eGUV9FNb6FtMJ
aPf9tKx3jCJZ8DAFbIjub0RIlyNMWiWujPV8AbFkz3blRTBip6WA7Twcaoi3c12qpoPfX2kt0S51
UqLgs2jXNCERw2x9QgAwERZUxpFHa1M93OsC/jVNAuQTIc9KnuPElPqRshixzf0Izg5Uq7my2RFp
4qQQBLlC1/63WYoUmeXh7cHD0859cNNigEzxw8nD+i2eViUdcLFNf4hNDve+Ma5zT6uS9smSTbb5
miEzNtdfLEqaoREDBfIYNT+TqK+LkviEUH9kqamKxm6bDf9PLErrJsB3ixKuUVoAmjBVE78+TYtv
t+6MjLNa1/UanGK3GpDsbhutQocS7dA8NONLy81Q8irqmTnSrZLgMu6IeXOMYptN5mGmxgsrtS/i
tjstGw8pXkfwSSORt6SJCldWhBiljffdyMTozNN3zBw6TL3em4BWWtloX3g/1AIGIg7utQ58g4Pm
KRq8VeAGB73QlF2KrgTBIdPqQH8Imw7B+VCcxymyjiJL58iqL+J+pO1UzZkYy2yV/KlYtJcKrQVn
tFVrV93AFrczyJ72J4FGFhFrTZrLJwj1AYi7AC/DiIWU1BQ0TwJPtrHrlRri70wsyhTcQ43Fq4za
HIR7vxNlPVoNETNkiU5rNzi1hntbi2AMFHsoWpYZlq+QdKwm9x/SlMAGayB+TsbKL6FQpxNdXJtp
NgkNlXSpCCV66DbQoWCj9RXcrxAXZBb6R6lcpSgmgWqAuaTAix0I7KZy7AiEpp3eTuwIabWWj8kV
cBLUZthh3sGSV5HGa5VwyooIE5EMj0tIMYETSKnrlm57UVSrNImWVQaMtAnoItTIZmSW01Cm55iT
zKqzSElFSEay12w3ZWPjlFXQaEkMswnxMivpaKTok7XHCa8Hlii0QpT7waxXaX/KUU8saRoeFqHH
JiSX7yQl3LHbej+1SzSc1naaZqDfzQp9V6Hu+A5C+QLQAwmpt47pSmwpoLy1bnxNkhVYdqv8LLxq
28RDsejlHJNCBVjZ0ummBGVn0nTWLgOm/xOlgdvVDila9yKHyZrvVuTTQsTmckK1PpNr9Bt1TJe0
/By1KYlQ7nDi9E4L7QNqicevKnRSZEncuLFvjmaIer8nkxtQ7X6FsiaympuKje+WIbzrMGou/a64
9nogfGnFdkMOS3tlumkLGDpjV0eiijdJxy0w7HB0P01Kh8F3ohGkQlxk1aVbjVzQMotjea5VSEdN
sZ9pqoK+tADYAFLDSyVgWHJ3XUk9e7FBAGsl5GlSBNJUJfMxKlvm+fo9PM1VTV/dDII5qv8V7K2D
EMcRujIhXeaWQY6poV/6SQMSVcp2fQ/7oWHa51wnEQQNe4K2PsGLWV9GHe7sVGKq5XSMMoxttybE
sLcBJAMb38vb7qFxe8Ygbq08VJF46FrfnZWVD4pYRfDElX1UlYRh89yuJ3UzLFs3vS+SmwEDm6f4
yzoft2h4tdNhP2FzxFDpBLruseZZx64TnIhcO5ctOuCo9M9ai9k7Hai5JqUz2/EAZ6H8NY+Q1U6s
sgEhtYowIuoja6UALpGR25R1V4F/KTXBqqcGal3tVm9BNEv05zqxJQfVRZM/9ImzrP0rA6VK5Zin
toxj2ZX2QuOgSPMbOG6z3CKplfAPlxARBUxd5Pj35FvMiKwIUUnW4NZc0rn9vmQ96WD87kCZnfSJ
dWxVNEm0DEyVO5H08hDZ3ywD++GjDqvHLw7vtZwrgL+G7NquiRxDNJcOxCJoZ5JXXKp1uqDhums7
0Y7uSCsrJdumTW9jWTkohpywpkq+Q5+9qnNcCUaz0giky7xF4WrMXCF4sGLplnoXNe48rKrtMDxI
Lezd4XAUFu0KhNmuD1Ay4PbH/TpFFghit9qyofVJ9UGAU7cVwbUkw213/XyuDING9QZpJj5RTJi/
YbRAPnWf1/HnsHUWDTqoGZ2my7w3aCUMqC+4jx40WRboyBgtDqOOqnewOjbo74sSdaKWnEUiPijb
ZJcl/USLAqoeddV0NCzk3EXQj/yuN0DWEL0C2sxwzUXfe4hCupmkcAArPyTNdCa7jC8TyLjEvxJ0
iLthTyCr5/5YtNSWYd/NsFIfaQ67V6lCFU/vU8QFrd1dWd4punzpFwS5Z948bvEzZeOcGq6SYYKY
trqpXiinph4uUbspg34l64SQ2vmqoJtqoCZpemduQgQegmhJyM6uD7dwYmljdAfLh+dgulTJMCqP
BlWHHI3vBUqHEccTLdfg5mP1FneKL0Yowbyx5L3IHeE1pTenPFwKhWw7h4eG1OhHStqekss61SsH
zklPL5UsLu9UUxni6AU6oVrdkmlMNZcRIGlAopFIzx1HxdeUNHttBbuAtJ7zWDpjUo7MM1Slqakr
+z7CSzeuxl7oxMo1iM9q3i4rdhxWqZwUMUPK+hacJLLDyodNUhS3SuTeyy5tjhKl/8ypnSua+GQX
dkzgfcdeaCbeUYdCuejADBiJhxGQcG4ebAwHa0UK6XLbZEaGDI19VfKOhdG23IQDggNdtXAMS0Xz
OyQz/6LbY1Qh/0BN2kIYSd8gjIxv8GWfbAHQHWlkDG4oL5kZfdknA0hDzm7rguXUMKB7fBXDPO5d
bULLGB3BEflmn6woBumpNpZUtr2Mh36iJGXz/XqfjE1Vh9YmTBJZre+mSZkj61WkVcMkiup9H4EI
QqpDBNXYL9td0QRAM5L7tlOQEIdYB/vbsnEu0fAspAgqu2TQ3SNUfeqaDq0ra+4CcHcH2EIZ0tYA
AKuJdc4B9T6kJDCAfjd85agGBZ9IdKhovPqBkCc6kN/SS6/6viBbeFAvrBEnD1ZeBS9fg5ln3L9r
iKHdb8MxaaI/aQHS2yOZ3hwZ9aD4F3Gizn2nPCplZBZ12C6qZFhpXXWvEBms94B0lSxnUOsvy7be
ikYiPop84KdA8q22p48qWpJyLNJYk22fFDvwHQVT2vIAvgrqlJG5X8ZwCDIzXxmKTKhYv7TRgRPA
etPiErfQ2jQyEC4d4X0FbaN1boqhm8pGyYMZZIp+GvXSrSMxhE+l9qComh0ljMQstPphkmDKnwq6
2uRAtvMmFxQhYXylMIFOCo/k1Za0KoyqbVVNuwy+iKTZN/SZGezVbPZLdJ3E56J7Hg5i3V4ZDQHj
dbIdUETnbKKRWapIF72qnoP7HzsN8tXQyqsE4UYspbuK1yInBbDZwWbUOh6kYJpbhUJf0vSl50ON
cQ4dz5nJxaKKnW1yxC/wzR1Lcb2T+Ne2ly8yxZ9wCRDT2c5UZ4G7DkpScOMF4Sqmxe3c1MLYigsx
j4ZgP5D2hHqKSJ/GRVfdwER+SPWYvAid6TuZkiVjK4ZieURHBVJ5bcr0VD06BfO0asHeEZlez5QR
wFmfUsFM0sIh9a6c9eHKF9l+0BazWluy1TrEWLWwi210jzj4Q4xF+XYhpeSkHvsGpop1Jos4DCXC
Ovzikg/REiooltqQQf1MZmYTLhpaprmfTvAiTYPKnvqZPyP4jRJU3R2Eu2Ng3Awlcx5n3UHBUz83
7FWkxwvmJPO+RyagbHvyaBG9bFJ720Z0YkQ3DjeIWpWMCZ39TCl2Oy/V9hILS3YbZOBoUd+a275U
Tt0OVkS18h1YC5jUOs5nakhTD540NulZhRZWgFhp7dWQInhIk9PSSgj8o1KTjlPJvFVbHmCatA/k
bqaVIwMZaX3nHjWmIPGpjs4xdlwXTjZVGqLnuLGIP1a3PGaRcuPtqZ53VmniSK+UiZoS0jckJzki
/VaKj5LEW+RJ/bnKGH0O5syKu6VoBXiC09IkDFS/i+JsktWH8BLo1FT7LeEcOQEwEti/oSEeRawo
TaQ2WQxIXqQ6I1uO3DQfu8VYnRBeOngLkufw6DB7yiAw6GZ5FQBYNQc0zdzVg9IsCdpbmMZlXcw0
4gysyFl4ZOb5C46yxVMcKTr6PpU4EXW79Re4LidJIg4bKz1kUKF5zGEAz6n0jKNaIRFEnDLwakoE
2e6WcE9BoqKv1rOTIolxSJD0GU8TVjQ9hUVCIjPhvhD2KIbaON0uYnUuFfZBZIhrHamT3LMJmoiA
i8PlfFbJtjPIV015ZEnJjh32k4GhtGPKezr5IhFTvQa/nx3fcRlNvPgoCMnUrJId1XUuOhh3JsPD
XGWRIGFhO/bKs6JAPO4gVS+JoDb7u86VADkl/qq1xbaV42luUBniad3SmKvKzFdb5qwZIrzc5i5w
k/gup3sGutq90xQPXkjVMVCplpXgfFmot5nilkxzpTHzh+luhFE+0QADevmux3mNmQJTQbL9iRfF
OB4OmRPXxl7N1DhgekzIYbAg7fQkZK5sMl8ux0FzxcQ5l0gBItIdTwlbhkRMJGRfBcWIZAH6q/Op
VrKiDOA6Q9tclArjONmbd0y583HcXTL3zph/l1inWlPe7/v2nn7HQ5CmV6rpESKnH3rjmtHpl6gJ
HkodIjwleBZmq6BxqY5JpBbhiM0ir9vdsUhWrklYzsao5Y7MZa6Yqc/0qnbDkxznREA2M+DxK4Os
Zs9Vbx06SlsKKc4h05TEjT4nnTpTSVDMIsLYxghatzyMSIGm5T0+jLZMEL8GfL4B8Sc6N4J9m7lZ
XhdoumX02rR6pyUZ0+04AdJMWhikl5BDMv836BWiQbEwD+IjfLdb+ORNvP7bX25/oFN+8SZP1ZnJ
1IEOOHpkQ5AxJhgTfKnOdBQ74xEV0BokM3ytziDVyuh5TF1VbMo3i8LteYohPqnrXHtbE8ZYTf1U
dUYD8nV1xgxFl3V5dCrq2ncNw7BNs9rq4n5iK+GJbhYPkuf4k67ucAuOdC7dG838+iK0YmaTaXNW
4v8nAiE4IYZkqtch/alWudXdkepc0uByI43dnkWOcR5VdyFXLeTF9DhL8MykKVHXqB6m9Phx8ikl
UbmleuF5GXYzcsHjfk8rImx1Yi8jrzLDmRJk8nZWWvPcNpZdYs4qVRoTkLe7SEyFb18TwIQKx6x5
ekUzFceyNyTn5HQDsQ70fKJg+ne8mKij8DQrxHnfq3tl4YIYydn9A0qMGbR6F07O0EGQ1TCzCj+Y
NMMYkYK3K3S0LZStcMdY/8tkHxLAfU9yoNVWS4XWaEZystIL2GzmLO6KfTR4O1WnHTcwE2QlxKJs
LQHydqgcUm7JIbmqZBIoKlKvXE8FnKY4FyFkWGHXMxNWtRDkoaFtojlIHgBpr/d1YYKy1ptjSc5w
Mcgqme8qzT/ZSuaIwzFj4N7oKmu3Dh175qrxAdvQi1IS5FNLzjGI9inPg3Ca2vKZS+YRCl4MLS49
P6VrzjKBlEbQILQiHW9RIUAJK6igWM67adaRFODVSDnsfdYui+rj1kjRr+ChJgTL3A5gr/K8IHG2
mxVuzYa136PnfBt17kBJ3qJXaqQTO7av44BOj95mx4marSgniZySzwYb+rjl01VTM3VUOMpbZuQf
mzpREIq30xroFwY/avFv+Pk0a4ZmyjKMI2Psc9mNf0SgmIrNFNV4rx5qqc3fwSFBOrTkVRaZx1Vo
LUh4PPWUUpqPhDRf9w59HXel1+tzkkmxmmG9tYQzx91TUUSlU1vrL6LYRVdlT3WHvqSn1Z/5rpBZ
BrFrSaToZN6Vj7yZkRncOHgYQYuSABseyBhfikHboFMvikOziE3SGNQYk1V0OdZRcdsT+mep+3Ff
XJmRnM4GGAhyclM52mFotwu35BsLBJql2e9i/TmkMMghkFIitGUULWRD2W3hra9ZCjEt6yGfedpw
Z0XGTkt2a9bkVJIpGyx3ntXdUdPU7ZK0J8x67pmqRdfRMJy3GLEutLrfjS1juB32NTeAvW6BUkbQ
cVLZ4WeJxjXd4bPSQt+S193SDlScxNgFAMgV262uHtdRn0Jmd4gnhX7EBoEqtpKByiFfzj2gWHFv
nel6twxx5uRZmCMyo6IyYFgZYgs0xkHFSDDXSUnDbsBtBDTDSTjlGryBBsSvFiIXpGMxU4V+Fqct
embXf6jRfrekZFWxcp4N4YOB8Jzu+6Kom53BIzoG2fwg2pnkR8uMf8zukg9eVw9mHbLXatCbcMPL
uLZnUuyw5UrokrXUbzZaOU8t9vEXnpTIReAYAYD20K/weKUr3qkTDc31HKbxsa+T8SUDECFjT4F8
IBbxOHrNxS4f0UKfEu3bHuQQrh4EcJ57z7Sm2FqvK7bm3UdYksOwWLYR+vXWACAst6dBvueSSda4
U8KE57Wo6ay0COILFqmP83D+j0fLzPSmupmtQ0GP6oeiP34oa1Dnzz2E8adr58xp+vt+6f03eooj
Pe2zhz/98eY+9knWLKvCv6voO5D68kLUy4PvuzbM+pOtP/a7bxTd8Eb1PYfQ5U/AAhjvjdj6KE3c
p/8vG59kUDRCZqa3fvHgZQj5zSl66yS8//0ez+b7v/PuR//+HKBh2PgcUK7gfQCYYD1+11enAsEF
5DCTltL4epSG/JNPxYurQZBthFvrd5wI/uhfrwWQbIqgzDNRrKxf318SGsNhHEScnw95LcC8+B2n
gBvrxTkATyyDpnv6a/PHfnlbkPOmafR8v5yiD3kq1inGL1QDv2dpkI1HKf8btwVMPQUXPpKk8fVR
VwgkU7/gqiDHmT2OQAbx9F2/vyp0utej1OvpxvmQV8Xzrfv1QffzVwWLhFCBgdMQX7++u0H0T7gy
NZVf+aCLhGls/sDAsCJs1CnMK350DsxPqoW2T8c6+/j6oKfi9Rjn5y8HGT0RqwQ7+cc7Y1xNX5QR
I3HSlp+QSf/kh+aPaqhf88ywkT4RQfnGOWAdZcBlwB5dvz7o5YDzauOFkuDNUdBqKk+XPu/48nIA
56rr4M8ez8SHKKV+cFXwkP8lp8KSSSdAbze+vlsogXupVNhkm365aD7mMwP87kv94c8vEqgEqRSI
e/j6XV9eFZqFARAl8uOp+KiPDkX9PSX2y/oSFbcsLAyS320y9E9MsSmimHWvXx/2HPyaxydIO5jw
X//e314OnAruP6FpH3V1eO0O+PlbYiwhLAT9T4uD/WqhHH8mW+hxH18f9JlB0bvx6kAJgUtCAzH4
+FW/WyhNcmYYMzxv7j5eCfHaW/17LgfGIuwr0TeuX68uB8J3ZIXn6ge9DswRW7n5fpMOjC0zVlq/
vrsO9E+KZSt0qj7qskDgzK84BwjpabJ87S+8XBpB8tisCh/0MlgnR214GbDB1FQ6MPp3T0jzE8PE
kRPwUb/7mE618Xc3xzsAQdxjFfDqFIyhWbb+9Az+eEshtf/G54Ano2JjNCExYv0a66cXO0o2D1Cp
RoDEhyyY2ej9gnNAkUhqBsaa9Ytq8NtzwCMR4NeoSPzy4w95KuCU/YJTASuC0A52CD8+FQqaYM1k
ZXj+8cc8Fa+g0T9fJLAygk9R6EO+USSMOwh2Wo8/fZoHfLxF4rWj7edPBdsoEHVgsb82Er69QXQ4
NKwfH7YJSXDir7gx2D2wVD5tIV6VjMIklPF5EPCRLgNTUyy8/GOoJAptgVj7caK0WVt6BBYKEwri
8zrw7QVhUDwyqGZH9eXH/+gy8Q+cuS/T4YnnR/frubD/UP5ofPzWLzxPRF///Nup7/Oc78Vvj7Pi
xw/wOBsd//vPL0fH67ntNz99nuOuj/b075++5usP8OJgz9/t+X8u/Yfiprjz+vUP+qcPu38TM1v+
ojJ7+MNvf43+9hdypB7+MIqqq/7b6eVL1dl6xP3j8Td/sMcr5L2DPmP3vz2CbDw1YJ//5wbvf4rN
9jbx725+8E2ej8Od+PVkvx7j/0Pf4/rZ0PvmcR5dvb/qfL1zGArujb/Onh/5d8PbBxkLhY0Pstv+
3/+0D+GXq+2dw9HI2/hwTxlpN39YEJL29vWwVihsfLAFXhqXr/f2dxq79xsfZiuNHsoxtsJ/uHv7
UOP+Y+ND7QKbS948xiNvbtOre+emIJozBZz99oFMHj4bf5nf/kqG6rvLAgPkX3CcbTz+if90yT2/
3+r+T398XHvWA96Nv8w11xqp6n3w9kW97nVsfKAdDnQ/hOmbf5z17H7jwwCkeCh++9808d+7gdYN
xo2PdVKNHIZ3LmzALs9/tw0eQ08EmjdP3HojvvGXeX9hWw/JNj7GBS7B9/4s6yH1xkf57a9Fen/z
/GR4+7pel8sbHw3q9lpe//aqs94AbHycg3GlfufLjGbGjQ9ycfPbf94WQ3/nvXm1oZ37BQc6iB5+
++9319C1dmPjL8SD5+a3/3r7y4yt7M0P8j4iatMH2/ZNmxZvf4VRGLrxV/j6h39+s/FB88PN2985
1o/2Fl/EpK93HMdrye3f/QU2PeMb30UPN8Wf/x8AAP//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l-PL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_xlchart.v5.128</cx:f>
        <cx:nf>_xlchart.v5.127</cx:nf>
      </cx:strDim>
      <cx:numDim type="colorVal">
        <cx:f>_xlchart.v5.131</cx:f>
        <cx:nf>_xlchart.v5.130</cx:nf>
      </cx:numDim>
    </cx:data>
  </cx:chartData>
  <cx:chart>
    <cx:title pos="t" align="ctr" overlay="0">
      <cx:tx>
        <cx:txData>
          <cx:v>k-średnich podział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k-średnich podział</a:t>
          </a:r>
        </a:p>
      </cx:txPr>
    </cx:title>
    <cx:plotArea>
      <cx:plotAreaRegion>
        <cx:series layoutId="regionMap" uniqueId="{74211AAB-F41F-4832-B397-6E232BAED749}">
          <cx:tx>
            <cx:txData>
              <cx:f>_xlchart.v5.130</cx:f>
              <cx:v>4 klastry</cx:v>
            </cx:txData>
          </cx:tx>
          <cx:dataLabels>
            <cx:visibility seriesName="0" categoryName="0" value="1"/>
          </cx:dataLabels>
          <cx:dataId val="0"/>
          <cx:layoutPr>
            <cx:geography cultureLanguage="pl-PL" cultureRegion="PL" attribution="Obsługiwane przez usługę Bing">
              <cx:geoCache provider="{E9337A44-BEBE-4D9F-B70C-5C5E7DAFC167}">
                <cx:binary>3HzLdt24kuWveOW4qcSTIGvVvQPwcR56S5ZtacIlyzIIkiD4fg1rVf9E3c+oac+q8786ZMu2JCt1
pS7nWq3WJFOmgBPEBiJ27Aicf72a/uWquL5s3kymKNt/uZr+9lvaddW//P57e5Vem8t2x+irxrb2
c7dzZc3v9vNnfXX9+6fmctSl+p0gzH6/Si+b7nr67e//CrOpa7tnry47bcvj/rqZT67bvujaJ549
+ujN5Sejy1C3XaOvOvK3394U16rUV7n+7c112elufjtX13/77f6f/fbm94ez/fTJbwowrus/wWCO
dwjxMfGFj778EPgYW6rbx9jdodwXCGP324ceXBoYd2RHfdm92XuORV/sufz0qbluW3ipL/99ZIZ7
7/G338I//uO3n5bgp4+9sn3Z3SyxgtW+mbRo88vf3ujWBl+fBPbmNY/2vqzL7/fR+fu/PvgHWKkH
/3IHwIfL+s8e/WT8m/zS6OuytOq//rNpfy2MaEd4VFCBva8w0ocwIkpdlwj/64/3KJq7L7DvSVB/
mugF2P409lVBbPRl29k37xt79ce/XY7flvnXnFSMPF94RHyFGN+HWOwgSlzXRz8ef/USXw/ssyx6
HNQfQ58D44+/flXAfbTFdXsDmb7+9R7WpYgyjzyKG9/hLseIscfPpHy+XY+jd+syH87zHCj/ZOir
wlX98W9W2fEXu1u847rUFYLgr/5U3D+L7g7yKecCYueXn8ehXT3PtCdhvTvHCyC9O+xVwflp0dfN
H//LlvqXYwohlHjYx/Q2SAJo95kQHFPGOPW+Yup/8+33CFH4AvueBPaniV6A7k9jXxXE+WWT29I+
58T+pWQNTuen5VezNEY9lxPEHg0F7o7LOfaEi57aYrvPMezJvfVjhhdsqh+DXtVuuuHav9xV3Lh/
DzMP0e/+/b6r4NSnRLi3ER9yqrtU7Dasrp5l2ZNA3pniBUjeGfWqoDS6+PXZL6cQwqn3gzTfBVLs
EMEJE/zH40eA3H+GXU/C+H2CF4D4fcyrgjC7HO2vTn3xDuKIucz9KefFcAgR/pOE6PYUbp9j0ZPo
/ZjhBfD9GPSq8Cv6j5d//PtzQvN9peWfSFAYZAsf88eJF98hnk8A38dZ9N6zTHoSwTtTvADCO6Ne
FYZ//KO5/tXEBu9gF4gxc/mfyE/cZ4T5gn7nPY/40T/+4xmGPQnkjxlegOOPQa8KxmL8r/8cf71W
gUFkAiAf+FIQKTyAFvu3+IL29AiAe88y6UkE70zxAgjvjHpdGPYf9V/gTqkvIFF1b93pT9oEQRwT
0C4ex/BZJj2N4Y8pXoLhj1GvCkPQ5/74x19RlkE+J773eEwUO9RDjHM4kV9/HsXy8HmmPQnm3Tle
gObdYa8LzhsN+BcTHLQDDhWUJf7Aq0J64UNqwR8nNofPseRp7L7P8BLkvg96VbhVtsihJnn1awUb
vMMhx4cC6W2i/5MvRQJDYU3wR88fVCOfY9OTGN6d4wUo3h32qnCEavdyXfz6qHhTIIUcw8O3msxP
RxG5HvW5+zizOX2uVU9ieX+WF6B5f+CrwvOPf4z6018RHkFEdcl9jZ6QHdf3PZeyf5JnPMukJ6H8
4z9+zPEAyL2zP+1buDvqv4ni/fz6bkcH2vEg1/IoyMxffn7q6GCgdvG75chHqPxdS78+frSE/X+7
Rk81d9z96P/mIj2oD/zF7R03PuLjX7DVKfJdRsRt3en+lsdQ9ncJ9zmF0PQIjm+fZ9OTON6d48Fe
fwrHu8NeFY7j5R//9rFZ5l/OAgV0UlF8W/tBP51LkFAo9lzyFKV//0zbngT03iQvQPTeuNcFqYWi
2a+m9XgHqB/16LfGjp8AdZnn+qBtPnoy3z/LpKdx/DHFS1D8Mep1YXjbU/XLjyX0VGECVdmv5+4n
in8jfEFEvT2Vj5f9vzU9/TPbnobz7gu+BNC7414VpMv//p8fn5Mh3fS0Pojl/6z78uRL0+2X9X7Y
j/tzY+ai7E3W8ReoqUxA8yzE5y8/D0I330EI2m7p4ynHxTNtenJL3ZvkBVvq3rjXtaXA0Xe2mbN/
dhRf3CeNoRAMqcWP9p+7lWK+42PX9+jjbdIXzzXqaTDvzfISNO8NfFVw3vbTbuFwlvryzU3rwuW3
cPpoRvJCWEGagwOICATqx4+ooAyyyYdn9Pn2PI7og/HPwfLBkNeI4tfbAr8UP7i+gDzsfmvE8X+K
3jfPMJzLr/A+iN7PMehxAL+PfA503//4NYL2jfRfpb/23AmXQ686ub12AjHwrjt1oeZPOIjmt9cZ
HoTIZ9r0OHR3Bz8Hvbt///8ygH9i271XxLf3av5U0nnp9SHwnwS5iIkfLYv3cWTQFEC/9ObcVSfe
2+xNaAvo8iwuIVBfP7G1vt6p+un60M8z3HvR2/f8kzX5a64H/TlD/d7+El52l9GXu1t3+OvTT79s
YqCwD4beij2Px8CvS7359LffsHujKkDn8h1gb2a6pxVVXy9zqYcNiQ8muIarLTcz7ngEelR90Mvh
ypHnw9Tj9e0TAj3x0E4noP4MOgeQodI2Xfrlmpnw4CyDkAV98dDKA1S4tf3tI+Zxhjy42eJzz/fY
91t0UMSYlS2/r8/t72/K3hxZXXYtTOxB6aX6+nc35gLb9gS0mXBo2oPUmxIKLr+6ujyBq3rw5/h/
KGZtktUUBVxP65QlnuyHPGqr3UmvkqotZMd10It37jTIBZPDod2wzo/wcID7Vpbdadol0dQ0QdM0
h1Pvxjgxxxk51UVEKTp3HLxfdDRfN/Uok7nLwl6tbYH6UJXbInPWjNJNbs2eHuyq7pxdv+lXZZlv
0nYKOyGk9ec9UugVWpyjborsQo88M3myGJe4Q1UVZi2KZl0dpN4nb/KErPUYsOZTi3jAkuG0KrOQ
T+jMrcdVb50DzUXUdhOTCS9O5qK98NGwcToTminXsmiHj3jQb03zCdd4Y1wUaac5s6YNK9atJ1Ic
exyfZ2Ma5XNA/DBf927+LlucWLGqkW3PPjg+d4KmSo5JpfcS5jRBkjTbvs7ousJdUGVJwPs6ICoN
Cse87xcbCZLtVzYJ/I7LDGfRmKaBNal088KsVJENsZ6Toy4hJ6NhebD01afKonWfJ7FRrJPJpA5K
lgV+yU4HlB6jDkvhVkfZhA7apg4b1EmWtk0Aqbs0LY+n2gmHlq/6nOw2Dl6XyjubHP/SV3krSZEC
TMSJs6b8AGavoFnpIhlNzHARjo4n3YaEvcmkvzhK1iRbuY4+VamOsC3Igfabq6ZbFmnTYWtVHswY
oGhmaWHDzIUr0ZCsk64fAuW3u77RG70MMRblZjQnLeGR4XzrchXSod+OeFepJdR1tupmxmVK61L6
PGOSzkNocbItS7ZRVMB6qrczHc9RkUtlvXC2cWPn06HFmySZD3yLZZ+b1dxZmSBUhI7w9nohQj2g
ePb9g0R5SlYuXc1tvWGmXc+q2BKb7ybUhGM95bLT+qRZSjAVSVp8cHocp9Uoe6eEA7C8s1QjmYlK
uqIOSthVaqw2Q+6/7ZbxUCxwWHy2bqsydPnYhIin8xYrG2b+GNt+b/QqyWwXkroMU+N9GPpyz6W+
km3BPth5fKeUs9GJqSRmSTD5cyEBtFI6ql8Njm4kqlwc1LR0JEOjhFsbUSvosZjcjV1Y7HXsUJtm
03IbW2fQskpnXzpuvxnbNBRkOvOG/AJVrJe5IpEzNDF2PCPh7K69zL8gXRsyvu86tQgmd36b53t9
sUiq2yFkeQEVOSoT7AT5PG9s474ndbpus3q3dLIATeVeKqqTpXKCAZOwNuwClWfCeb8otEfVFKZg
kE86mffHthoCM2rpTDowSboHZ3etid5ncDT82u46S5DoMsLOENSMhq3JAubmkpfUBLTtZW02PK9S
ON5e5NV9VHpjqL19xPcnvJ/TLkIlWFTWskpEyN1itxEoLoSOapyvxiUNm2qP9nsDH+SI1HlL06B3
+2NVZeE4TB/rIVv3xlyLIqsCTvdFpiPl5aveaQ6RuGA0KHhxOOfnguZd4LgZLMvk7Fv2UaDUkbZK
3hrhBsRgWQ4VDTStIj3p99O0vC/yOjJeFSrhraZxIrLtutWg8LbE/jUhBknfS1PJmiX2mAg9Qk59
rw17N12Rxq5N1q+Y1kuUDiKm8HYeysOUGNnCW7VVpuXsdZFiRYRHZOVCxdadl7idl2OVOeEIu5Pk
5ojj3shy1BuvLD/MQ59L1zSwS/shnFJF5cLKA1aWF4sQu5VDg4wmMSP0wnhT6BdlPOltOmMjM+tu
9DQfdMURd9oVPAqTSZ8mRbqpahFN1bwirln1FZzuUez5BUdhNtk2SPryMHOGctXi9Lhiznts2ndO
Nm2sVkHdDUFBVejTSUs2WS8gDV+xdnrv9f55VXepJLUTL2UTi0KHVc0ClQznujhn1A9gZeOu5gCc
U0vTL2+7pvyIEhXzYpPM6bJyiN51y/Gqaul6SmhYN5Ms0vYsw3ZbUTrLoQT3k/QxUcn7VlW7zlRu
lDmmqA4SczWms6yy9hL7YuULvD+nlfQgUAin3M3SY3/B56iDuKf6oK29GDb+kkVuIWTV0AtROYe0
ZbGl1ZboMq4Kt5c+nHpfdNL4XsiMCRO2cbxyb8DlqasHV7botB2V7NujRh1pl7zNeyJJ7p+XDcTI
gkRqgRBegV+qj2yJjgzNgkGvhNoltA+c0gTYjqHwW/Buq2Jc5aOzUhVeD01E7Xkx89UAvCC33Z67
dFLnZeDXw7k1Rdyr/lz1yRLUS7pCcxmzOY97G6l5gfettzNjq6wyq4aFZlg24A8X3axmouXQ5DHr
DvLEsRATjtLeBkt91eLs7Vi+XUYUePO8XogHLGSIqrL/vPR6pVR1XGEu6XK6ZJWShaUB5+SYpOkZ
xPj9oh4Cn/tUGk8BOxnDOgFuMFUXdV+86wW4xHLSx8qat7b1wjKnUc+cAzImUemIj9g5Qc4YNV4Z
2L56O/BMKrNFdSfbGhZ9wZFfpnHpwjHJ8s3dy/P3SNmVreZGq/T22w2+//r3w+q6BB95fd3tX1Zf
tNsfz+7/+qMoe8NLv+u8N7/8xJT/hAvf13ofjHwRUf5SRv3+BQo3Mz1GlP/kEuIPuvy1GvuNLvuI
YeG5cBsBvJgLpPg7XWbCd10Ed4Mx/M8NJ/5Gl29q+Bwa4l1CofkI3Xz7wje6jHZc6KR2fSjgMwJk
l7+ILt90TDygyx58DJD1m4su0GUPbP4uXS6rBj4Nl8D9jiH0LbLl6IihacPc+UqM+KPN+bEmQFsL
tJf743GRWC1Hl2K5lAKc1bCEVTFt0qrYoKWXJf9YqTP4Gotw0CS0ldmr5jqL/RatSFesBz+Rna/i
ShWy7nVQD/XKeiZY3NXsA3eG0Dh7shOtHKszsKQe3yb9Gcq6AIsgX85K3ESlCuuxCocCXGtNNq1B
mwF7Fzipx4BSvnExuPhuGRI56sKTZcnP267e83y9Bsd/5ORlWC9ttBi7S2wVM9RHDTriQ2zqqwEI
SNpFS7UdxJqPqSyykKXrkjQR6cLEjxISt5BDkPKy7/og9Zd4bkgggAbjLHDLIig1k9gtopGHSZtK
WIgSkbVgK8XjxYv6pgo5MFK+C55nAH5F9ZVS+11T7Wb1aToU0vBcVs7GKeu9rs7kzVHlhf1Q+eKD
HeGgF4PkOko5MJ4sO3LnLZ3MGSqBiaZAhuY4S7OzsspgdusuECEhzNh2P6umFR4hDXBOgCemEiw/
qnl23bCrmTgXwGACL112fWfZ6gUBu8FB5m0HUwHx96XrVBCk9H41TJFJkgANTcCAUORFvdfUtRwz
AnlNmCiypTgNExdBlMAQJkM0d2cpbdbKAzJfRwM7Sfk6J2kmF9JooBIN8NR0v/ZNqK0KshJeawpc
W+42dR93yyXm7Nh0F7UeDhynk6UDWyN1YXR2kdiVTv2NS+dd4h2NvJei3acEGKaPpIBAp8utGurP
yQysk1fNGSvp2jFd0FgSj2I54Fl77Wbz+eK70eh8qiBiZLyN/UkAcCyJEj8F93w0AG33lmzlULo/
57vTckpFv2qGrcnfKUcUsW1oJXWGk9DHWVyoNpENcyC0TlhOAxg801gPbFsWONYqj9KmAz4otrlo
t9glkrvJ+7LgK8Kz7eICR+UfsuSct58HdGXY21SdE7+Sg+KNFNRdj57Zdm2+zap9ldayrKbrpSeR
6MZLJUgrK9odGxdLfwZy6Z2opD1IHJbK0TFSJc7HdMSprDO9106muVnRDW1VL1ndTTKd80gYJVkO
p4ImwdxWq6bkGF7mI8dhU8yrEbIeUcAeBlpNCAqEbVZ+e506XbwwIdPKBn7my8F6u+XNUVyM2Iyj
+cCWdlfDMXNNHvW2Ww+dv5mqqpQMLo9AaJ8u6ryH1Amy1rpkIfJg7xVqtRQJkcBSlxD12UkHLqij
ZlsmdOUl5Z6dgf00fmOky07zvgp6CjEOYlonHUvPatbG3sTiQfmBi3iImyqmLV5pP1NSTKUkIpN9
N74tTXEg4BMXbcK00YHKgaUiunKXPQJf80NVGfClQ1IJ6eTXRueRw1Q8A1iJm+XSkCmeBgT5Bzqy
WdfIxKEht0k4eFr2gh8iLz9rZnwkWCnNWG6yfmwkM+S0nmbIgHQbp3mrgyLjhcwycyTaIXIdocHI
JvYMUB+tQWFIEkmw5hL3ow3aaj5iQ7ZLx7dZfmV6cH9F44SugJxnoPlnhNcFOpsdSGj6D1PrHzau
AjpSwc60LWR2o7tCLHc2IAbEk3OhnCpMU8glfB05eIkRW4CKL28tnzelL879rCuChfRhmr1vUg1O
dNl1+bI7kfqDcusDXTYfl0FHYwsUXkyhl9W5FDxfd3lxwFUZZ5Cc9cwGDONwgtwEXFgp2uM5v3HS
U9SV1YYJL2pS2LqtkDmIIp6bRpjj3QqZPafLIwuetTOtHEQfkskeTrbYVyPseVKfeZkL7mY804sb
+92F1Y7Ekwg6nRzMPorLdox0TYNWVAfDdGnmRLqzH86mjoWuzoBProgACHG2y7PqrZnZCk1O4Ior
65RS4exDXpQScf6J8PFU+IMNJkiWU9iq1ixx75GLse5XfsmjHigWn86zhB51zSJdUu37id0WQ3Pt
J1TWFVDYxU6Bcrq1GNv14meRSckFzY8ytcR150VL7R4kfr0pzXnVkUIOSb5bZvOqgwVBot01Lj+q
lmo9iiyY+M1w78xX6Lgvj7RBF8ZeztUJG4TUTSKzqlx1Ij81abuZUh6oto66ZArziR74EzhMITIU
TLY8z9MstuqihX3dQuJGVWbkLP//pIffNOkvtA4RzKGK/5SK+rMifUeG/T7+VkQVOwKud8C39UBV
mWN8cxnnlhWyHQ+DFwfZHCPo64OC1jdSiHfgzocAsZQCNYSmv7ucEJRVuPVz06WOCFQsX8IJodDy
EyeEryBgjMH3l2AKF2ihV/ouJ7S+2zkZsLoAz6Q50cVCJ9mbtAkE0uQTqx3ISUtSnphEp6vZdOkR
hcAjue3YbpNP3cbUTbMZbRnVXpeHduiubKJWSTmuhpqIAPZ6X8q5Fz0IlNiWsZO1DmhctNqblYZQ
1JVKbLyUV7soneeTrKg+2M4bVwTo9H5TiCTsWz1AlkjT4TzzWj/Q1ZBEaBzcrT/eMC1n4eGMnQU8
kOkd2RmKj2CrF3tV7w57qHP0Bpj59N5V/bQpRca2plumIHfHKpf1TMsTTtopcjy3jCpm4FveSpAL
Cr8NRMO80yQ1J3bBINc0Cvhq7eZB5RQmKJj1LoZlKoLWdc9blsK7zf6NPtoxOTK3ks7gQpR1OQ1T
L+0PC4QhQCwYH475QM4IXEQ4WGbPxNmU1oegh/qRnQXkk9DZbkKfTeAcBUhkER+TUrbj3Bw6VrOV
EKMB6weILi1G0VgOXthOSR86quPrcVqqAQRT8EuEWvHBS4zadZ1MgL7rjKuucdB+0kKMrPBQhyop
LEgjiyqlHe0SL4uL9o1fHc4iy/ZLJmC9Zz8vNkbXH4DVrxo1XxgBiphsrHJOkqQUl26Ta9CO5swP
W7r40nKviFHC4X+RZ/W5GC3IvCivrzvqHftJBYkubwE0kN5BScJLBLmCidqR2E3hWz/GFfE2tjQo
l2WupsBBo3POND2cUXWlKhXlOiHRBMHsrGlBhmS2h3BdVvg0N3o9U/qe1pkrVTtvmzwr9mYL6sM0
9wNoJDl61/KhB4GxPkrHfItbkLrSxobdwt7zam7j0isS2Y983itY1X8sjKPlNNEuHAvY+UvqAvPn
Ogm0ArCwk45hjnUiPS+59FFVRmWtL5Hi/qFnKcgnxjpRob1hNVKyhGM/+lHZ5qAdqzosfcgoYC1A
K+lddoBqSCWQgY9POmK3OO3fmcY0l8PSqnVvm2xbtRVkUIphJVMHaLeuq+lYQYCCI7bMYTr3+/NC
0v1xbJxAjxqd1NUIoWzE7UnnMRVCWcHAO6dtTFKRbxuUp1KbPnlnB20kLkQh59rHIc8cN+xxIoAT
qHrt9UCeZtYO76baz2Jh28Ou4iaouLpKfA6KtuNV6zIrOegxnrhZICR7j30oB1bFRW1bWee6XHlF
f9ib3MSJm78vfN7u5WroNrWhgFuvjqyZ+oMBvMM6U7gP275G74SBfQtVBT+uh4JtvcRzL+fcYVaK
yi/2WQtZBFYJ0GbkLTxy0hmUQr92g7GDs+o5rN4SHwhswYgKpinHNXBa3z2u664JSVsMQCY9HqHG
Uau6NMk1bigOWEtXmYfOlyVdNmPTzcHoqSoEd2n3UtcZrgUanE3HRpesGCifS+ik00km+iomZPBB
WeoOc0p7SKIuB3XdcNSFmcrtWT6aWaIuT0Krln6t+cjjHsEGrXRRwxtXYndRHpzhTNUYFisB3XLm
4E8b1BaBbtPL2XYXaZZPK2UJOZ8afJR0dXec9+0ioVRzCV0u4LWTuQhAn/8IayuCZvIge0qzzwPz
6jSA+2t6a+lY7dXJ6J5UprT7TeLORzfFIc32ywJ41peiEEKjB7T5pgAEG5CG7lzXsZ35ksi0dY+U
6sYKEoxWhUAXa/AKc0rklPhi/b2eos3AIuVwB2pYs7PhLM1m6RRQy+hAeZYjhBdYYJaAaK/1BvO5
DMng9Gd9NSXrfiH2/EupAV5qZTKS7jaDN1+7njNDppfZ4bxpSrJm5TzDY9+sgLrbKPEMuDkF5RRb
jUXUI118VEMLCQQt7LXJuvGiZ7DX+ymdwsnSIfKqcbleLHU+opQBZ/OUPsgLrN6NU/LZu5FLCbPv
6wwXNBjnHg8ySeHsgHKTrjUD+VsqlQ0r8J3NuddBuEBdZsNFGPBhntBhQuurZsnacG5TsyoU2c9u
9HAnc/Z4NdXHdsq7XVK2KhBuv+yS2evDilPIHOqbPC9xvAPXG1IQBFi34UvjBcWC3csx5W2Aer9e
Yfg2wd0WsrYoTQsaew3r32PlCtnkzRTiXrXrYqStzJd+CSdTL1sy1CZoG0HixHADMozn71kO7tgU
Gja/NeSDwHmc98609ky+xAk4mUTWgojPi5oQlIAQ2psIpNm8AjrNMlqcFpNNoHgxH9cNCKki41eQ
j74dneZT7ZPTDEHCxag7QOqvIAdKpnE1p6KJrTcMQT+bT/XQZwEsKMhTUEAGvpqpVoKzTldT5iSn
Qz12w/GUjiyieSLieWiPh9TA9gVVHEp6oAdz7l4NPss3ZZGlUZb0/Vpp5IbYNWpNq65dQwBjsL09
FZROChKPWyJzpCgU3nxTsFpmBnmx7rI5nP12ifyxTo6dpMEyzwWNGqH7YF4cdlriAiYq+FSv9Jyh
yK11pQJY5DkLc6f/MDu5H5SJ454kut+HggPtgmxy9RGmiofQSeEfd6BpgaPM+oAkCeSkVXeIc94H
qoQs3oN332IPCkw9QWdpPSXhmCZHTByPPAmyZY66uYH0w90fGhTmlThxjD2bgWa4iQPFjH1E2Nrt
1Nbny1Hq9ftiQtKFylLg+kXQgXP38QiJPaS4U8FjNS0RAZdJJzeFenkBdVJPKj1HTtsA9skx0qXM
DW4C0oEKlEBUt4SF2YJDm70FGrs38fIMss5DOnq7DNcB7e1qZlg2jTrLHPKO3tBJPJoVnZMDTZdS
6tnlMu+6bZ4fKgYl6ywDIcbytYKyb22d/bZifgg3oG6KJQOsiKfiujefGwo19wnqnmszjl4sFu3G
zYRckE5YsjJDNgYYATGiZbH2xuVEifJzO6V7rOw9YLRAKF2ng/yUjafUr/uNhQoQb8hbkY6f0Tx/
7qplm9q5BVUQguZY3tQbq27PqzGokX00TFnQcw0B0LI1RcYFssePRypWvaHBoLJ45Oq6sJMPqlC3
NwslM8gloVAh1ungeSubuHKeqk5W3viubfwsTDQDy0R5MXKIWjXIK2WawvIRqqGc4SYS0tQ+qimG
ap5y8ipyta0+98CT5dC3+Bq54xiMtnYHaAdoII+lnqlPXWzqwEwaxzhHszSpw7f15LSZhAIFOsB5
XUcTa8cPXt3YfaTc4SyjuV4ZB7O1sW0fFmjiu6gHFkFKqEsS//+Qd2bdkfJYl/5F9BIgpluGmAeH
HeEhb1i20wYhQGISSL++d2RVvVN99XVX91V35VqZN+khIhDSOXs/+zDaiQ612qEs9LBP+sMR8wn4
pyoUXU29s3HcwElmwuxPjhUODxiuN055mulc/NRsaV9Gp+R7SDqwes3AUztY5KFFnZqNXHEIhaqj
ce/AJBvDLsRJ6r3RctJZlxty5FU5rugsyAMQXf2zc3q+LmXQfgWO25mE1lW3oFJpoW8vxuFpEzko
2L2xS12zuHG/DM6qWwY0Li0qXIOF/BhJtnWNslFnDvMxdxU/Spihix3J10ELvUEzUJy5J6c04o4k
mcc7ntZOr2U65UGRGY/VRUKdMbpoi1pQXx26C6glz4ro/sEVLsXp6bToX3wP4twIJzx0Fuzozniw
UGTy2LYpS0SwTLhYjf7uiWdu2otuuT24Wc5EeHE5jiVb6Grdii5YFdjmsIrYcPV1qD4mJGLjwu3e
DVHyuRJuveb9GK17KyC7aHTtbxxyYyYUfmvNIrUPGrAmOe2qp6FePIhrE1iMnoIwgQghnsu8rMe4
NDgw6l73x6BsyGFs/ei4GGOtjeX5ST06MMYpadZduRRQFVp3+Oi0rN7tQtUZbnpzHrrZeRij3D8F
RS++RaCdCw5RusrlPH9R6akkGFy4XQx7tdOEZN06YrjIBX58K5puA+zGzYrS42lrQ3Yc6habFWNh
jA+erlF9W7sxD+WqYBH2fiX1U+1NFqSfwGwKR1creyBftR6drJnDaU/aSO7tQLx1tPhQ9r03VdhL
g5p767lSIbxNp0qcSdB1pKY+C2nkdVg/tdksHXbTAJ2WxBVcluMczvU7b/qJp11ZNF0sWOjslA/f
1DB4ubOwnpQkdO3lU5QqMUUflgMxbiqFk+WLX6SamRlqtAdT937lIwn70Y7q4N347RQbLy9j7gp4
oOj9UJcv3U/dD85zqee2zv7/VGognvxBavlFvHku+e+0Gvk34o0DjP/jKKQ/Onj4/t+0GuKELsbi
+CEwNecuh/zm4GEiDsZWeQ7gthAy9e9iDWy60EamnCKnDAPP+5OD93+h1mDE0l/UmrsJCBQPiV+M
m0Vpid/0X6s1leFb5g/jCX1qIrzpyx/RhCl3QUk5L31SENgL3IwJyJgX4bnPau7SacwfR0woBvvk
oAl0q8yafFA2wbtrNwoiATqDATJsPPZFGQtf9IANCHq7u+Jj52HmootikTiawAdRg27DwTHInDA1
EFjW4GkuTYft6l+rQYEz/5wbEyV80Ou2MXofTnUTw4E/51W0xD2LjnjbEDTJx6SBfxBVP8iJQgK4
y0ZaRxc0Gfla5iOakoi8OI2+RLY6wHE3KQpGmjgSiipytOByyJtnuWXqVjNPfhOXisEMUHHFpW9s
hvIg6kBToRwYqPXF1HAwoxgTp2JWYurpbZmcVVQ3F6foVw4tmripenn6JUOZcYYTAQRmGdWTVm2d
IsUOqgv2+y9dijb2j4ChS50We1PRYDPOLSgEL0Thveh04u5HiI3PatGGmKIoVqzr0T608AE7eeoN
PRX5XCddRS9hrX6AkPKBbO1MS9/o3CybmTqbss9VLIKZx5GYV5UF3NGu5Jen2ZPTo5IbiJXkbg+i
CLTdbKykDFdtcXTm6+IvE8411NY17zeLFx5zWv4McaAkrkdhPvXRp9XBgMxL9MutaU9NgU03KJxD
O+VbmpM1gy/jYN3FlefIhI3Lo0fzcjUNNJGBVyZtaUHFUfB4Rh8WsF8/Mbc/LdV0KsZvVYm4bOAN
wuhoEtyINBuiJlG94qnC4cGn8ctWQOU6L4Ld1WzQiGZ1KNektB9btuwtq0e3Pl2F4V9T4zwXiy9Q
/N3wMr9aATuXEu82jfjuotfJ5AAFol0NaiRKUTNY0GWw7fYeTZba2SrHOqsxh6kz3lyvhRGKfq6G
Leh7y6bV4a0v+2blcshMoRrtFUetj9mHsQ2cJla1hobmuaAwhp0ISBePlOvHaBryrBmGLfT8Cjav
3vbVqFGULEtcOJMNHFB80QFSJ1xZQJf5/LQEYXDQi0Ilyr8qak9Y8UNcWaMF/6AiacPzItEUvjpV
MAmpfcvzRaA8n6Z94/k861VdxI3dXpm/ZDPV49oSC2yafk5gcq7mHNJDFcG7N31dZbqB3Ubm0VuF
ltelSwHVtxI0tkLv1nnBI+ubb2q3r4RWZ1t2kHDmstnMlgpXvw74khcHt4KyOC2iiKORKRAnOO5F
ox0IhUsW5WUPJFcfwFfeaJkX0GAaL+ucsNpiRc6xEDMwsio66nnZ5P1yVKO1xPkUPKkmTxqbAk64
lwhRACqsqs5GyTNzi42OULvbHTu5NFjlRL9qHukk7wmkronsPOqgU6rLZBmKXZdbcV6IFcrao23w
FZOwPz20mjEpzauFL4ktDYcun/wEz8eAuHevM2bouXE4LB9uMbx5MtpEpXhbogqEpG9/cCsPQeZN
EJ+tJ/vef8AOz6Wf3AcCw2TEZ1KZLinv8CCXnyY0dmIzWaYFhITYDuRBVsEbHLevKcLi+FWn1Hiz
Aljrr1qFjT9tND5JlVMfm4z1Whew5uWoskFUG6s0WVeHELi2mC/8LOHM1q79bIopivNw2Lu0GBKb
+o/zZG6/VzW0nzeqG59ybdeJ79N0rADEOp7IPPCgiTFTn6DNN1iL+TPzfJmaCeITlfynG/YyFlUb
QLGgR79dRFzx+XVk4UszFAA4uXuGrfvYL3OfFWL0t03pglOtpmwxcxTzofriTQOSF/f0NtK41atB
7SAiiIRw30usoSMxGYYV58OcEgViUbMCtn5xzJFHOEnTp3WXn7yQ77RXHCCvHbWyYSdA4Yim+qe2
prP0gxX67rVa1OnPJRjhsOG9fKCxwJqndd9npq0hpXO0YZpNMevUwTbeufKB3k5kY0u9oYJePZtl
NZjuuHbFFu2w5fP3smQl4JnwNg3NhjfhKehEG1eqeYWNd0Fdv6WlOTMv31pDEx0t5WYUMiPIlz9V
dYVfLUkHAAAG0QsaQ3zAHlqlrmlOjkv2s813TGKzwOf/5vp5n/qcXUIGbMXREv+GIS9XZd6o/5xS
0LnP9PlfMl0f4r96/sPvBeGvn/L3gtD7H6EXujRCoMEm93kzvxWEmFUK0w5BUDzQAV/zh3oQk6R+
5QwDBBMQWriXiv8gujA803YcxEfvWRnMOrX/HfcOM4v+Ug+iHIx+TcDBPCOgYt5fAhA2VCKF3XZO
Kt9fKYAkiwPgW5b0AoaIg2CSV7dBdTBH/cosBBac23+SfH6IerVC2XMz7dBAfpnXRtQdEOb8aDsz
dMLmUc7dBZEEmhaT/Gr61oCXmV+cpWlTUjkGe2PjJF3Un+rcrEXtpqM7DUCirFjqaQYS1qiV8c23
l6ubA2hoPcupzALWwuer1lDDg2xS3dYyJJlzksN++zRl8TN3xl3dTRtRQ8yQEUgi33kByb5T4Cbt
IpiArEATdZsycwPnMvBqY1eAY93gAFH/NgFJ8mv/kRfWEWpcVsj2QZfLxpQCZpR7J1+6F5+jsu1a
KVbYMdsUiJINtl8/F7m4TlDNZ298KGzcq001m9izio3yq2M1dBfV6adwRqbEt74C7OWJ8gEAqSEq
gWXLr4GRSzDPMvPsJkwoo6kcJrUCQXFVTrBtvAkej908DcR8WJTgQPVFFZesAX1B+SPV/l6h+T7M
ZEBV70d3Z74Grmf7aQ0zJR54gUvYmW/DwvrABXvUrljPMJ+KeTz7kTyAdYEEshwARzx1I0sgOkmw
Zzhpx5KujGxfhZiuOanPdVmeRSd3i26/Q2x2C8GbcEuyghr77Y7T2qfQHcvCih0fWHsVBYmtgsvY
dFEKp23raDT8gMbiasmhFtiwRi0Kj4gU284br0GjDuHS/1C+dm8tVxqkHA4m4fWpNdO3cNbA/2b3
6FWtlUQRiBzLeSypZWKDGGGscxCy+bTAVUSFJuDHhIp0D5LMZ4iRUeJWzaZA5Zy4HT1grefJ4NxF
O4IcDViSzmXzoXK7/x0hug5RsRtPZ7/EaMdadnPDKlDkNHWZu/9NmHaZ9zQToO8De/2lT3s9MGWr
D4vrUqAzuJdrMBLPAL5SNpq06hBZ0d7dRIXsYhKJvE6zdGfhejCg+7Qr8GsBF1ujD8EZ/Axh4jRR
dl4G7/lvMnelrCtBAGJRwdEwmInWrPfTxKvM6ZYHHZUr2lR3rnB6CS0QXIMVWamt3YOJZL1pp7bP
4K7micDihOBe7XIgORLpjSTiYRgLq7n0SiZugXQQqHcvXNa0h3eE7FTSSLrzy/lcRgx+q9Wd7ntk
HPBxw4Pgi018V+bOBbRw6koQN9b8rUDK246+jnxYUIss3h909aZX9MYm/yOE0PQ3fT0SuRd7WKfL
6Gekzk9h2SVWN7yGjs825QjIEpm0JPCm22yH6S/p3Q/IaeZkDbvMXk02BGE+ohQhTbfvVF/3MZJY
4jN3HB3P0L1XFuqSMoF2BY0fT46BnkWibTsqOy40rRNdyB9VrV59boEbdaC2hOrdu7P8RXlafC9F
lTidrJoFKbHIu3RspKRKuORVneS40V+dwjw1aHcBMX2rxlk7kw7iEB6aNjY7Ix1lVtLtDlEotsoI
2LohGCHXnjRKQ/rqzmOADrccYjNV91unrtH7wOwkc7+LWPdto8dMxFz9aLlGixfgZhwK9QGoaMXc
QWI3t/fD2PhrwI2LNwIIaKiJCVDP0toTJGVSreAZljBifOrtcxn1xwpgZDkKBFQWPa48Zg7+0KGJ
tK29ZtWYMc2/Oc68YzOFU7I0+Rodaux73VWz4DT5zdVY5EUMJspgZYuNPbGz1QkFkmIs96y0IE1W
gBJDCnY4yl/Akeo47Is51uP8oXwrY0N7405FgZXqrcaGLXM+J+HYf0/q9T9G1XLuONC/LmUe/qZq
/fHhPn/VxX79hN+CnPcsJlhyRLFtDLH8nUFCgePS+9QSSF7BPcv5u671ryGke4WDGYsBRvHjO9Fj
/DtlDAaH/3MZQ+ERECBPPtQFinf+R1mrUzYVNbN0oiXHlg3DqKvxj830yTRWBiOjRXsGUtNFH2VZ
9DBSqMCBN/7wl2GB1puf/GDaFgIJTlW9NI4Vd8aFjFWlrVV8Sci1wA/fKyfoYx/2QGvtcizISr5O
hUa0o0WlFJ4ZgEiQIpkbVdgzEHXz858WW0fEunjWCK2cXOoh3HQ+TSwx4+jtU9vrtigevzTyFzmM
75p6D75py0TqMhOcpIKXF26aWHnza+04337VphKcUT7aWblEqdSASfMmDZvpqpcGbfryMZu3Qpq3
Abev6n6MxWUAJgM/wi/7zew9LmjOcnMmLTxCk0kd7H2nyfrGO8nKfiStSMKQbWrWP+TIGtlF+OEt
+8LPU+3MmR516mCrb6TXXsYFzMBXk1eH3AGLqp0hCwd9pbzJWnV3VcIDQSmEYOdJAk/1PINU2/2l
rFpi2UkAHxk1XWJm8egM5S73AwHs4GohLathAfUzZG4Ok6IxRwkuXDG+shYvdSO2tiIbTbl96C2Q
/f5QbjHIMCm78mczmDVAjWvk5/sG5/sCKyg3JgOO9eUiPzfOF0PMSjnlzxH4iw16UqFSaA/EZ0ss
W/+qfdiffX3T5J4N6PudLFlcoZuvjYT6AXXHY84Wgj9DSfKwDJCulnEXNiIuFvUiop0JxIb2ZTID
WTOSHMIhBtmXgkf5tGSHTFF4Uf6j13mnwP2p8L9tWD7JKtpwUqwW135rc5yy08WZi1WBfJBtQ9hE
sKqZPtDqbhdSPUSIp+EGv+cXmthFcG1BgK1EkI0Y+xIg2EbcYOfck26UNvC9pixsGhbfl4R9D3Eh
HEcRkmMIy9Ei1FmL+JyLGB3MhzUEgJSH9GmgIXQkmPb33J17T+AJRPFmRPJCPgAuHR284WDdgv1s
EN4jIwrJ8lgTKFoS7Svp5dmBwxlzv4JeyjJCnQMN1KXtIrBkbu/H3C4/SRC+s4DGmjevSCPCURW2
gTeTjFDPAujPw7SVNmKhItj2kkEfhbCmP8G84sWt2WIfIgvMXgiEAHXQVD5jB/t0zRoK8x6S4qoL
OTybswRWY8hbLe8On5va3OCb5ntBmTXEvtZuMN4Z74dOHno2ZmM34fblGwkNdIkW+13yxdlZc3GR
SB04pVOCN6dPkIhWQWMAF84uAMYROY6xgmp1JeN4WYoKEtNigQlke1JX7WahJPXL4RNQx1Y4IiND
yROvGI8BBQNj7dq5SXvARybQt0AsVbxUnhWH2s8CVz+WiCpXetwMoZUyD4ZQOcGbOgX3FbLMOwoH
MQ+9I12KW1d6yP629R2xuYzhgJU6n33ZHSWso3iqrxazftAad4l2kYz0UgYA4k9cSccebTQ5YW5W
vmMlunqHgA4PGjsDwHJAHxb2LatFj9ImY/vSjmkPYNlt175K5gbp0zxPCYtiG2B/rdNgeK5QLEES
v1AKsQkgVR08I2wLrj2KITVDtVovfpgpH7CSEGA0gVHYc7fpGPbxSreZI6Mxtl3+Yc/yM4LJF0f8
+Rfboqs3H5bLSavqNA7ecaB1CledIiNitAE8hcTsOO/aQG1qQx+coUUNi+YMDnnoTeslWH7mwdYu
y52UfEgMLU9IP4EGo9+hp1Ll2VlVqhRp1U0ucdPUJG2Lec+FTBrkBJpRrNDtwTi4Vsh2zLY+1V63
JD3BX1/ufQ4AgA8ZGoL1KIOtr8vzHOrL0LUvmgp0buFXoMK9kRE05HYF+fBR4TMW+Q8IbYjE7wP3
TsBucg7oZLJcXNXVYL+30EjnYGOEvKID3JakeOxC9bNEgNa07joITWKqmzCfCsV7E7hpz3xk4Ks0
Eq/E5C8AdM8Ree3JeoCnvIClKBoPbM0SG0D41uAC9OenO1kQ2vaW8iiFTf3ZzNWm7e0N8swkiah5
6MMDnLDV5MIbv9MzuEqEOKldsV1h2S3aMXZxsYQ9owDAzy/C/+nY/IkiWOQo9Vq7uKgThDqJ+xrx
YoroVFWsQHIkc7cOOX824bz3hmXl1OgptbWe/V1RqLQoaMLFdppMNiPLMxFkPoJtwL7nLvrgPASj
BiNqRvA24Lhjo0cn2ld+tEM+GoiU/rG4e6/wVyC6WIkcNuBfgwIBez8iaKAfDm4OH9Zy3MS0YWIh
dZy/Wh56/XFD9PQ4uO5+kPqQV9ZLxJy47T4AM4RATuMiQmALDakdZbomP4FLwoyDxAgiSLN9yN/g
caX9KDMV7Ef/RrsSu3aJIADMgajkaZDbsWT22mNqF9j2Jgg9kCygecjkrDu7zdyyy1yk33rrNTSP
ZU1kPBILMZH+4JafzL9HpZ8KGb5V7ZjxirNkNH7W2dHayhExU25ac6RHgOZAdA7KLxmVb80UvRge
bZFHOdISIH8JJdiws5SPxJfraEbECAmVwMYprpNCVdcJSafF1VdVBocQNFlnhVnD7po869+8MThx
XN4USn6BmxmFStXuZtjYrNIHxMNfGDJMDfb3ymz62uxmt3iywTB21ZTOnJ5H0R2XDv0gZE8OkqTP
XdAENQwAOIYuTlGJkRyNcyr64Gi51lPNgFZS3PTt8n8QQTj+46Hef46j/oqY/p5V/X80xxrcJ9L/
60bh7/b3X5/G9bva+ev7f2sT7g+6CxBDRSQBXQESpH+3vzH0DiQRxaNOXeIE99jBH7IKNiAIgkEa
GAdj+/cO4h9yJ7KtHr46wH6LB6th9Oa/0ydgz/+nPiEk9ydHYXQMbHCYuH/uE3zI4aR19JIwW8Rc
DScCDKm8nxP1lHL20tvkbW6HYz9PGsDFspva4Bq43cWbvG/bzq/uCN84kOSZDu/cIg9B/Wbm6mRr
lOgGsxUq5zTIcROyetPL/mIJ7HLByDBSY12NJWqb9X1SCFSb50nWa5uMOwTmYhfFse8W67J0NxEx
aekPq7vXMYGyYtxOZjT9o16F3XuLsA2G0EjcguyrGQ5BHq2d/LXvCX49zgpV7ZAs5HwDrh6ayLpu
eNKFKeC013tmFq98b9k4ZjXjF6cf7ml+mAZi5dPyOBooJjny+DWtnxGteHD4iVf+pi3dvQwZUFS+
Fmi0hbNB6GGlpzAN+QnTI2J7qDJFfLCWPZLm9Rfg8Vhofgod+4xnja8bzkGtjseKhHjd9dEIOHJN
kfRWjaEz4w9Z9A90HOOi9n/0XYkUfZWM6mdX1gkoi9UEXxUEUGzg8NhFubJgGfMKH0+A1NY978BH
oL/7BWWyCmTWEjt1/cduNod8enSnMq1KILfAE7ENCzWA2SufcL4g8yBflRrOjfJ2OjIfxpsexmIL
U+sbKCfIQnEZc5H23gilZHjolLsF33QLfUQ+bbIK2hw1AaYT5LCiWYPsYxQe4bW2ifbU+2QomoY5
U+oKhvZaQZjEwX6Xafv1WE8nVAC7XjlhTIrmwfemT+8eHxE0uDIktGYCvEBm43AF/s7Xeim2v5Jl
M6zIqn4hCGMVvEJOWK3avN5YclqDbYAP7phTO/O1mSFdinHtyidpZgg4n6SHJMlbzO1gJKlUvVOI
3RH4jNRwFFnfiGQey6V5Fmzns/xn49QbDElBjqG2N0X3DURs3Zkq7qftgikKEqcmLCYa5giXfNxF
I8UfOiKQhV2ale+zMR2Le5lInqrSW8tx2pdFkZYFpFI8UkrjUK4fLQhkNmqamZ6HXj6TpTso5iEj
euD3cDTh1wnB59C+CS2OkccPfREk1j37isYsyFHdTlcmbfjzpxJAKeq14mrbZZAot/jS/ngWiDBq
pGcRVvQatAQob0xNb5HSG4tdqzr6UjlcgbaDfF5y6NOmvMA/TkS7bCenxQiiUh0tybd84Y8h1V/t
vSTdDb27yyuMYFncbj/O05cJMDdCXJhGWsN2JoT49gVjXxi+07j0R1R3p0E9ymly16DMI2Q6Y6RH
qXYfBOhb8AgdylX9FFCxh+KX+mJOFrocqZxfQIpquOKuu1Nw7q2wfi16BUUPEW45YJgQQ4NXhlsk
kRM933Ml0bDBZYJf6CBYKiNrzRnGFtUIFmOExV6FYg8t8VbOLNNetVIk/5AIevYc5zrciLa+EoYp
TYiHjmJJ3eHT1W9Wnx9qdlzcTQH82FSwGMqHeqlvpmKPhYS2z+wO+gkO7xzJTFGAO7/7Nf3d7cR7
66IBLwep4AG3CxBosw79rPDRAXR6W4xPGEqWIaX0XKErqksgJmW5VTArPBOmTeFvrLrqY+RHVlV+
E/W+wQiAgZzV/NPNbwG5D8Ow40bdLHSV2nOTpu8QZNRph+E7MI0BUcYV/ZoBG0m02nfuvgjLc0eK
eQf29N21EieEMOGWH/cAByKgAQYU0CR3rI3O+2szVq8th36AIHXEVDZP3iFHxzcU1Usu+YGo8QcP
EWv3sP+p0Emkc8UCgfvaQkrHYIMtZmc9gsh/bUAlMBvajmm7r9p+WpDrcaPVhFRz18ut34rb7KPZ
+YULDrGIYCjjjEmhPq/HRiEJ1ltgULy0d6+YvIOOGbNrbIm2yTl65Us53/LWOyGPDs+ZA2ESSRfY
L8LGmBhNylQHwdqZ+1vQm8ylqc4V0rHzCjNRMFIKUH2ImVeFF0AKjmTiM5LWyMtiIGrcAM8e5Dt+
TFlDi0qMsNOybRMW3Fq3jq3gWDQTrO1pPcL/9/pHCuQgDJsPd6q287hnS7UJ3T6rxKfLkKTxk8C0
qULfR+jPVl/LmqfD3ckel92InQSUwmvbP8sKCyrASJIyWBErzwx0+hljknSEphE8c1wvOZ4ODYml
gy6ONSBoZ6OlwIgnQGx2gboyQNBdX+CwZXMFVnhw+NmbpjTgmLLkIQbOsGQw1sTfMBwUfHxaKHpw
H0m0SmSqFMm4eK/QvOF82Ddt2p0i28r0mOTwqvRw8LpxVbPbzDRCXO1DLThGp3jfSjUak6CW96Ff
ELeesOWcfRhbij/nQNU8+aBhBjazTjrvA9mUwn3PkX4rTf24IFAfIfNYcJhU0MsWN1PFhtlB2oBd
kyLuwKcFrb3Sw7SiOPkigsD3qGA+KvT+2DZKnvmNPsBKZOUIgBtT2dBoGE/uSiqTtvoeMPRmbMCh
y5Rhg3YiluiuznK7PWMaRcLDo+8kUfHSOjwrxj0HhOKgy8lHyBA0A/eetMZ9MT2CwaWGbIDWHs3b
VDtJSJ5D9taDc9OghQTuhi5H7o2kZSQhT1YJaC1cq+7mEiitKloRZ/kRaOBi0UtHPicBIAloYZCr
pOyrZ8hIK5B6uB7IXXOQWARJ7WLeLHhf3oK5aqB1ozEEitgk0B1iJStoCfWqAZfDPVRiXnOx8ZF4
TnNshgbiJU8dPmYVcgo4Tuu4j2jmQdmkcjzBNjwYkLWWZGtOoDJW5nZXl6oBANdzY5NzXQR7VVrr
quVTHMLwiisEwplgDzPJj63GlKtWre6hOVGcSth/c+UnegTf7QUI3z8MIU1hMAocRUiBfrYwN0qA
kgQdTQtFq0R7B/M88TVG7jnffZcnI0qY7n22Tg0tVKJd6KB8J8Zz4+5MT7PFgzhFDtZ8apdVOaw1
ChpdLSfkpzajQzbecjR5nQb22fL2HmaCMWHtQhciFoHa7K5z78dkiUuocHP7XRaE1WvnHsswQKsF
LcG+4kN9Hmu3iS1jcbBi/kE776yxNhEqUxyOe6sLH0dUXk45x0qhcZaOmmFkKYwvuuAIWWMwIVKG
YOYqXOVicHHPo0rGMBF8rittgAkw5Mk7pREfspPICi7eXfnFwD/uY5ds6iSaXQCPLG0MpiXNfbuP
9JxVpj5MnViL6UOWMBt1Za1UXt5Cy3xUxN/PCqKvWvu+eLBxv4DCizkiyne1ESPCEswK2UiuY2cW
h6IGuC5+KDtfaYFk2VKgds7f2N3DjXANRwS02vokcBZqpGEELTKfPhOOuoWdECP4DzKb/ltu5u9m
0/69ATvZivvw0D+MXP+9lXQ8/JjfWkkMOvKAQ9u+FwR4gPofWklM/8RodcCMSLBjzf7eShKMVndh
KQUB+jtAn39qJUE8+zaIGjcAieOG/04riXD9P7eSd14GUTP8uTeuf24lXRLIIScuyJloSYNl/MZu
7e9dD+E9WNIkYKDx0Z8pdoMVAjEbI80QRPbzZeu1mNDhgcWt0SAW/R4gYyZak/DydcHwzAEYgIu2
sUaWQGBWjWMcADmgI+p8H0kMARnC/TSzVT9EJ3Knd6MRhDEkRqteq/9J3nksSYwk1/ZfuCZoUBEA
FtxkJpBalBYbWElorbHmr73/egdtZE+THCONb/m4mEVPW5fIAiLcr997fLnMw/mm4Lfuwn4f9TA/
NXU/dgSveQ8U63uMK0/t+kvPm+wX9SbUUjdGAWui9k6ZtYsJEMQMtA85TlfYf/vQCZ+W3SULmYTv
GazDTtmIsDi0Sf6StiWyMiQ23KvXLAiDlZ6N2EyccR/X8iuPjUMcqithpDtA/GCMOlcBFdQFAHoQ
ekXT0IIKYFCUTdpHUKkLxO7JrwtOYnk2FwBkgOhsBHfwfO6iALiZr9znms/gY8kvTiu/ebPtkhGM
ntw3tMmis9clQchuinbKTAKOeXE7mPuhSnaJln/OUf+lzozJp+xZsT9n/bNNh+eUwpYw9srRSCcy
BV21styrdKFOiChnNvlmLjuuwN7f1FZ7m2uDwZL8qjN17cfPg6CcqajErWZj9+k2bxgb5vt83AQZ
mRgzueUQCpRm3db9acTkVDfKPqT3jZujGR2U4NROn2HizcOJ8tA1QIfo5QNEQy+QdAtQYBodL0Ra
niyk5Frp+M0esnE7G51nVeMW24W7yAUc/cfR9K+qCrWKqImDGTBKkQ/MuxECZ1UZ27pg4GDr9Mpf
VcTZ2VZHAuX8hrTW1hJpIu8ULoATSZQ73Rt5txl9etDqOErIssZbix8+mAK3TK9ZHW30JqaL5Wwl
4t2Z/NqG71bMLOrKPFbk/Az0dWm/hqF96XPq52I/Op+wFNYKEkYeGA+9rMA/wV1NhsXa3DGfOwgb
Kg8tXsgxzEjsXWupXs2Acl3xBv09sOWpy6pTxSFu+M2O5zrlaE+XM17BTRXiDKjs7DZxCRAq6hVz
QVV9WrryOHNVtIm64I0+OtLkCVeJz5Vi+vC9RESnwGUTZiaGkHSdAOGMysFLDUzsXE4Kl1SnzNj1
c6/PnePMDRZzk6ncaAM3W8gNB0xrrYUZ1UlNY2KM2zy697kRnaxhXDwybBE57ywuqTqX952Mjj5/
uGoO9rP+Mff2qdYi+tpyYQVx/0bcw4q2D7iVqxYfaPhKiMxFB974gIYV8R7p9Fkpgxf9MGnOIaWk
qGPUbJ64bCPHM7HPXUNFMFMZRCQcAliUrecPl4LaYRA7kmVu1x3y9moymGgxDy/FRqBdyupjROWm
DiF2+SsbN6Y64elkBkhMlqpFo6SYmYU1VDMlVY2Be4oap/GvPRXPNOBopwKKlkqouhAnJA8/wHwi
/kW9FFM39RNp2aWQ6uFqwOlStmMtjim1VpS/hFReZr31qcPsPvZm2CEq9RmEQcLO7QVX/bGhfpsB
7fpoGaPV86jZL8LQ7zNDPBZRwkQhQw/XolOdp++NNZ4Uf9riUz6mRryZ60uf0kfM+T4S8S4Rcm3P
cl2XzfLzTG4zDuvZh1UyPU64jw1mvpxpqHlH1BW3EZgDVbEa+vErRUsyjSfKUDczmbqN/qmKh/tu
RCrX1WQNXXklgpTXK6yR6mZPG0i92v1zS5tV0e5PObQ1JucdlZgWtbdaWA9mcJqS3CXojhMQhS42
7ub5Y4ppR3GnT07qjbwyWV9BglJPQn3FvMSR6WDLyl4dugg56m5ZiYNpKfs6DbftQKTHnq9zOx9s
0gCV9T2FH+OizY0IhdZvEwbnXJgrp3/zw21QvcRmds4JCEdW9GIOhFn6T9LR64oHXO9CbwgwnMFD
WNQvhqg43yvxUAbD1hHlKR6QVwMG85qPW2Ha+pO1UUSxVyIgHbm/DsyngK8RyGfs7xu/s3cyiHeG
P3ELPEelxBg04ObfKl2wrTVj1ySvpjbsatV6mIuHtkm3pcrIRQs4n5H/HCh3WfRtWdVmKJUTVs11
pYLm8v0nVX2AP80xFRx5/Dl4O9pQa9UW6glB5YBTDj2KujqecdX7KWTSJubbvvohk34jdRWsAtgg
qx3m+gd8cydF6q8FJW0R19ukct6EvFVpsm0pNP1AvSico1EVeLpTbQ3/uw44YxN7xBipSm5lH/Kb
/2qH/YuGk+6WquKcGeqhIbCrzSZx+MyNg3qTNeY2QhUxTRBnDkSufq3PycFCv6zVaGPZ9SXijpuw
N0z0WWnDBDiu8YUgXTnVqSNZH40MifVTauH9a75lhAQ16V7QKGtgU32tkJy1wQJUoqeYN/gkTVL9
C5d150dEs3WR/zppvEoqFdXWP4xienBEd9YzhdSmilCgba0GU1owk06tz3VM6ti/gvu41XPhNXn4
/8AJ/f96CmNYVJD/7RQmQdEo2ITwt83Ffyue//gKf7rOHRiikFLIzelLKfyX4pmKVReARG0CHM7y
Xf/GjFI1g6Lboqxepi5/sZ2r/8TD5RiU28IG4w+t/9/wqv8O8crqgX/9579y94keL9XxvwfvEye2
mPlQqvNNl+L+r4atwnHKXudOXDMGOQcz84JYTpg5UxQujZq3sB9nuzjMmrIrkvIlqkL8M7XmWtJ5
KokuDrp/NmfUJ0OGz4VIX8cS18kMXxdYuF9zu7SRATX0aE0o5IA3VqKvTylgS5NzSue8ysb0GHCf
watlPDxF3gSsHVfQuvc/BeddlaUvBedfHqTnsHqBH+n3b3PHjJdRicrtnk2Fm6JtR8OHrH4cDtVc
UQ/gL64h7lejibYGh29ry8OkGoRYUjecitc69dc1h7VUX1nHcMoQcFoi0hHIY1/RDjNHfB59moBU
Uwguggtg5iIgr9JwLYxhf8u4/FEU3WmYthVoUwElASDMs4g70MealzM0BWDCPAiCY4Z50yeJTyZk
urcKjniuKKHyBbmysvCh5wITXGTJHF4sMCcYkY5aM+/NfC0zf2Vy+3EJtlyGA5dirnFYIMSuE9Va
yzjdmWG5r6WOyntBRtxILte4UMHHjSfMJ+8ml2/MJRww61mRc39MLfO+zpSXieu6YwWCkvNjLloM
IADCcRhfEGkIFGwcnwR9DKPQTO5sXHU69miBuFPLGAENhj2ij4/4s/AKW4nrbhGFmnHHEMqbWusJ
6ztoQwUmxOBFiEm5ufwGYnGic4J+1fWrshRqCFCB7nNCYrPokLiC4dVQmTe3d/C8OG7rddqEni1f
QBRC0MD+GzqbYoTgEH+RttNHAko9clOTblKfqxI6IyCcVTkkGzS2dVbdovmt1udHxXqwk26tUXGx
wmCn4jRr0/DQO/I1boN1M6suwJpNl5uHpZHQnDttJtFawA9BEa4LkzGgm2ZvhV1tMoQyRk9Yv69E
H9djp+00AyqQjh0/z/pHyrlg/C0lgw/Zs1Vhwo8hzPtoRN637uu2wuCCfgEEvnVeDMmnPzd33SA+
Y1x+SeF2bQN8wYdlgLFCb76zdrwChlmoDSSLr2V2nIcLCRHXgpoThdW7bhyqXqyBqJCDO4XKdVBU
z8nfG4ZE3fQ21e1z1Geu4zxV/om5/rqn48itKyFUolOZpwwVnMxHfaagggOsMhjsESGlP986+ute
EnCzAXMMvunG4Cdru73pYISNtPHMtINDMdOEB24kQ4QkWkCi7gHGfuN9DncAohSZ7Qer8pLqQ5sv
bSzvZ+WNOPYR9BWpxvFUZP2mijDolPgx2lNrb7Rs3snoECvZHrYCxTZkfChGqVK6JSsFJK72gme6
FMo9WyzcEmobVma6BgoiKq/KCilt0TOHx25Othbo/2S64dZ+ohDsWZFAY6SrblZhGsqfMoUvni5E
+1cj1A+J6HdtNnmGpKJIrkbLlKyOq2uma+eCCUA2+Oz2YMFGtB5GJgeI8J4z7tpwjysbXmZ+D/4O
JZjeuMVoqu6HmAK2eGwUfe2Pn7F+1owBqMhGZogHscF0pLgUPB1FCd9cVY5RJKDva9Mq0pmVhGQy
s99uPImpgvoiN84wzkyiGOJQnleeSUnh0L8obMMQVKDtHO0zX7pRTXOgzi9Gys9ZiT2YMcMHTO6I
Q6cBWm2gs5tk8qTZ3xrSKERZwuehr1ZgjOjFu0PXZl4Z8UXQpMs6xps+N/c6dQi6oyvU4M60P33n
0czx48bpbXGpzJ326iyaawJ5tblUSvWkkdGOgvkSRT4PznsxR3fgVR8qLXTn8HfmJUSt0eDLxwOs
C3VfgOiadettJEiYNUzk32JH7iqmTV0J466aJowDTFfy9L6UzNRNUHLzvoGuUo0F3ensJVNHx+p8
sVx+HQ/4gXpU0WbUL6XKdgqj3DKk2ijU6GVuA2COMBvEB4FpBwvvJe/4RSHkMD+hJcZV46gDlkDr
Jc7zHQB4ScFOYQdSZ/k9h2JHfqALKrfsL4U+r2rbcGcCWS0o6abAKDY3PGXRwRA+JNb5OzN/tOg3
I6hQN9xacq3w7ppepu1G3JvFuXA+o0ZbBJSdzRuuxk8GZ1qZyZPT6pcifQhFfubeIuzaqEchUQ54
Cf32EODfD4d32/oEH1YEH7pf0nsbRznIdYhw1E6PVnWzQGiXzH6CDAFAT48xnKIpzXYKEYeyAfsl
uTOUnVKY+6yVFwL265RYSFedlJKhKfOdYJWUmr7GJdWO85k1ixtfgPcxBmyxpUFmM/kO5HhRhvnR
CTU31Qd0B/Hja801Gvz9rL1WU7ZLQ2ebpzyjqeVC3BtXWd18lwnfAcUJWioDBoYJAYoMTEg9uC9s
TMci3bQc8h1Sm4h2Iqq4cTwtPo8pq3webKt38/SsqM5OZzbW4h/BKr9Ow/Yzi1O2ujyN9XOFCtNN
0ArjiUUHUKnoyMR8p+mVOzQKs57mpg6gVq2WU9jgLdhKXmGLrE/iVDfdzJ79ds+s39Vnc92E1kYP
3u1R22vJD2tJOHNHPpn4gNd2zgNvaO70KTnINKf15/jMr0UjeTzzg0VYu57kQQNNJEXMSAG1sqpP
bWZvp0C51HG6aUJ2ioQNodMIZyB+2d9Fkkm1eCfidN8kCjNtqLaT4JTDVJIUHhXppSVL5pJaebWc
+Vf6/d4ZnftEAqZCguTlNzDDGiTQ292gaa6PPy10eKs7ujVmbgOBrxVrbGgtrEOe6B+QGe5DI9n3
/HB17uwMfWQx0jgB/F1gOhru36TofkJeXqa7I54b+jsjext6BLMhNT9ZR6Bv/bTZy3l4D4Jf37wL
/fisx9Yam48qFK6l/cgOCZ02OyngdO6b8K4P7HXkJHcJypXFf+YNfbuRPY97J5sbpsvDiG6RJ08F
l0Or3GeYUYHt4kcbVpGBFOFsez+fVokJbRzEdDjr27HA0A8Y3G7YNDPiaFnOrRYfY58Um0b/JpcL
EWgA8I6+WLGhpVFYuKFguowzr8osNIhrIGpPLc2NpTf8SGeSozsG5F6RV9spQb8ZdXq+4FD4LRwE
fMiZeIRMsdHSZl2G9XNrbHT+loq5NweoqIF5Kkbhhu1Om7/mQKxUCyNr1L5ERXJulcbcxbr5VDTa
LxjpjWYyA+9/wMlwt6nJdwwqtIt9L6+7Qx11Nx9/AC4jfaIWMsqLygBZD/bxdGzj9phF5X5qnmWV
HUF1rFQc4WCUGxJAuN798c3CVjuqFZpMuKt1be2zmSka5u+AE46BzKJbd3W37ueTYSV4lBAUWZUi
4pPD2Ale5TEl+SR8k1QULlKd3+tD40aT9vRiMykClLYtlfeu/ioqBw/006L1SgwVao6kh+kI/9ax
zYpDEmHIEt9DPJ/N4I193hhIt3n5nkS8tTJWcJ7LbRhEXptnbqR2X0PbrEJ/vp9R2/S6x1ZioiI5
7WK334Pb28EIvLOHW0gmDDAMk81nhcFmFtVuGTaungRHAXRKQ5MY7fxcKK2KNvk0NkWwoWthr1f9
YlvKo65B4tb7U2vtyknx1BZRqPnWWleCoJWmf17K9Sq8823UlelJV4xHwuG/XaO/Nyo1s+MT8gBW
6yDwXRRGpEb8WMSTO4L9T438Sx0obnXw3kbgMXQD+d7EMw5kfdMK5QaQLyEy5vBIGxA34gb0hrpw
E/jUcrAhVnpVzOnM7beZx4/ON7eERFd9bG0GAvOtaFxhN26hmNDH4MFnL0atYiTRV5grqOn7VeQr
D1YgDkLo697B7joPzrowgLCw7wcVwooOPfUsJf6lKmuvUUCAJeEmCTtqpJuonkeMVnJwlTFzJzwD
SUSDAsq98FP2eBlcLOO+Tr6XYxN6mMacgksFzuvSzpjrGmeyEA/S/JZKeaxZb6DHGZfAkoWd0+E9
q50n6qg8KC/ZBM+gi9QnLDgMIgdPy4tLHLTbRZpKgldSSGKV6+qmZULfqdUxFSXIbrkDoXyeDe1q
ZvNVcdjjM8n0kBvlswD63kf3KS6CyBYMgX7ClpEHjO2e35zQhjcMR60IWQhjzLvQfwkAkucsk4lb
BYaw4eydpuFGSZnV2z+x5ewmTsbeZ7wSqcUmcOx9SzYo85v7EfR4qFO8kff1SUovhNVyxgOoPA/W
e52qn6GJn4CbDMgddBzSQnmwTqDXIvqPTKjYd/zOBJifJHjoJ4r8gDBPvNTG24UwbJnxln+9qhey
Klg/mHFZ6rBoIV2NrHIDxkgtsFD303XJR17SFHDolxoYFS04JH3BwTIdaWZWY22RiwD9UbO4CyZe
nr1IJ8F7U++KnHmITYyqyZ1XQ/eB3HAiMIJSWO0g+jfDTx98IOiJepc46mVsGNGkvybeMpuNSqI7
+c6+bk/CvsnhZUxv6fSuRJQ8wMyM7LY8+jW0IN347Yd9rrdfpcX85NvOzoPx02e3sJzdicmbSG/j
UF31rj4Mk3WlezxSlvaiOcRF+JoNLCfScuZlxb2iKmKrJICPQm1TjR2UQSKztT96Ta/UlI022Pq6
ebIaPwExZ6xkZrAhQ6W3nxvjvYE56besCKzbLz0RD4mjvYpAoA1rW2VS//egG6QBzOq/FdDSH/bJ
fP09+eyP//7P2bNpGRoCmiEsjVky8tWfNma8yCTygCVIY9lo+Vf5zAAjKXEpq+p/ojaAfoDPrjJ/
/sPI/D+Sz9S/62NWsXoxeFbxMGj/QT7rYcJEkkz8GjZtt5kCnkkzX7K6F2VZITdhzEsWg14d39T4
GGBCGgjt4muOg7M5vVnWV4OlocDmZy9J7fQxXRKPmADTAGM/pkDeNq8dYpcZ9ZPVV0eI5sdigCWk
4ilhDLQrAkq1yCwN1yq6XaX7kJHGlo7U2aukzqg0V6aE+LMYhuMK3UvD0YEIT0tZFq6pTS+O0gNg
QQjiQc8bluVhgZwXL2TA/wzMkWpK9b8qKpg0RYd3Uo3vbayUKZbKhDI4jH6EfpR/+C3reR0WdwrV
gyjGn3LxZWZOv2ZEdFAxbHZB/T5IZ8dttHPQ9iTSWKx/JDOxOaT9NH+ynXjZi/IBK/OoGDeNT2SU
BNRLC63FemV353U2cs/WA3iUDQOSxPlgxyT02E+M2+RKTx2dkbXkLGEOFHF2NOE+CQ4d0T/IzmxW
ftZ9IbDiARvv8ije9MO4lbCXlhh2DoYnyo5JWjJtXWCLa1W8CDqrWCUEN8UViFUNA2e8Zzkq5R/+
scCic58KuFk+7Saf/qhpXjsy9YIhBgh632gl2bn3wOq9mGSYPiNzyuYZ/iky04x/2YEVtix+bG7s
RvWqVG5Mi6U6KlM1xH97pOKMlI2i2lwkgfFpIWUJOb4lff5cL0ddkDzEtXo2DR7AHGaDtmyekLbn
6MYzJlCG/V9mW13q7reviJvoCHL9yc87PPKslmvTk46NWzVTzxbyDQFkGwyuSmPnZOxImcuXkrqF
1VE120xQVvyeMqBEr3Vif2WR002hYuGhpYnpqbajTadYtz4qgVaudctkULtsGFrnFVzU9DKCGbaI
81SDOIMcoh+vQgoR0klaYrz5ZXhQzWdSpV2N6TO7N3pOYRudRN0TW/GM/py2yx4TTBkzOYHkbdZn
OjVtpY7qM5sHWMJImJFLUha7kdlNORZ3YnyyjG1bB15ubiXbaBhLv1h+99Ms/BE2tTCwK6ofy8GZ
wTx2pujRUnKpHOtFBa1snJkv2Ts1IG8b3XKdqbGjlSwLKo6NMT6wF/Q0aK9dwtq5ut+qZAy4LJk9
Lfv2LN6Y0nqRBWPj8hJMJVm4hd2ihltD9B0G2OEraod0JUjw6mI4WsQ9RZHeq7ZCbrP6Mgn0h6Hy
I8RTb4wf48SOEjBJiyLasl7PcNK7uPKvwLe+e4K6ilQuoyi/CbwuySEldNvR4S+hbxvf+Ekzc1f0
B5wRmE1TpsYYWOKIz2WyTsL6llyTqomb1Dzlltz2CQsMtZlqjLYBv2SX3XL1jc15Lnm557K23SIM
L4PO3oYSwv380iWUE5hdBcK45uy17tuurAOmFJfT0+BZ0VdlgEvxlCjzzk4fjVmljNLZ0TW+E7i8
qpBWwJWsw+htNDS3obnUh3OZB6t6eE/oWpOi2qY5rmIav3tOg70+//BKYSCsXzNr3MlYPvJ2rwPq
+xiFAJo+dhHkwcoYd5Vd7DrxgqmNf0/SnP/biQHR8co5bcaYHal8otMjjEkcwjgiNsPl38ddipZn
HE3QCTkHodkDa5fyYMeEvfIo+QpUdsI0QXsNuuYcVeOXqeeXxvjFEYrib6yNuELcKzdQSs9Z9Nr1
+V7gv+z8gNCuARRVWeZ7+9JXaS7BCuO7FvE3yS24OtArWJsjSjA15VOG4sfHkoIlm1AegZLDysdf
01qeNcUrDTBLb4LLSGxeDwlCQvYqqV2DfDYqKpqbs850wOTsHwQAOQz0MITpu8LYdmxva5axzQhC
q9RJS8SsTpieTSpMO1WuY556k7Rugfk19sMhTBljJNFpCNOj7ofHrA+2jOmZFRjPxOa/44QEKOHI
2o4ecrg0jnbm9Tw4anpl++9jH8gNrpB9EmKTV53gswNqA5yV59GfuMDCtYYSKEDfAM1mCKTi/zg4
MAOUniBB44B5zbcpxJwgFuvRyKp9G+4yFgfTU2k84dI6yD56GabXwr82yviQps3Rr5tNGx6CdtEF
BvpRASVdx9xRB8lTC7LDwTkuGSrNhr3tHLzChquOowuO/dQBz7PCDv9Ebh9b6D7RgvkR+NcnFZaz
9CHgmeQ6/e1UiV1PeY7BJc7TFylS/lyZB0hSrKXRgPogoCiSFpRxgc8dJGQYPY4OC5YWurSBjUaQ
3zWgDWUj0mDJ4gGjzjdNbz9xPH6VKvkKw+skf0VWlo1qc0zHx5ptEVWPRRv1XpoJDrAIXodORHnR
cjv2sohPIoHfFqqyrXUwGA4VFJi1LH+Nsd41xTlxFsXg1JQ2WU6Hvwkz6fA0yjeA1KzuYo2EF7IC
Vr0YuvVaieJYjZyN5Xzs55y/Qu5ljjcJua+bcds7micGaxtq+TYym2f2Wu/UeG8hypcOfa8iMBe9
WOwmdEKM9BY7XQPyOXRn+GLzhyaXH0HKszjO4TGRhEHnDLIvXuNyGTFOLBmB27e8vLVNct5Oj6WG
vSN5DKlb6nqTx3JZW7aqbEY9o1uO9inR5NWGUrWaIBtNdf9IjNtEVMTcNVu9g42LlXb1zGalMYyV
LVl7XWsqT0k/jfyiYkOyGVJGHe4otcGKZj/YQnwaJhdk0DRyXY7qo25nBEkETV6Ls2DsBT0H73fi
EyDVCMyyWcZhYNEFo2exm0uv67NM2y17/8op3kysP8gm0MUqnjBGxhRb7esUZZdaAZqevLIBZSPj
+tok5i4V7CAdMMNqTkR9IgYC0NMlcUzArf1Gz8ttx4KORBC7yOGRb5J82BsFLXyApx53TxcE6w7g
BGtmV5O8V5z0YBXqxuj6g6np7w4TtuwOGe7mDFfb/4LyvinpeRdX3ZeiLbu6Wtg+EZHikRol6wh6
tdFDKPtjt2SHrH5rT7Ubdv77aGUf7PgIp9tg+xvb+hyZHrFIbFPqnqW9UZ9eKij1tpK4kypf7cG8
DHyjgZrLdmAw+S22KIxB43fmDCxAeRirm21SajWgaTHY5/G1YIRrMbDkahcj63qwSVRLSVPR9FWo
2BxMh9CYxpXBKi2s6hpbWjj1OFJLfomegZ4g6lE5+b4l+qE7noMBNAIBSyyE55fF6J31ILr5NbX6
+1GytpKFt8qGPSRHJ3pid9gaDsMSxa8wXw3v5JNOap2+KIRSWDBzEsngiobZecaESaavUdo9OoRZ
NE6DcLL385JyiVmWuKRelmg/IZhyScMoVnhtOV7akp1pxGX64mcg+VbHP1GBe5+/La6Wxem5ZjsH
IshTQujCwGhljU/d8K2W1y7JiBAdc0qfJa7TU+ikBHhaPCwWNKeAYI+wWStD0Ceuh2cVi0vYPiTE
gBSxrK1AUdmGBgPPfGMsBa9Vu5bJ9s7BWgEx0rf/aPtdVo8pjY80Fqe+/hn228Swmcw7lc5EyNnF
qb4th4kdKsEmAruYVI3bQJUdtPhpESdmW73L0FrDYVkdh+Y/Dw+DSXAto996DNJo8AJVeSqJH6vb
RPNv+uS/W+y/TZYPvKz0rVaz2AjzIPhwuBMJjoGQR02H5mqkbBSdC3Iwx8KfNiwVJGEnSUV2dzKx
3mbQnQlQdDu8ZdZRn4M1knXfnHPWyDURdiqh7goNUKkGvx3FV2vtmhcZ31QjdwnNV9IR2+pBSVHo
+fsxTRAS/UMWA4kqNLKp617sYstQkTB+jax411unW4mKt3SI95FRfhqqABWj45PEaB+0Cp2Heoiz
DISKRFU7Lk7L1o7vktRL9M5TctLzwblr9lpdot0QWXE8Bv+blBmM3VTranrJhM+spLd3aBjsolnC
Vkyw4rfAZozPlJYE5SmPkVZruWGoxZxBXQv8RpwZBZoR7NwW+9LUYhaFNZwRUh/8bm12JmozE3Ca
zPknagTXL7hSTJQ1rsySk6hPhJcpjxEsYeqaOuIS65UDI/19Veue3VVnPeipd8DWhIilMtl37GdV
5fQwVbegEufeMgkjTM961Zy6llG1conZc+JM14RxbwJ6ysWBwIifvAEJJ9aDJvezMXl5Gu20obsi
NQZVEbghNHrE283/miyAJf9LIeZfswCn7vPj//zL3zUy/fEF/jQy4bA3gGTiFDKwoqC3/KnEaNqy
KNnRbFs3dPMvKQAgmWS8VcxP0nFAniOPNEXXhv/8D4JAOe4lvEfcK//jFIBl/ucUgKVpAN1YjWNi
nTIWn9PXxz1U2eaf/0H7RzMaUuz7ME9mlofO/aNZF+skGNZsdtglbEIir5nuhqkFqnc3w+fQdp08
+PZrFO4ce6sNX4zrUjunf5OPFdfS+DlN78KHjtntjfBIA8NqhGte303tB3LmSmhyVYR3lQjdht0d
zm8X1l/swQytfYuQCYzdubSL45SRYZx4JXt7BoyKdX20oHTH5fNIgak3G7CT/Ixf3MPmUCL1ltCX
g9UU2aQTGk9Z9rEA2tB0IjDv4XQJOXHhOQ+sc057FjCdeqbEqkOc6cbuUU05D9WniFnx7rGUwzVx
F6rdme+xQgVnfGaFlyg9ViA4Wk/SlesOUu63Ed4PGejCvt+WJgYhxufCetZZ5b5YZSPdoZwaN9gO
3Czpd7b/0JkZ1RxFjblthvt5vhQqWD6yS053K5OKQuY6Tsd6ts4diWyQviW8phrlqm0f7GpH7L3R
0mOIklATjtVZhRyXctvJcKNkj7GPypCmu9EqdhYRaaM5j4ybR+XDoYhMzJzhI6Z4GIB6QLumdz82
gvXgcNBighjeZnVi7ncNJcxuZF3DJowbsbYq/2L/3yFt+mtmMqDo2FNPg9sUiD+sqkjYjmf6j0MF
qZMWCBL7Uzc94oU/l8zXHBsAlTmtyrLCSZOScER9gmekMPMdkcJ631oFCss0SvO+icwvVBU82kQB
i2oXK6nn9+1nlaS7BdiKz23rN3JTm/JrHCt2e6JlX0ss5yYkprwMthiuDrEReZVT7Kcsx61jXWLl
qcpeY7V4r8r0iZ14H6wW41KP1nNN7jCS0YZl9iyNgoGFBle9RZO6rQKW5TX4XHCIGfTFpvlgyd6t
u/DHLh3XicYXlu4dWe0zVy/6UmLp7/jQ2ao82pEbifTaEGjwf9WovDTaW8qUPpbp51T8MOK75Okp
ksJTLdUrY5MaXb0z7Pg9itlaYJTMuWiZBRPQga+jG4aLjeMrthin6OUXVx/Tx2VreEnWVO8uVGIe
hkv6zPYngyiiMVJsWYSoxG5czoRaaY7UMNvMmr0LCnIFRCocCK82F8YfQ9n6UXT+rXPCXVMBmEat
0Hp/H+UzkGxc+jFF30zdpHoJkUwmGxKLDIT5DXqmk9u7rjG/+vmhBffZVo9OEAJOe5VqsQ9Cbe9k
9bnx7buR2kmtO5q6X0mj1ssfbXBYsBdcIrUkM6y4U0j0zYd3I1nkp2rmETTjgdKqqMLXcCGmNifs
RV41eWns/V/yzmNLdiS7sl+EXAYNTF3AVbgI99ATrJDQ2iCH9Uv8BC7+Fzce2VWvyGI3c9jkjLWY
+TJehAdgdu8++0ThZ8l1vxYs0kIKsnQ/+Q4a5m+yaFZ2MZHqT29Fpn9Q5gvrHZ199b4pXPqzabku
+b9t9acxuWyMXksgP1WIbyuenaCvq1m2ugFfYrZTHCLFfUyE6RiU7xZFSqw/OLV7wAfosT4EdqPu
gw1pQMmEYu014kKzMLIgXT6LXg45tP2y7Kp9WjqHkBoxl6MUOvx4obju2kk6NJGHPqn3dglHI/WH
1n5kObhLM3WNm8Sje+oo7QAuGehvbAHUYJbpUHNalwlna6yM0WUGaJgHJefjjPDdbwC7nYBYS4P+
coq/9XnKU2hvSiVxOjDb0O1vnq7oMkV47MC8BTY+kZkriIdFIQGQfGcR27NuKaCnjdDvNJeh0w7t
NiuVXxJcrHz8Ibn7rZ1W26zy4QEYQdQFfAE1XfhZeToo9L5lHLK67zK/JWTrC+NZjTLIHwo3GDcv
ukkiLODrMWLxQIMjWVxtrdTufaox6VfkJU7EzYwy7nAYjE1snpwDmxCdkCMIqfIwx3pLGknc1Ap3
O5VS1dTuNbQICbs5+mjuo4kCj5YfX1+aKAWJNzy4bPUUp951pXVKnMmFV7qX5C/Qiy0xrbwbLuMg
oWpMbcvQ08in8Ob8thuUZ/bMwrlk2Bq9fW3Vz8J41zp2xwX75Ip7tmL6+0Yk+5Q3p1aqHG5Npp0z
xuKAqNXughfwRonDo0qYwGpraE0E9NHYrX0juxoSGI4omNO23lwrkn1lNUwMElW3UHhCR/xRwR5Q
k8nzHPzqV2XaPg46KIh8kmP+mgUxi3AGqS0bRwuBSCpfBV1mC7ey1wYrd/AAxlQ6ZM4QQhUwFJqs
4N3KPlVL8joliGsdwszcqDNmasDtE10YPKdaV73kmYCeAPsqupTCtrbsBeJxOPocYPiP9Stn1E+d
zPh6lEtsnhQWpIrfbUL2OX3RePbwGsQ9924OvQxJLS4rNhgajVZ6Na6Yy89aP1wrq9x8VSaM2bpx
Fml/0vLgB20zCaYh+oyG+kwwYG/A2ehhf0u66N1iAgmcuwP7Z7I+GCfN8UFCtZemi+Ga87Ne9bj0
80vpBw+RnpwbA+ukD2LYG8wL/HajdNckjznzG5zcGZzG14K6D606m+M5n16njrkIYYbA5GKkpud5
684EB1DmORsc+lTcnzH0N61hndP4WNMVrjg+IUlrQ8HLp+MwICz7fJnFDU3f/UrmrwpdVwkNhZgV
qYtIUb0oLFYUm6ULiF1H0D1B+inFqso2HTLAjHnNSDR8ShM26FutAy6oEO5026Q7MGmjPBWDGH+h
sdrn3YMI6Xn0TwPRpYTZTNd3ngle0lq3JvjJU8pBKAIDwVkR+SkJI40+KrKVySMt7p4S7SkfH4v6
6jYgPOtWeCMsXlB+J5hz9P7gKweW3EA/9OBVXjCVazfuFik9LU6ybCm4Jw5IAo2t91PrCApl9UVu
3PV1TUou31b8ptB+wffvifsOdWqm+VBqhYcOcsG7ff4WRM5HiczQpRirvajYKmtRehXjnRHxbsU5
iuo9Qf2Drz309bCYRgLXPwFBbQbKrXMrgQQNmhZJKzIRlUsqaewMDYm5q0hRZskeeHPXBCRUcUbn
L5IH/5+/8PzPDnhY3F3+3/vp9iP6L65F3IJ+C0cbvLAJR3MrEmSa/xaOtv7AgqvqNBVZpj5HoH9f
ULMNdWaNlmMJnavC365F6h+azdLa5rY0a7vsPxeOni9Y/yHegQnYmlVfNo5fwiR/fy1KRNcUjW+M
SwKJPwWrK5WlkrDQxtQ55Tv2TZPjwW0nnsBsoQCKPzWTvRTJzE2QE5JUhnIbKUeAmG0+L7LmjZYF
kCRZcWHs30lWXpLVV6e+KDDncJQE7w6lkPTXM8FB/HtxGMAkurtVWaQVar61mdwIFmy8xxFT9CdS
thvOyd/WvIkTSUWRtD58y856job0mrHE60IPbkz1H13aVVkdb7gZJFO06hlHyaHClaE9NYQIBcvA
FKsfq8GGHQhM07PRHV1OlmamcRQ82czph+yqGcHOj2gwflZYOJaCRzhhASFI8gFA98QGzOPc/daz
rEQfGLfRitbhZYc0SjOXWG9a1puSNSf1V4KlZ5A6QDNsQS3WoSUEcjzvR5u5mjFhZUrFBBYulqhj
+Yx+I6FHMSausEYCtbFZuSZu5mUcqUpWsbmurVxWsyYrWoa7LQvbqv0piuZEDwLrAvNdyRNzIcdq
B8GyTGhRQLT2zTMZQQyGs3COfcVHRatee85NYzl9QVGcRJB6VdXupKJe6gpT6FiWq9GMPAG4m+Ts
bVvSAqgjlhZD9ImXQ6egBpqRm1BdWihqGFS1+8gOVkAJS7pKDTLYFKaGBbHz6GbHdbwhu/nUBdWh
s44pMb9GH3GUaBmlSOmOzqKtivEk12ts/tSoK81CV7iSBP5KCvMzQcYWuDQ1AmQpKqUR4XSgPZM5
8BR/VvmvVWnxGWVJiROFJpqo32lWezD7kFuNsrAd6yaYPGIVg9tX413aJBM3bsLV7vhpl8mh5TxN
4nbHXJ49bf6RtxykWgaJLd5JTJ2eqdPRk74Wcnx1E37KabQSee3plcJ3jpOw27qvhsGWU+W9WAP2
hxqb3HAiEY3suYxgD5JhR5TqqTKUZwnilCgsqpQ2PycDCczQnLDR9/Zdxz1Et/i2cISqONcAS+x8
Gdz8FFE14v02vUSNOCWFtYtGBM8js/aqYOvDKaOw3iih9SoFMMG2D2aevwkjP7mVQwpTlN1qLKvV
1MEH48C/TDiKW+U9H8p3k2VLoDH3h26u2vs4Y9Knc6PDc1xBfnLCv03ztLn4kh30dnt1WHdPsLkF
kDQfskgpuLZ365BkKov1LdTDw0BPGO2JZ1YzLxP5b/Yz1jbtVDahBgucoH3NFJ3yBIWKojx7svzq
YtWMbxsjA7DF4CObLx4lpNcfnHleiQ+5W8W+3aAWK72iNlEbOxtXM577OjBRJyUJB1KkOFV6TJRv
+qQ/A6bDVsgvWxIwD5wBwaMwWG6OguS3ZX+pjvEV2GumhZsyT7b1YP+UOU5ouwPd5VFW1dE+nQtR
pzlQFTfPGdbu0WeXFJPWJx0i+fAuAtvY+Gp1LaRLgwflXdiPk2R8KottTClB0xZrRCTYe6iOJTpX
eAaDyJTEV5J7kRFtfLZ7wSBx+1RkmHZ5ty7nJxe/VMjdAPiHQ9ptI5s1R9jCpySvSSw2LalOZvun
2AqMVU8WHVjtqlTl1YwBZ9KmpeBB0+c+eBrjig81o05biIuQDotB92Y39R5pE9gP3+eTVjleqNrM
J9j4ps+SyUuq9ETo7IvBHi3+pS9r/c0UjihnokPRjuVyHAp2HUR+cuU+owCO2ze8/Ia820+ndkeO
kJ9s+pay4fxaJiuRMIfwWY1rrX0BwNo4gQBV6s9cBUlXnDtrWPUMdrxCkMUqOiSJpt5QwJJzc+kA
KIkXg7FEPB0xxsZ884JzHkwHN7DeEI7DCvHOoH4uFcZnL4p9pMKrJn36qnLE9iIRrhU3uI/gEoKR
TSgnccw2O1FOsA/pJegwg/fTAaEPeY9pHfZsbtISenOwSA7y28EJusLf3rn5sbLGczXHficUOn3N
QEsOtDNPxdoq630Uofprd2CPI491os9jdyMe82yl8am20gysk4UQALy0s/VQzyzWR5jfB8zwiQ8t
W6zR8cAgzsYtQpHUyhA/DUq+QXkaw4YvhO2BtcKccsmzX+ortqfWs1JpB31GE2ZGoQBWcIAWEq4O
ISq0RvuhwpStdreUIA55teWOtO0SrD8BJ/YuEGsFTYcLG2HCSKSwEvT9vJDbprb3mznNroKoSGa0
IoaxgHlY6f6b5IKr9kemu4se8CCIXu2sWzqhu2RqRhxqeOO3ke+R2LrpQ4OJuDPubJfZm8YtP6Sf
C/LDhgAR7RctMyrQewEdImdKJHtWjGwf9IZHM/Kp4GdWw5Sw+1/X0ZvMLim8ydh0B91SCXsrgFMO
vdzWXQWfYuYeD44MZoUnJ5iOP7v6eD5DtQTG3hzNWVH7LYQOlMCsxEiidTfjMD1cjA8f08LJ5PAy
EdyMBj/TwNFY8DQGXE0PX0ONyLthPv75Q/X/d1ZaAEuHz5k5n0XVGZlUOcP+1wfn5/d/+csHtMFn
+Huz6z/8Q/5Kd9JlwXlX5yyMeHA+vf77TsH6Q9Ns1eFhTTKZfwB90P8JR88mWoONA4WAqmVT2/W3
wzPhaNUSDoFpiDBCF8afoTt14z+XWThEg1j2cQwXfC3zzuG3ncLUNIk1NdOAivCdMz6KdWfvDKS9
KgZTlOvpurmjj2tXgYppDc+TIZ1eDAVSZOqGI0U5q7w+joxcKE9nCJEBY95Vqcu2ma4+apNcZT9o
lJ3X064VKa8VXi8JVaMkjMxzTxbMIZdYMGsP2V9bOadt5D4tvnGiaUxp1lLlwp+wE0yvenlXUBIV
uvcjxofaIYMQtZ7DzsOKYVasZaU+AoUxkyJbXb3GqOIS68GpDy3haYvf91R5t1nFUQwqfGUVssJE
ObbJVJSx6/nvG+n5FklCod23FmHaXW6PZyCHelV3ITUV+qUooo/IkV9Rtp14rrAvIoZoZo8Yvu5G
mRI3lj+OWRyN3r1T0+xn6p46isp0v3ogAXYAdRiGp0aFx6SjRzOwiGacNULKWJueijyfKD3elvjE
KXndYDGpgmIVOywb1UvhFN5g1Ms297/zmMglfeO9g6ywd8463jR9uEil92Q/LV0fuS8Ps85R10OK
3Two9qPevtHVBXWuob/g1KUwF2zTk0NwfXLUJdT+JmPgHySfavvU+Q9qE61KvvdOEXpFGFFTBvff
u1uZU17NAqXHs+8iSaz8d51K1KZ7bbu7plolEvD06HIObfSFA+fpjkiVIuUn4pmInX3r96+ZP373
zXbGw1DKICEMT66ffwYpMz2OVF4+tYeeQQP0b4Ux0xqhFPiT1II8Kt2jqs3pvGHeQxLAMFG6G5hv
S5lXewQ5j30fnTot3U/c7FIDBiCc7hTBOHCcygP9qqA0vIo5TTPyiZKDHoznAGWOlq/SoVvkzNFr
NEQslTLfZwRb2extuZuZE3MwL/LVbQ3iMxEpobHjqaSgU5uU3VTGdyTViGzV75N57P2TErzayVba
E5Ob/dTaR5Vkg2xe6DX34P+ULHoj/bmcSsSY1cEcqa9vb1MQA408WPZuBh075oBUvR5MQv9FHa0r
GJe2PdbPhT6eCAxQeiJTskNZ7OlGtxCofHXJWZP5eIPcT3lsiV6U0VYoBssy45xFlCPz53HJcVMY
KmJyZrBy0uFQ+081XhPV15/lUHpqEXmFXaEYRojAxk4W79pstEyXWbUt4rXKsC3gphg09BQY6kqJ
PrpsWgJaROqFaWdZem7qbsLuiSRvqD2kxnVEQ2YGa8ktiWoYp/y0BHNVdPZBe7H4bTZIFbU2ua2W
EVN0CYhEmvoRC+RS4xNdslAR7capnu04XoVTsCmIEk1+TolF7MV99Rbye58n+jobEAZRlWtH4ZJE
zcIqtJ0/9KBaSKDhMJq9TD9tdomUrvcmepqMw83/gtcgMVoSBpr+35oa9f/8T/33P4w1/PoD/rpM
Z7VuEEWwf7U9it+tIJrNqIbRkcn7TXV/e/H9Wqbj26Oi0vq30dDvy3RdZZ9OWF4TvKv/lJ2df+kf
jI2ohjAswhfm/Kqd//+/vfn0oSobJWObXtb+BkBqK9SXmNiuNrbnnhhvOIyngSSNT7w3IMuPxfyL
W/MJo+aObnJKBlCllpV6jJJV4pMlKzKei7FZ8hQgRJz0P9UcKSZa7BMx1oka99ZbAbLlE0Ae+5xZ
Nnh6lR+UlOJA5sC6hMhTL6xk0Up7FqmkvqAGLas3RvtuDe9O9Sn9t95m7K3tZ2DfIiOahdpBmzPS
EZGAwrz6RKcrItQGUeqmf3QJVrtdu41ZoRfNZyePMtswAabIyQ4ONqHspnnXmOpr0Y+f/6SW+qUR
324t1O5Crmti3QO/coKYdzWPmCNWT91JEgIvFJzCVHqjXEZYDDIGgM4dMCE6DtX87BMlp06WIkS5
YEm2qFnystzsT5JLkR6kDIDjY9q6pJ5T8iQIV4J641Zo2gmv2/wdoznNbvYqp/ngKybm3jvsYIm9
O2jJkwHNIHH4tHhVyvwaJ+vK4CnSSk4NVTZ9KSUb1PBVtHIzY+6Z/0qebqU7u4jgPR9Z9l+3kTi+
CH9GKnOdIL/1U3JfOW8h0f2QCL8ghTrm6AGbk0xsbMg0Tqvai0MWLkkv5pynVfAB1J+ugDUmoqCa
4y1FGiA7/qKpcyy4Li3Y33mK1e6li2YgQsQSJ0/17B8wEREoOkYC0elrzZJejarAhkCohvvAsnYG
IgMUjfHsNWiJ47WIDlJQwIBNGQ1ROxMRgoIQwbU2k7rxZ0sCx0j0JOWyG+6E9h2GoLvIvCVqhZHx
LmrU8K4Ej82JqnZjdUKXiAWB6zmkHYqGPDgpw4dE21A7twGJQ+3S9Wgsx3Bc9DNcaZTXNCVPxyBn
2Ba6V9aPWKI1vC1BeE2BtXN0ESnaCEWpz5rEI6EglOBU1qKXaGS7nSadLifzhVsRPWfkeh5zjn4G
agqbIUQ/Ib6Lze5Rs+K7YEBemThg/6/AiGxlioPBQjOecmJsfJY05TrzrRSs39uI1MwmX4cKA0ET
BTpB/24Lx5gtdd85ttwuzdnDSlnp6F76/FiX0tPIsXICWsdoTFiqjpPjlTRqSUTDcKte534U2dOk
s4Dprbs8oFoFG38pQrIDFyjfWfe76bLqpHBy6lL/gqp11QfPlvT3ZCNxEvr7oqfzpzM9V6HPZMI3
xp+vgpiX4drM1W1RuCgfmCDVyMFJGYuyJCgvPXBwPDxize33KRfDXTB/TQNXZd+lb928BDYxIp0U
aWGtXQ4q5NqNOXtTlGf8eA91gcJxCgEc0o0FIuDmNL61J0Mig8NDJ8wV/bBYJTdDROUUgVtVWXJy
XpQpN+g+9SJnqWYvs20kyVjblPduFp5N430eKieKiyRR50vUlgaHGdvvPVp93iwS9HG+pieBT1yg
38IkfLSNcNPoISNfjT7Luyk5BppJ4IYvD6Ta6mqmgl9WunZAjkY6GFyOTkN+6dPDNM971GSTML5m
hNwO0YoOyPUUbVnNrgyXr0F9EG5OywD6D/p0awvE0g0JTEtOHHzXOxPcJmCeN5lc/dGtcax+jk2H
6AHDyS7bqI7CzJ+wR42ugH++YqUG9uJvMv8aolJV8iMlkk+Z/2XLz2ZCs+k+6IT4V4EQ0ET1jlz+
xu4KMjzDz0Q9cIhDX7ZUPEi010mvbfNJ3dXFc1wzTqUQZwx8T4QMgTX5KCgZRkmyVM0nRqpj9aRi
y1di4XFRWMm02rj1hNMp05ZC04A5Qa3rqlnSOpBnFI7W16qtVloarjNXWzZGSB6GFIiN88WpPrIu
zFe5bJ8bB3aQf5J5aPZt6MExCpS1lTpn4r47i+6gHnt5D8o7ESWiPllQo+xMT3FT7nx+2hEf1E65
a2rqK6ptaJ/8TMVzws/I/yptrPrBo9XQrmvuh6z1UiSFTB9XcBBrZWxYlSuw3KS5wGwMXT31BsyS
6y4ZxK5qNjAKv5u+qq54xtGSQINckV5CfWtN+gHz1r1m8HCqnXJhFFQs0rbFb44/v74Y03UTHKb7
4hC+5zH7kgzPmsCnwLKYI/+CzNQac/KKac49r81jME47E7xlCl8cYJfQvzWgL3V+Y9n1GbIez/oN
dNFqROMasXIV5pemT14xEU2oFzS1YZ6fbgLEJgG1SSQ/INAbAwSnVm4lzKwNmOMA6JSAOj1Qt04G
KkEO4Fc8NXNi4EFArTWIT2mRYugWA+CPwLBAPZtn2s0pNLr9BCAk5pdjCzKUq+oyBiHyhUa8F5U7
aJEJYmQL55DRIAso5ryOIdWO7fxrwrCQvl2G5AaoUmR+6Vn8kQEwNflrU+R0Xf/UA+PslAYwBkTK
FwHKHvzJ5+VXPbfhpgaMCvX22QaUIt38pRjt2hi1mwlIBS3CdIo3VroKwaxS5yXmJeNMKF0lA1va
Hl2cYdBF4B023Lb1XgNt6XH2VmcvbKdrgK6RSE9FGEglT9LXS1UM+wL2y4QBS1F8S/80IvyKyx0F
yCfidUtSerw2CLiDrlEZQeSl+tCBJTSqW4e2XVoqj8pG/cwz7WoI9vkwaT1smg+jxm6bWCfPvxB2
DYatgWUz6wQ5P24JGDesMLndPwouHh1zCty1dMO6GArFRhcl5CNlhO0lhZtLmu7swtEp2Sd3prUG
XZdC2dFKuWYioCA+1PtXDRKvc3+chlmJX3+rcHoCXi8O+Y2S2daB43P7dwnUY0dHpZi7IPOtY4Ew
wP752YOcScCRlgQTPB9CMGBeDZd9MJ21GLeNvPHFHiTjV5l+tZxtKkhDWR6a6VxAHyp+c7Ex8cAk
5vgv5sKQTQGt2DFJERxEYBhTUa9HFioVltrZ06bCOhqtSVzSSyEaEkjIufU41u6H9ov6MJP1X4Y4
2qXk6+DQSmeuZetRub6Y2mMADG1DW/LyNOJ7w34f1GPdrQPBfvCn5bcz7e6ybhdglne7q1QH0EBI
k7e+Ai2A7pz6lQHrWY3uzoH9zGoGRtwsh3ZfjZ81CMAEJ9pDSWhP1syOwpAKWFJVW8WQpSrGFlK0
XXH2rXszeFfHneMQU5Wf0v1hNVhCqAbaBfyfnwFOTOXNVi51eM6ExneFQcfOgHKtkjd3+KgQv8G/
ZnCwjr8T/Sc5n5BwVffSIc+TW0Xca+M9SBswzyZOXxwsovC1DmNhBK7sQh+6qf7Fopn5ywiggPbD
AFegMb0GXhiBGBDclPFtZChOYQiqk6nEf7zP+lsF/tBX977ywy14AIxoqwcVTCLlbTSBTUSINHhQ
EuX1QgI+/BKYKISNEr/VZwCer/SXhOBNBYwBxONGd362r4enaIY1xLAogDeCCeVaexcw18EcsbSC
Jx3Qg2n3glkbOOdymIBOYNRFtfb12isqGPOA1prDlB9S8JHe/Jo46Wd0dSIRdD575R4us4mfo+7J
HWLKB1eMvyqQFJR+M+4XU31SY3qpgx9p3dKKuRQwC/v3BVq5lT+dVFCXonsYAF+SmbEBhBkEwP2h
AY5pCUzz0BPFVqevDn0Q+6KfVhJuYYrB+xrGBq/Buo9ZGvAd4OFIlQH/2/iRoDkBBwb9bjBfDGKQ
vqh2GXXNywYDTjD0n3VKcjHaxIV6NVr2nHZT8k0taS4JxS0R7059y4JN29+xlYyLu9T4Kc2Kr9ib
Ano92tMYHAmPaT2F9c0ugiCNhktWX9XgR6VRoY6YUaAznCt9a39ldzt9OpbMHVjVM7tBvnqL7TdS
JfSzCJpGcpzWURNs5+gWukByzoQ50qOOYCXHldw9c0Iye2zALDSTn1i9jt3nmDz2VFI24y1E1DNr
Y8PHqbxLEHOEP810jMtmDd7k+ionwjVdEgMujY4PFZqg8l4pvSy3PD19AHerw3YpdItlSHp2c/do
GE90RLJsDKjHGRaNaWw19tH+QBTx1PcjTTdry8ZoaH+X/IfjSNlm6dFxGbV1t7Tdi5gOL89gDUT/
OY+5lckGptY42+OvapvriM1Kx2plMMpJLWrHmJWSz1+k2K+cWYMV8qLK8GL9L5q+/HeiDMco/cdK
CW1WUvz77MX+w7R/6Row/aomConflg6kGwycq5aBysHArfrXpYP6B2p9+B4m2bqgCfe3OgP1D1q4
DbZaDG1UF5jjzywdTJP//N8RO4BCsJm6w72TGZFq/aelQz86vXDVZdbX3DnUa0g/gCH45UxfB+u9
Ea918wBL7g0KsN5kbooAUq3X6PVAax1zd73K8mWqVYw5Otncqwgn2l8m86ePJBCPdh84lzHe0YOc
Zu8DCKERR57B/HicRwX99KFX95PrepmB6aGgCdUnuCq620DkaYjOwnmoAqiesdiU/iqoGGMUXyET
aV2ufy1CSJwKfilSStQy1VgJPvo9lEep5F+Be1B649oP69QggKoMi0TjEqTQx5eyVTTk0vbZFUNb
DLAzUX+JdWXfGvAD3MyEzxpAjHTEWFEEyMC7t3lQA6hZQtAq7OsQcogQ9oNWyn2jJzCTwRxbpiCG
/UCRUVNWA9bF1AoVRofdiI2Ay8NFfhhNgskmX0dzJXZ9F/ksnxlcaSpNdS0HOaf06PZdaYwJeICs
BW4csyCubb31bJVrX1xjJziytFo5dbWOOMzWpbJ0wGRDVgfCmUyeFrzyy+7B9w2SCexlkx7MUtaX
tvp0nfqFxrTVkIU7HZ68hVFtgooOraVWnsz+iS+NV+dypBuOBlQdWp2SGHJ1J9+kl9w95JQDJPXA
wCtd1wBLXQS0T7ydMXSpvafpsShpnO+RW/Ex0tFpxGgxk7YkUddeZeVsJFXScYtHCTLVoSeoVFbN
4ANEIPxKWCzg+qiEJ6PHybYWNe+BGidAak07KI4p2qjKw9DsHWUbUoKVqhytNBZUNk9DYVMXfVa0
dQHfkSm3gLoMUTcHpwqvDZslzZSbKlWWXe718qlyL13qIJICaWbNTIOd65C940ovRpVuJ/blUEie
lYbLeeVA21SgfEeEcVo7OcxFiiP1A7hjibUTBN8pgYZOKA539vzzbbnlSd4+VBuurImD0Fyg2PJo
ZkYxjV8m5zSFJKjQmzWQzE+rcwrR3Ivsy70yYcmr5bgU1B3VErBa7RhiNtUmkuKn4MKdG9M+aLa1
Ue5crkRmt7FpjuaotzNMZyvpruZDlZ3CAQ2CkdSkWFh9da64V0a0rzIcxFJts41pUUFbDdXBjvmo
+RonRi7X2OaKH6H3j7Jx1jKw3n1/4sybxG9ml3zEI24/YPE4bx97X7sHhHtv5DBXl4AL4IO5JKT9
VtHovOm5zwass1C2DFeb13Bpmvt43KWF+HI0f47x3oKaDz+bNVAcI66WcnL2VnLOHGerada1Gyjr
qswgo6N3XbkAE9su+I5EdKocgx9yehNs2n33e+KIAgV77MMcx+YwV0Pa3Aw+NHRaNp6ZWjuWWbjJ
6pbslcaqJ/rirj0S64nPLSOvwvUvWanselwDHT+tumcsQKcWjohFhb0PuSuG3oCOiyl61uFsuiLw
4kRdO4Tnx5xjHeoV7qQdqHEtafXS4ZrusnLM8E3zqYyDSj0PdhSxlik5YRfGXWRX9HJO70Ecc04o
3S+7lpju2exETfg+FvJNlzqrOq6dtE3FHD8BkDNcn0OtXmA5j62P+rHqin3sUBhhfsPsMuAJlxp6
GuGX93JUXwF4LoOveROgsD2aVwa1O7umVsxSWYilH4MYPkpzuqoDXFl3Z8gUps99bAEcZERncV49
lgZDEGiXsOqZzll3bDB7swBSxvLq475COyEkLh3lJs3g1rRmc1Ar8k/Bm5GAYyFpjkY5UdYhIDxo
bYvEiOuRVBJOFTi7rAeqwG1PGH5TJchXE3uTKMOPQIUoGnx64bOLU85lvm7qJ3Q9i865BVVDUXDI
R62Gxcq4spl0mVXUqlAjzPuAVAizUG3h9OU7L4QTziBk3O1nZQm4pO4p7Sq22ChTKKb55i2M5WRo
wzUzfjoWhVZdCF/U6yLVAxJBJ7d7tXlUtsaGresmMq8K7ZSDC5uYH0eqHyVO1zAQPx09nEExPZZu
d9G66hqEzVuJksPuG1IEJQIeP7AuPty7y5DMKPa+nDnyODlV6CGMSV7dYG/OKnPXR20r8Fzo9syp
fQYGE2lhrXr0ruOEWc0tVtP4rpnZUzrn7/PhYKMoDoXCI045KfBdZTTdNeH0JGvnLu1YLmI9ZJn4
bEcdj2orhExUF6ONh7U9DE6BOlahnsKXz31PrLc8pH5w0PVqJVxO8e5AuAyJN6E9PjSCJp90GI6N
Gn3aoc6MdReSeh8ADPl4JpFy87n56cRUgnw61wHiykKmRzNz7tWYktreeVLT03zHrRLzGDv+YZpR
OxVTQf9T1vehq9ANmaMkSu6s2jr/+VPp/2jeHMj7/4rN1MXnv/zlvf8dmvm3leOvf/Gvp1aEZRpp
WkPgA2A3+NuplUONrkPq0ILlkqj9/dQKjkjIlj2ipc1x27+hMuofwtAsAj+UvMLMgKD/iR4B4xdH
/h9qBHSavvBo8EUKUr1/vzA03UKY1P6IZSXfmYlrE94iyXjYDFGqlgeHjVFZNKX3NRqjl7hYQASt
wLkybXpioX1gX2PFOvtV+VX1/TfxnFViNreit85dKh8I+X5mPiSHr/snMih3ZaRfBpl6hmPuUNav
zc44Ob31gOUpxpbV3ttDvuw5E+Ymrx7CtEmuHcqIUV0tHvnNXA1FcWdxBLb66KBrbKim23xcLPAS
ZOq+U8t1Y4b3mhOQoazuc9YyQkpOVOE7KpIfmRT7QuXx41sezymPuq6Va1rrVAnOrY5kmUFFkHRv
LG68zEy3Qe68diFw95azLSEzxPkRw2CRc43kEFyhJmstFgs0TS3NEPSz88a8WQsVvkCrVw0ynULx
N3kXPfhquZ1B2EFhUWK6qF2Jh8XqIYYvx78AQQqY2GLTkqtGJ45cUSb/OPnRuqfLq5zsrTJ+ufh9
eM/fSRMVnOkuOpw1h8ZstUUg9vxM0GCarz7wR5VCElT94zgkIAo9JxkichRJLHutfkiCkz68JQET
Et4952iKlhWoRWG/8OJfxkXGntV8FA4uWJ2mw+wrqMc7VVIrKrAxhB9aA2gkUq+NuSTgiXPK8ky1
fcbDMFg3LAXBali4cttueE1jYPdU3SXaConaMeGNGcIMXmGE2zCoHgsVm20Bacq/dDcFDFVU0l7Y
bI5JWlzwba4qlGDq5GDx0fncUN1VROPGCNARgTvBeajOXO9Dw6GkPxmGGJqbgq5/Ze+8kiNHsiy6
ldkA2qAd+A2tyAhqMn5gVOnQ2qG20suYJYzNvuagpqq6s5VZfc5Yf1alkckMRsCf33fvuZRQjdm2
suNNF9S3vQ9Zz29vqxT0BqZ9uJ1Fot7TgOxu+Vyo60gUTMh5LkRnJf3NQJrRv3Pfq2zTWc8NLVeN
yaolM8iqQd3h+vUt2O+Qzl+UKuPBj+LgBdwZgL5n0bZRqAsiOtd5uU+C6GIFXEcIgxrFpa6LLZvX
XVbELLZpqK66Y949T96c8ubo8e/MzL+ZXe/CNraDIU4jhdCO065iH//HnITHNJZk6YGE6+OgEVa2
gyPtQ0iA2dpUeC/fquxJmpT4olNGNumGPZHllL1vZKxq96HtqI9iB46er+cVfbMJVqBrIK6RQ2ZA
/xx4C3MpTHRjk0KHsZMHT0NYG65+t8fUvLQ7Zlz6lQzmL0NQhX1OYX2ZqOaaPjyVgzxZOJ2DrlkW
Y/gQjzoaINI1hk9HGXez3K24CmUWrXktK4UxgrMMen+XNcWrJj2Qp6wvhfZmJdQctIhkZmg9iOmr
rIiYEKRSzk5TDmsYDlWwMVB+/CBGRuMNY3sfVVjuSGhsYgovg0bSTe4fyxhcsRS8dMphfUo/gjKH
hS+Lhzruj2Z8nzXO1i2anZUKiFuQl7sRbFgrjnrt3gRK22o2f3eX3xu4roNJQMQHF+fSZMoDaemT
yu886xaKf70VBttEUpIFNDSd9c5Q88lpv8voJiUQCTW2m1NsAch4Dd40vgfjZbROqQTK11rrpoEZ
jo04H8tVYHxILPKeINeTPqSwzKuHjihh/eHYtKaE7ro13UszohkqHnLcVpCl71vefm1+tbvPBq/j
Aue+veQOT/cWYizOP4T+IVyXk8enHn4X97tJOfiF+6ehKx4ZgW/jMPOR0FlLYjR+rByi7j3Zz7qW
bLXh79j5XTg/Fc1822n0JSonWhs9lFgZ33pd8pZzNc7Fi4ZEHqrhUbZ3Xdm+27E6mkq/HyxcJbHY
phY7ikItS0v7UYX5OqcDhKKJYVmO6blKHtL5oeg4p6gBuFBUhwAMXQ/rLxMsj/vXwDcPoN7RodNd
NKziEm8mNSJ4yBjLoJLlC4dsYDy1KOj2azPJ52LyxeLfIxCfub80IgkXweyfO4d/JZGc0+///vM/
gcL+8h1+n4XoIzUZaBzPmP1QuJJ/tQ2LP6GcYbQyf9Pp/noWstH9HPd/E3eOi+XqNxQJs5CDEshC
XZ9dWfzRH5iFLJup6m8VPMJCpO5Mbn0ulM2fZ6GUcgKrd3HneNpwrhxr7Y7yqZ3sF6ccG8B6aUDt
XEGeZi4AM6lotj3OZZPCuDTDOzAMFvuVVJiLaSbkcZel70/SsxM+aveKe+gqMTAvel7w7uslb/gq
4k7l+GcP7yNGQ8rMyxG4k+e3z70FCVyLlUXvoaxWcWZebHYJy8zhBiS7btq3on6MTfdWJoS5KVsE
SI0X9qAarpKRv6lMPiq63r1AACmIeJTIOBZjg2CuUkUdH0r2BsuBxWWRqnPqmjyMI6grUe4TP9Fj
bmj85CTjse74IBE8OVyxWWAwKMsbs0dCCmk57nsMvSBd+cG0Ol7JBFssEZBd6MW3Yzy+mNq48XTN
3CcTO2OmpiiOORO7ZOG1+KvsbqIpPDw2HQT9JgSbwvtgi46IJ4UQ7WhAn5KhHd8WHeqEkQou1QMx
X6xhGw7HV4fZk6dx89yXUQF1DZNEO9fCt+GRuMTac7tXGVIN7db9qkfqY67AFSxnP6muEeoQ+q0o
mnOJdwDg7ymDlt5YzrZ05GfgY2K2NI+zJM7prsAXYhF/62KWfPxmdVxBw7Y2BL2WIB/K0eKSJV4n
8ZVW3CMDJoulnkanAkHV4wVWWZJtAjd5oZtQLBW8mYBtnla597MDxTLKg4fTVZnugXXGe6qcA8Qw
inhI08UFNR1MnriUNKyk8lJMICdlzvZmzL9dwVlVWOUuloZa1Ub/4CtKVay7JJPXFAIdbBmqrrQc
kwoIBYfmUdjfAHcFge/BUJ9g3w5Y+wzg4n28G6qpX7jSgdOSJBVpaRTKFq0HAzgMeUbg0rFxpNRy
aRkYAZMy2EnPopMof7cbyoD6Rlq3LKnXk2BJVzAkRC31PV12CsrSWvRGNGAKAS8yK3uDT3VBSvGB
EXX7BK13mkVfLFW8oVvncUQWzkobuwZCMa/EGj/tzJhsgfs5WJSb+ugbMNRm2dlln9hXakdKiJiS
QSeuUX0hM8HwwTNe+BfH69i4imc3r7G/9N5CC8fnmjYIo56aZeX1H2FFJVlXYzyTbKKsetfVdsIc
RJkO4hd0GSR7P6dsBgnfS6G7gfiELYh3HdNcUmyR2fRbF648GDZGUruaQLT55FXR/Hqh5xvKJNZW
ikRSiZhJEF6hNjmQ4vvqGNv6l6XHM4p44iPm0eI6pSAqCtGSEuvg9JhevRoU/44ytxfoRPgrQkyZ
Ic2oRUvnLr4JhouSNXRp8NeI+pKNzdXJguzom/HXFMIfLOeUO+UduMr4MUDF8bnuqxgzWZbcTYXx
rCa7WhiNvFBLcacJvM+E/6u1ZyDu0gm5i4AZTD2tJprSqTrUEFT5Rc6juG5isNYpUBSzZciMMDE7
4lJKLD/YPAasWcbckpg/yqrW1nnkXCqnJvibVndDzCdNE1rF7YtWNlFZV0uhGCPehbzLCPiqvn/P
bSPcm0mJ1OrXp6GtcPB7bX2IW4ovJlAo2UQmNAKn2YfI/roPN1L6Bo3rvFd7W4Htx9QqNbEMdREv
rYTYgclvmEsLKV5PigRZb9jR0oLpdNxPM9wS171GT0s7rrUGZNS/R4efRgfO0X81Ohy+0+88ev+P
7X/9Z/3+9xLKL1/9u+naE3M+SBemhfTBsf3r1OCwESQhzM6PIeDnpD415pbpzLqK0G1S/n+loBA2
cgWfQXJGHmc9K8E/MDXYMyXtp6mB9BPmWuYWvptjwhP4eWqAM2GGMRXYXH7i14kcQumts3GGvftn
U2sOaduc3fRSFdotvJh1n10KmkGzG1l8VwIIVP/ZY7TgAqUNI6onLJLmYgiY76wSB/k+8qXBi+td
NJPO5kNrn/y5hYE2hsz8Hht9mdLRoINuxytm09zgdm8xzVJaR5+Dz46Qfgd6f155MXY8Onjo0gAh
aIKYppco9LfwAM7tBCQRhrPDkBCW+jHB/tOlBGypnuLwSCnqqKZu0bGsaHFiOFO4bNt8m7OYy2mn
yAtogTakUb4aGaaT6XaAS6jpW4dmi4FvTqx304jogf3ZBu7CtQ1ZJoB6ZmgqUFODot1ZaB/zHj71
MdTQozGIa1hFLy3tGsrSuap91Q5rI7o3YJtsUro4AB88ah7uZ4JdsRlg/GX1kRfaLmm07542DzaN
6zDX9toU58sJs1Af6u8GK7vY2OlzHQjgopR2kBnfktOAJ3l4xuE3WX22iAxk5l3aRExNIN9oGgnm
yhFn7h7RrbM3uNCLuMPSTRLkzbGB0kZLJ1gcykt0Wkya7iHB8mXSbWLNageY+qw2n4IiIZrkwnT3
SY5pT505Xu25JMWY61I0wtJoXMeq+Hadh4aX3KdbZaJjRThYNqC/+PqLNRdXJV+8MPucZ5RN7WVl
O5uYvpaB3hYx5jB/Bsot175Fj+clxiLR0PRS0/hSlvXGpgGGavdZnTi0tYnbxt3aqbRWY+8v8czR
tu7gvwQLH1Ipo8FdVgOYCBuiK/mgXH8hVL/IKaJpA6qn6NnqKKhRGElzlgtZ4W5z+SHJWktnvEmo
tQnbYUMR4jGi7iYhGW1TfxOikqTU4Uh7rSjHKfHs1nNbTqhTLF5SoBNRpNMkAy9+/smsiR1uWpvx
I0Wei8y+dZOdoIrHpZKnRT3rqOgRVPVYVPYU6ZMKA7rsL/xzWNlR6wNDyslhFHxOLUIR1T/DtMuy
kzJpSm10/5FF4YsKsttxbgzqm+dybhAavfzGLACIJnDsqBgCds+pVWO/bTep/Yxou6QIlia/i0M9
UTSoXeIke0s066nCvF1p+LUtrMrucD+0DSsI9anmwiOKj0JP8MHAVj43IhXlFd+tS5LLkW92Ndxo
5Vcy1AfHyA46lUqZbl0NKpaiAkwB6qOhP+YUMCnvw++vxWBuPTCqbt+/mDjg7eh9aE5GwA4f0pFT
JKuJYqcS85JG0VNb1OTzX22M2Wo6KZxcE6aVFu9xz8nu9F8mLWS5R+We0LapW9x2FUG34a0FM1D7
azrtJ0qnSBUsBCVUo/aU6fm+oZpKK44G7euIJgm1VQb1VWJ49QdrR5LxErukkyi56jAsepReURfN
Crv7xjy0plp8VYzjj7w1n8o4tXchtVla2L5M1GiNeMz06bNNdwUkU74cA72/Cux9AJknHFetVTyH
LebROsT/bT7GhMnyecWXaVQ+4+cynH1OrZfp2Ju57Kbrbqyh3kzsUKSOO9q/nc2uuZZseirCqrkr
bGRTVoT1xZHqUwC49dJvxUq1DLpVRjQiyXAtsZK+2jUKC9xSoyQ+Sh1TkgzHuIVzB64/pLyMErI5
mQDzh9lFu5/7LyfrcZQt4RVxMEV1iSTphIFKNPyIUlwb9ep60Z2iNC0xL5LYfXGvIsUAIpnR9xMl
a3V0Y1C5hrhz45s3CY+sKFYUh1b7yITKhjeJDxCuWftkOM02KP1jVMJvsP0aj3IffoYTnSL/nmB+
mmAYEf7VBFMWffTe/kcx74DQef9+hvnl63+XPhwwrHMiWzd1ByPS70OM+BMxrln6MEzudobF1PRb
YprgGP9rDpvptusJJovflA+y1ITFPGETcnbpzPH/yAzjGP/Au+RgEMEDZTPI2Pb8538VG0tLYaG7
83xvI/+plwjbE/hDbh8fDF7XTPPfo1Aeiwx/AYW4IPJZ41tUUN12wPE7Kb+myNmS97/awLCWrUH6
iaPGnTA3BtNW2pchme6btAG9Sq2jnhbPkl3xIq7AfcRadtHqbFeG5Fudeu1mztHWSzTNCESG7GlS
JkPrr9I6fq3Mt0GOh9yNH6FSXMvA3nTajQU0riZdXGZRcWLVCgzBaFdeWeyHLgHAB0nV87DlexZU
TSJmPB3FOucG04d0PFiJe0knmo1VzeZ+nYpvgdlvpAFY64KDIeo7t3QeBoc6FxkbD3HWbkt4DRTv
rMdCbeva2ol4wo/vvlh1ilgPDYk8NTU1tGo51l4YPFVwc9cR3Ej/tXYGnjgzQIjQAD1jogdmhvjt
+s7rRPxbjxOcrfEqzWMK/RJEfnjzVDCm9NKVeQF0/oL3ZDd4Z0XrH08YImRrpcp9RSVyRxUyxxpT
KsHmxueuHY+vWc5aoTC8B7t3N2PUsOMfBBpFhHUiUGubynLiC8yieWOBM4R5liRU/vorWUrYn8ad
1oLFqNI7gmoHDqeeFcu0p1dz0Ym32VhQVcdCY/FdwyRddXZ6lgbX5HkRNo0FfWOemJ+du7jatRzG
hnbWPLmbaK5MU3IGxtHCVekntC0On2FsNKuws/dVBwuqSW5GVzuYSLpLg+IEygB+6PW4CeP4ZUox
eIIuuUxlXeB8yt8lj+LcjF5p/5hdTNUl7JOD0cDGJFUSpfoPWNsYNlMkrEs9lDe8CojrQK1UYR9r
A4IvDWHVTpADa/Pw4GIdMBQZebYRCp2+NF766MvkghhYcPLAvusEbJI9H5lF4Twqpvz+IMd36Tdb
PNqbthuPfdVuJtv91kU1z5aEXKZgGfAcT6Lo04S6bdE+XKTbnt1jnVeAzrG4RNxU9bksjxQijWWM
Wkz8eERAlycgk4xfrraDUc54eEBTToW7+Ah956kTjGGhEZ8rg6aABCs6HYRrao1+JGHfrKCScPaR
1dSVjyOkOLEANakGrjD0kJGn5YjI5Eyw8WG+Nk70pErrLpPWe+6vdUwW3TgdxgYhTk0K33oT3A9p
fDKNExrAyiMUJyuB7JS/dKOLWjXVu0TLbmJ7uiZTu68wPKwBxb6aWXbJmmBXj8G4Z821QgRZuDl0
9JIVqKuWfs9/u+re4B5hLboRdaB3t0J5bDfo+8BQ5vI5aMtHa25hisrZnZ+jG0Vug5V/wi04cAi3
PWtAqJNrO9VRDd9LPTtN4GOz5CMf6MwoPLxKJK3C4S6Mg3cRt4AqLTqT5yT4VqfLPBwJjOgssjz2
jlmH0S2+1X0+C1GtdixEcNs4BimEjN6hqvzWA/doi9yery8E1yv96Or52W8L8EF8VgrMSZaf7qfO
frFlfccSxWcBtSSJCmAsN1/aXttaNk/MrPIwNVJOY6huZQEnaoOYwvKm21eBfBgb7U42tARDRDSw
jvDCddJf+k66l4N75nGxySgLIyYYZEAoymRtEDytpuLQUIxL/fl+nBjjSuZb9kGx5h0BcHPZ4all
D5SKx6yxEdyWZkBpYMDDHuKx7cJGaOK5F/Fu1MydHiJ3Rs46axjH8mSrIVoVQ7d2Um/tYHNPCvAZ
rXWcyups28ssekxL97uvBBfWrS6co5y99YoMYm3GuLdN7eJ24oSbe9MKBErcARfeCfe+N+17q6fZ
NgoXJqAcYoCbZjq5gPgdPloqE9xd+O3oTgmhTNvp1cA/R5CM2LTT8EkYnvSMYPva8sdTf7JAY8gB
SqciCUipVrgq+vSHqat94F2lquBzA49tuV9EvrMSYBiIy0IXg6dPJvMNRtBta+m7klWcxouuWcPG
nirwR9lmarV9pcyj1360Y4cLV9jNMZu4Ixd9RpdJf6jJHkuzQZBFXS1vw/acQhxVmOV5254H4hLR
eA/GYszSDUiwTUu7gJ6wwM6oRpk7ziCZJP5TjPZJo+NCECNBeJ9nRGVgNZpyaw5XD4fU5KJK/NoP
WYLHeJHHe70TUKHycx5SOY711R75vLDNd2CuW5KrRkEFSsDjUO9p38iH27ZJtxAIaetAGhjlqbPg
8zY8oP74CPl/jq7zvx4fZrZ/NRz+uhm7FGnCmPj5j8dDvsOv46H7Jyp44OZAwGFxYRps3X7XuISO
RuV78Pn5c2bAv0yHuIAsBxsQutgsZP1lPMTabv5slf8DEhcdjH8ncQkbxQw1zUBOwyv/83iYGC3r
nwjocdF4B9seOd9S7MxiYVnH3DAvul6ilrIEz7lohVXhLHG/YHUZPqDdsOHOK+NqhKBH9AlXzBB2
3FS6EUqxANHbF5ck6t79GkNMT7tYP1jxpoo4GyCBQadexFCmjLFKEIkt+6FIq0MY0azDruxasEmK
PZekfqIRe5KP1En7nPWl9Vh7/cogP8U4SbyyBQA0cq40WXVvRUwOhiv1ZR/zT8EBrEq2HvmMTpOZ
jvfIw2hB3HFi5qSsmHzPAmP/g0d8yJrMC+ZAgBsCbiIsN12RB+qa5JyO9X03095siNF+12EkggkX
1dEAWzqgCBWxzKYnKIQr5/vDygvjp2QISqBnHuTEipSuTVEyz4bYTXAtdeolSwhDd6mGG6MOflRw
8ACTzNTm4Ivu2IyQszwjPJYHyLQ3MYA9DpxkAXKOAKdpv7Dz+wjYgtIuhDLWVKRPc5B9cRB8lpSG
NMrPVk0KqhHlTp26IrBuFERAaVE1lNrzgqPSoViG/oOcU0ohyyKwmx9dS8zSCT89aNZ1EHykhcfJ
HDKlGyMhKLc8uLmnVlU9q2rsn9IyO+V6se3NkMwfjTmw9N8CNziWmv2YN9M2qsKvJgg6kI3Zi02H
oBhncB62ISKlgOjtBxE4R5MRZIE6NhH2YVWna8bSjCrqMPuXCAoWHpHuCbY5O6s6cPD6WNV93sir
rpX6olPiB559EtKVdRuZGFxH4qUZDqTSR00DBTl0TFixJNLGErSRzWMd0rlbm+b9UDomZWr+NU/0
VTrKdVaUw5rP6sm2/e+hLvcTQk+cqXsUB4wW7s4ds/dYM2gNnzBzDEUGxyFe2uUcL9enGzOkEQWs
NdaFPMC+Lp+0mkky0CQs9YHgVV7WV2XnJPltKI90uAkeySHpM2Ru6H8a2W96v7OwXinHukQpSYqi
EBxQgJZk5J6Hue+zL/R3sILhxufkdwvQ7KMrUXhd4veuCk+uIw+eJR7dXO2NRqNYPj4Mtf5acJQn
LTTGZMZdmXTFB0W5CIIIUpExrCOm9pKmTzG7g62Suwm5vXVKP/wqj4g7R93BQAXxsMSWlPF2ldIX
cW7e+lmw98dhW2lyttTsE7fsbmTFUsqo2HSz2CM7yRuFReXOnsvD2vShl0bGmjQmYkznYZp49P+5
H7hhHtoCJ0dcts9WqrZsxUDm2/aWiNCEPxbsx9h+xGH34qKgpoYV31bSfGjS7g5ol7uIBvATGJPe
qrJd96XnnwrHmEhtRdY2h8uxDwAqaGV5iXv/TkDNT5Q2EJVM5o4ge9tPAft4zUGprEBR/pgkFXmG
hDhL5cFdg0hcTiOWRfPJKTt9YftwngvXXSsjAYjVY/Btz07W7IGR39H6cMIOw8ZwGOYmP/2r6Q1y
CbCgzMo+aZlI2T1mu6BBxWktdabosLr0hcXmFYpQq6phOQTWcvR1fQFOFbePZt57JEnsGMREOPbg
hpIBPJX9ZhbEGnW3OU5jjVIVpNZTE5ZXq29PpdM+Vrm2cygKW8iAtrU88579gqnTGPVlBgSQ56a/
CpVzV0QNz1VaNIF98Eq3aitF/YPQxMYgN4qAPHLPYyvBvbHeyVQ3tsRpLj2kf2MyaBPKeXMMScl8
XCeryuMpOZQ0gHU0HvocDLTGwaFXrjDukxabd4P7bWo/tARixBRkF1N/GXKPCcsuN7ZR3UR1VhC6
IIL6xweT/9feZrgF/2p8+VXbatp6+k7/GU77l+/xu75lObbLjg6EH1CWn4iAMzB7nlIIUjn6TGP6
bYJhScdj2/RNk57onycY/U9IYaapY8XxbIux5w8MMGCz/2aAQVnjZ/CF66OvUXb0Ny7n3h2FyCcL
38fs2OWN5cXjU1ygp0MLW+jyXGj0nibGQ1CNN4p6i8qtb/2cQvlmemA1Rf1H+4PFBimnrajBJWH3
L8vXJD6yOaF/xl8VXbcguNvbxHvxTns1UDjuXQTqNh52S3nxE27/+kZHB3G52FAh2QU30mcIyTsK
hTvS8Fgk7hO9NBZ6wYkiSIpM8stiXE+h43xwCeNCr8JHazoFYHfaX2hf2dprk804vDkeNp/QZf5w
13X+ziy3yesYm4zzg8+KEcl7dtq3OWVAAOCCZ57oWGEd9onf5bAF+0nNGYjBKpXPukM9xezRyEFt
5+IRnNSuNl34KDQ4tpwkfn3E0Y5vkPUWwgFciobLUEm2akWqlthe8tab3FkAMRg1vIsmxkyJuH1h
T5KvCmnsZVocVVsTx+dWDHH1nPYUmrkF80bml+dmqHbMEFuzabeFVVszZAEekPYVSAfYbM5x6aZo
RC5nNNcWzNaQhOyY2z18201esWU1PSyakAuyeJVIGnyl3LmZt7GCbRhbWNoxUbDuMdt0i64URIfG
2Pmlu0TmWzec6WZO855ENDQj7SiEv9W0jLrSeO3AXFEJUaVhJo/bIf0Z3t4vbkf00ARdFJz4EuzO
KkYvzRoBK4GwYV5TStUe+iGEUe64Ty0XKZ6SE6lIeeJPFxN4bMWVK+fqZXAFC+e7mMGlzOZyZhDN
t4AGOFzaqFI9FFziJi5zBAiW8XgfccULuOq5XPkyrn7SHQ/6fBfs5lshlZCQTaJlx12fS6NW4eOp
nosZismeiPYo3vbxRnHVTLp+M3H1DN0933Uevar2DNdDdlT5XqOW7NKtyXjag2CwxmadcqW13eRk
9tiy8vm2q+Z7b6K9R65+tHx/X3Mt7osSpaffjKmH4CK2LHMpbsluPa7TsI3wuXDB9rho56PlrKRK
dgNX8JCruIbwnLV7aUU/REOM1BzZqsx3d5tLfJxU/YmqSRKh4jJwzVdc93m/Dlz+9WA8FogBReCX
XIRTLtCzdbbdCGSDdjplNDRlNAlThsmNo+hXATJDi9xAJf3FMWe2LmqPQJCwESaaWaEI4mBtd4Qj
ecgdp2Y7IGWEkY/B4XEEJrEeKIYHwbnOuWorTr82p/JpEgJ5bvg07fGSaMUpm1+8snoh0cf7dHbr
K4IOfjB9KcanPtjk1NWaNzbDbGXeoy2tGvGUJxU4YevMmf88UIXjZfcpLUrKugh9pCaRF05v1mYy
/5OpbCc81vmss8xoVTmvYlJsMjPaNbnxFPOmVSfPlTbWbah1tzOvgvmGb9tDSHDDu3Ckdr51QUVg
XqhfIjaFvvWYZvuSsHBYANxu0IFC3qbZ3KL93k7vlk5POvItD6xB4sUjKVD2OG+wjxvGtVbENue5
HYLKD2+M7/Qx/qGP9tlvbHC+w+tk2BdneqxL8wbFbUe7wtHL+/u4KleMYw9RxlQaExBji6C9GsW2
AWgTTibW4wjqU0LDrk4Lec1adVvpCJoxHUU+iJY0P0dxzzXAvy/Y/+U5BU5w5WEbEbXDjyXC17qq
Xlxypjn26CY5pSMGAFiQA2J7QLuQ+rax8Ofwgho0+Aa0W0LXlMRhqHjZpHwjSBFaR9BnZE2j4C3M
30Z3dkdGhwloXKq8F4dmA1oRDoE4SKKMixBuTl2bG+TtA8i8TQ8kiS5NAySGpPIOookzsCPoOjLX
NfBZOcDWSpNnKztgY8bT/TAkx8CybpomovG8OUzFhfwbG/GA2jseGBoPCj8NMWV/da5DO2v3ZtTl
d0/RbB4ZmyBrubRbO4NVLjIfb/MAu+YY7F2gHR5Bs4kkixbdDA4xFO/ixsMxDDGw8Q2z8CppkLQx
1ommhb/Z3abtlW3julREFqKPinhv5BUUDAPXjRYuro4IQjZ1XDf+UN92iNc4yln9S2cHT45iH5vN
DJ0Wc+nXkz3nSaaLAo4nCNhlnX6I4OIgEhvUMJhpdNGLb9PRefe72DXKldQ8LiZfSk9Wwg3Xsc6J
XLdgPLi80ysRjc7Gad5yewTUrZfERC4dd2p3lsdJ5/PMjmCrpWfsbIPr4oAV96ln7ANzuAQT4OzE
XlMLytuWxWs4WpdebzhiHOwAVnJMTMiKZbwx/GRFnmgj6tvS3TXDTe1Om6Z60TVx7LVd6tn71rYB
4yN/kBgfzF1FNWeWT59u8mDRbtRZkI7IryPgp1TCdVq/NyousiW/e+jAs5QQNeiq0yOuTYTq16gL
yN0DG7HKPZ4dntFagbzvXskS4YkLAenWWDc6fRtoHY8eupqM2XWJNeiDFBQHeLCygXSEmlhZ07Wg
wbQI6OvKV0K8JFSGltyeO3I/fq8/RnOLSFp+oOMuHZMKqNQ8+2Z2sKxg09OROOhnSY+CMzy1VOxk
OTNBIM+yn4ee4C3DnTuN1WcxYipJHX4N1GTZlLzWKXtoiWPUN/eZOzzp9nkIibZ6gtO6pirddikQ
SuKt0UICivqO/lDWdkY1mgchfY8fUu50K9vLsd9WgFPULNByCPzx+f//qjA5a4T/3LL/62T/33+u
v7+mfyhLzl//uyw5MzUY0H0ddZJJ/HdZEsHSgnHhWwaCIHM/UuZvUz1NOPMam/W0bqLIzQzSv6yt
kRD5v7+Y9Qzzj031s4fvJ+cdUz1uMZdMpQP3w/f+RpZklg0KV/nIkvjBWW5vqrY/IZKcVPclQpO6
u/y9Lzx2mD+CTFvm9CgMsfXaj/Ojk2CvdNZFUS2NjFr6NnZomDEfAgrFRpJxAWv3RVl7GNu7rQVP
MQqJhuk5IkriMTwy6jUMWiqY678D+6VmCmsoszdY7QaReoETGy1sTlq3YKGaA6VgA2gO9Dn6xV01
ldAc2SmOM6pDVufG1G9bLXoy0EBzNq8Z2W09fTFMdWPr15j4dyOgzbBumGAyEzPw7VotKnppBnEC
QXG1SusosvimjM2VBl+rlPWTUT8W8Kqr9EV17NodkyzVpihHUoL1oRjSRYiB0NgNbg3Yy8PKI3H+
g++eKjQbYd9Y0Ew5tJybcnJWeTjd2fQlTGLEWGhqaxHlX5UaszVKxK1JAZ6s+luWP+sMAKjEUmO2
NQkma/5Lo+azLze5AR+n59ZBirkKTnOkT/aEH+Si6e5anQeierTYtFg5kSIN2jGxRsGXDA1s2Jeq
eFO4ktgUNqfM+NZ6E5KXfhw6c58SX400FnT2vAKP8+SdEONG8wfGhtsGdzhHd8HoMgJaN5mGlDmt
dXpvDOJC7HhIVh3DaaD0DEdeCufAb6kzqJqVyvqrgqI4OO4h6rks8nQt3I0o5XE0QfkhU0qS8g6n
TD7HNbSzYuDhTYmnm4g5+amaK1GrBO42yJ09pwopr4oSPuPF4befkgDLgk3N2w1/48CeMm1uRPs9
khgb5+gYbbFvDVWgHof3L9Eyy7kNkNkNINvZ7Lcb23ivJm9VSg7CZma1g4lMgm0z2jcF6bW6QFbC
mFV7ob5xyLcFlOCo7r4i9ebJ4kFVI8IpgFqTXBxmvhVbWogEJOY0knN0xyxEgRWrqXZAYedAZlhw
W8ndpQ4gZg61x6O7pjI7I5VXkM5zpy+DrB4lFvwYhPcGUnwp+3OR+xvlVK+4ubxsP43xOsKJQ1/U
WunAKChdTXvrroHjPXZYunoK30kO+iQITZKEBYnCyZ/4dECHoNsi6c5W75G3BzkuTw5pxAo4QNDt
zfjqk1S07fuM3CLi00ZAYGE+F/pnNXE0gq5yri55R4Pc40yBTchBqu6mcR80spFZ+ySrL1HsBYcg
UiGyPOXZ0FvfLHXs4KzUpCx90pY+jhNZWI86B+LQ1iePVGYyudvWYVB2aZxTJfCEgQbCKhiOXub0
C9+WJ9NTSGChWBp0XrRh8oC9ngrKUcFxsMPz2PqnRDNxInYHXcqD2zY7FjLLvvMB7LrXmN8atVkH
Skywz4r7MhQo0khoJBMiO/zh18QnqONr18oiocI1NOPZRL6l5AK9TjHB5vnBtWH2O13PsT+QqlbP
VfrLzjnCpIH5M5HhLlJZtfC98hQIkhCi+hrsARScopcD91/lA3uT5ma0gc2ZwGuCHlzDHIAly/tg
a1TnFGV/G2BF69qU2W660AJ54yf5ycuMF7cveI6O6VtqFXf/Q955bEeOpFn6iVADLWYxC9eSdCed
coNDEQEzaG0Anr4/xMmqzOyuqtNVu+5Z5iI9SCdg9ot7v0uxi+OUd2cCbtL7IGGlea1r7QviHecY
cxptOCC+35YN6DVgwwcRT8+p4W8KzQcOSVhlLCeyxXEni8bdJsJ/9Wv1GVTxfp6SutaXnkUIkGV/
CpHdNsAQ0ffSvzV342RuPEPZB0n1QFzBMujep8Isl0US0VXF8pxUk72qMrlnYQcxGkKQTqltoyCa
nJeB58mAvpOWK7dPjjGb/fl0Qis95WqbyXgVJj3pbN6zOdRfLrqWBXu0x8ypTkS8FApKfwcQmLV7
C+Tajs4Ophw3+nSBjmhx8JGk0dYzIerwjGxw/d6T9vIqwxJss2Yf9PSGqipMxFGDfJJk4kcZgFUL
qKfDizQ/GE/A7NBAK1s71fq7WvPePHv8EQ/JQ4hoxRH9uTUxlzJx2DfaQK6quPJEesus4q8RI0fP
G/dHKG/Cn3Zjaj/lDcbfbKK0JIAM/XCkP+LEuPe04FugjAcZGj5Kk+vDju7GTF/L7saff2HCGamJ
JWgYg1PWnQo3OwfGUw/4g2nPTe8TMFQnZBNLA0m7LvLngYqwtzj6nZXpxA/NYCP2jLCatGhuqpYX
0eLjMuhxoKc8V+KSwR8tbXYEKrkA9EFh9On4EGZq80hG2GjFJD3BMYw5njog+z8yZ9qh+IIgaaa7
qva+c6TQefJsZA2su5/IkXZTDP4zUPi+4kMA57L2JL03WZZS+yqmOWP10StaMkrrdaaSrekNd8PI
axCWRE6E6U6ze/6K8bYxjTvTli+pLi56p5+FWd9lGDCHRLsf3XDZd+QbyM+uTJ47CSzTCHlTlLdp
wF7WOewsQ23tpr/BojqYEk4ezMN4ABpEwHhUiYPs02d97L6EQSJT43ebmrC/qrOeuLp0q/2uBvs7
JOcpcXSATCjKWPeJ5s6eQQSZxsXCipAICeo5woDZCG6nxuWDoDSNBA3i+nsTwEYGi3xf1zEOGALC
Kt4i30gXhpOB8Lpkjot+RdhvSRQc/r8pwn9Vvf+NIhzF2D/wzf76hL+V4RTZHmB/Mn08A7/rH8pw
gxo8CHTMLoDsvD+JR3XG6tTIuktWwa/a/fcynIQC00RpAHkTVcG/lFXp/xf1KB9guzqGWd3CiONS
1v9JPdqJSGP2msLvifJz1lX3yoMO7KDGg4bNE7sOyuIkOirUuVdn0+VInzLIgI0R0L9W+7ocoboS
/Ox316LicUq2SjeREpLtUqh9mxITg0LfSrIddqxkYTpE6lUtWYzx2nXbT/rzuyBuXz0GgfUEEoNx
aKtedJMfo5zfljZ8K3F19e50Sywm9Ip1VcCavpRgKZg1ISXNmo1hoyLQHG9b+2zuGLVqEOTjW1sR
sehjqlSrRH/y252n8p9V6XeL2lXaKu/UMkm+bHVzeiJ7yvFidoof3MAKEmUSLomUK/xDVM3NxtE8
piNNjxEW+HKMBjRKGrnUZcN9CjUkauxHC4Q+QS3F3mJYW43GxdflUxhY9x6ZuuTFrALS+exG1fz7
+Bz4UUPWb5mXsTZlBBXa0SaVGHz0HxQ3wJAY7KChzcoSrjw5XzY50MYhlfEy1wBbGtWyjvK7TB9v
ZgPdMuYSsxgExaa5HdCmypmWxHifsfQTbuBtlIXbOL7p2S7Bvmmzhi8IzS3j4h6R87LVKfYM3Lx1
snY8uS7ZfEfKWMf5kzajs8Jik+M7biZKEiJnPJe6sRTbEjynoS7hPC6yPxw33OL4ZSZG3rdjHxU5
KKrCN0m3UTVPDSOuOuZszMAElgmiFOJsBExc5i5wbY23xjmzr2RDqR5s0b6lzrc+AGom6j40IdQ1
xTGpp7Xsr6lHdDFyDZ1tRw0IGqAqwkiCpsPXAr0TlD4QeVwkRrmUSXPuGhe6YxKuI/Lum/LTqvpl
FtFfVABbprp97uzZCwywP0iuUey4K80eNZ4+NFl5vPG5XG1ieNj05FoE7L0Pnux0uJdDYDBaNE5W
9U0u50rSnxxqekR+eezDDRmUPeYYyIu8MZW1GyJappHtNAVR/qOTxUtRda+1nD6HlDEhVPJVQZYT
Pxe5nqJ5bBt+8yKYo2mKF2vg/0WJYJUJMPuty92Qd9quN8ytUzlb7jtiPGD+ZN26BFVPqW0Pr8xu
Wm3r67sQ26jIz7J8j/gtJrQtuQO6w9Kwr1gPgTkcprY6sSNpNoOykbeOzUNtcfuw/i15Tu2WhG6s
xPz0S8YHYIAaHHCzv7Lulln7UVf3Bn/oANWwpyNSleYtTJKVTbSBCKaNwIopgQjm/mRArRjXARB6
gxAAMy1ZaaMISRPkJHuvHc42ZxDZ1nE4PdUZjGeOhipyid7hifGT5tinVxib8RAOh1412wZOSjvv
9AlHdewToZ9oBHcs+EpnFeY3o1rH5GaVJ9Boazd8j9loGNtYgspEizH4Fu7qYz5DJxSzSv5o/ZUV
SxM9lqJ5ZRlPAG23TdX8BJikNhk/Q79fYYN7LHUSo50w3ZZMIiomEjqTCSXqg2HorzXyI43JRWP+
GJhjiDH5sDyo+v23CKeTtDrMHtam4C1NuXwnLmEUIZQ5krEm6RHzLd3Fctu7+Id04rK4xSXXeRC9
TfPt3vJL6vN9L+ab35trAI1iIKAoUBQHFkVC1NylfArBXDAEOBN5XCRxKn5Uf4eC+T4iAgqOlsKD
KgnSH6VITEmC++WQUKJYdCAahn2L0sWghHEoZQxKmobSpqXECSl1ytQ9E1Eeo4ARz7b8JLWX1FIO
nCy4zymVJCWTQelUjvFFUbSVGj1IosFslMlWwCfJSiyKOireNejvGxyJfO053ZcRZRdrZNcS1cPB
oeCn1ST+yQhXkt0LiKOb6m+5RtrjZC/QIH8kWgtmOfDPcVYifeUgjLHe+Xk4723xmZIMTLygjMx9
aV0apyX1O0SPP2RXb95vxrAno73lNpexHD6zwDp4Y3WP0Py18AmOtcVjTj/Lzot/GycANLuRUXf8
UMLT8rqHCc9cDQTaIPBV1469xkiL46lnXhvHqDVtmz212DBoIFsN2AOvE7nRG1wTy6b/1gaO8yoi
1NF6t90GpHJ5GbzqXaMELxWmzL5bhiiyXc3eTE17DnEXJB15zs50n4/J3WA8mnLv6T9gMvC5NNll
I9cD1jEvuZM9onQWFqW5i2pifqd4W/gAl+b9R+zimQYLGF1AYz4HHKTNRAZoJaIzCK+NH5J9BTpn
APLJ7MHH8zUeByK40Ja9gltIsgSn+5aktLXuo7pe9WS4jTk7EX5PK3x1w4AV7EkTP9Dw1wkjYwiW
1Qe+/Z4hCdzIpcmFmiLBDvR6M5jjivnfjlZqix8MRygeMr09EHS7HfvpWYvkmhAP2cKtnZeMJhA/
fZXTzMdZtih56wgKOPREy4+lIkZWe2YhiWaaHUQ3HsfmWrXufiKIqC2Omot+MTVWqug3YVugd2vu
i/zNSrdCZUjT6rWftGebfg0iQJ7QOHed3OExJd8nPvuW/uhP0wEw4rIu9Q2JXT8zj3eP6FTObrrf
qKufmMFffS16GoEpDPRmtQX7ryU3jgCYiEFVSuZcoN5GEugESXRC+zm0ZK14kFIFuWhYb3zrnISf
Ohzx9FT3b2zsl7L9DMm468m6K6BTlk21mYJwR/bSOqdu8hty0sjIcwqCSsKb3j1r8VdKBEEDEreX
BnM5NgoEMYx9dnCQK5uk7zWk8A0WcUZDyZctNh0pfRFpfThytg1ZZw0pfixXTEhwsBfuezL+FFl/
GZl/Ldl/CjN+Dv/BqC5ajjgJGwlqvaXRJOvcEnedmCCS1+iejQr6EreZMccMduQN1uQOquHZM85Q
t48mmYQdgNaxf9ZJKoTJe/K5roqEdtTGFiEZCaZBdekCrL7hWIL9qOmjkhz5d7saQ4ysFkJo5wMZ
CUPlu9AKeHpPQ1xcmv7ia5syKY4pa71YYxKRmxA047VGwZp3MZyD+9YnxKAAjgoCJn5udCBPJE+2
/lPLZTYQmENCyNrUovXAKhhrplN/y7LelR1fvcbw4jS7eOt0Gxs/DbaXUQKpvHFfWfEgDVdL/q8r
os1lIaN9DJkknkDdEniFeFWad5GBqENs4cIsOt3bWaG79Op3mtK1dF4TRc/ZEMbHUhWFhmjQsRjg
8VG1TOMm8q8Os0gxvkU2PW9JbKDLdE4mF4MFc6ne3IkZn4X/2hhPdmy+uz1JEG7UXZ3WZEHDnjP6
AtG66DM4n+xQaw/uiCjwOX72RDBrxtpLXwLeizHcauOrjSjBzt8Hrk7HEZ/sQFfh4K0085hS6k36
vV7NaLG9FxOQWD1pvdn8G/qu/6H7HUTg/2y/c0FujivxhnDr8x+0lr8+4XfdFuAkG3QBHSE2wz/i
KT0nAKbOKHfuHuc1zu8bHgBO+BjnEFjC5nT60b+2llgWXfY70BAQ3aJJ/5fgCpb3d1c8vos9Eks1
bCb+pT8aE/OKZGWHn4TprkVV4CNFIAAigCno9/FeCzSfDOWOyQwiWB+OtzQaAlK06KXKOVzJcvO7
Do+5c06r2l56PM5EvATognSLY8E/Zwl0acOH6x3XjIOhhn+3TU/sj8CxW1tuhIooP7khROAJg6+s
vH3bDLjX7ZrxcBGfLDsNV1YTnVEwo8610zdoKTstnyG+JV5ve6NBVist59FJ66tKs3RvhfnHbHhM
6uxm2PGLoQziLzh2ubSJ5bA/EwgSlWYc/C646k2J8BL1NaoKfYRbLPKtrcgoKGWzLNvs2/SbiMGk
D9rO/GBd9mJ79aVFBKbNMBi9sNBxN5RNElKMrxp+dad6EX21wPF0dGeaDEIyKAHGzQmIKg1n2Iwa
0KDN/Jl+JtF0o8mxHWA0kmBqCmrnkHJppuqAe4FkExcENIXAbWxyyzdg2pAYwTfAuboH7kw5MTNx
sjQ17sbAPRsZewETei1yrKsy4nMTYcke/PKNzLCfpXR2aahARxe7NKrLG/YooqsTqKBp5uI1zIhM
M/mmHYGioYsKtcl7L8IXTa5G4o1HaWgNIIli5aJRVXjDcxx1AuqvNZv2ZhJwM6no1TFQw7LFh8HT
x92hjkAn1AaXI/RhNxNXZH1o2TEWImrQ721T8J2CNz8L3Ocrv6t/eGMAJUarbEIkQihCMyjZCYdh
rfc05oljVtvIhMCFjagedIov6eGsMefrRg87+NDjezzTnHvI5GYa7Bx2IW0H8nkw8NVp/qMGC9of
1DoujXUdxN+wBfGmDvdxy92RTsnPKdFPQKgeRp1qM0bpPY6MVnBDErZovNmzPg2e9jXxYVpH1cG0
ipNReA9Jh+6sq+IP27YwVYU4MONAfRZgwBVc1YpRxIJAt2FXWv5iYAOkjdotyny5mIaJzHRWLYuC
p8KdzBczcre1qsjXygK4IE2I/poEnBMBmUiBRy2BOkEpWTj3U9pgVo8fOkGKa5BEoBMGZENhkm4j
yxf7UiUlPGN8IRm/hPDQnQ0Zo4my1Y6mI9EZQBtctIMY7jNiWI9RWIfkzbLXjHKLPHG+JHT5LBYI
cttgsyOfuQXoiPU/bbx1wI7y3EbVKY3DO7NtNrpdXrtyFOthYsUnXaKSlUOaT99wtSVbKGRsuZwM
aZhevMaati8DLSN7dWL5lOVny9e2VcH0lAl+XeA6rMOdTMc7rFk/ZoiYRmPsJQ6rz5gfkr2r7vy0
dH2hl2+MZHK9/gEBoXCK91rvN1mPYTeR1zp2YvZq3qowuQN9C85459KgWi/mLOFyktckvWslKonG
3tmZBXwUfkaqQ4OH9m26OMRIVqOVMSssfDTVmJvJY7CFdY47rBqjeo76cRM30aeijsGC5lRMS0bE
Poi2s4DAsw5S8bLuUKr6ZTctjSTVqQmHY66pe3Psk03YCRZfAbLGNoVHDW3BULsIKlxSFR9Dn716
psEuHU+EbvZEqwB9n3rihPOcOUiY9zfuFQYiIQnCZVulpDPQtwBw7SF8ZOQs0x2dyZ0+enkJJ1Q+
SInkzasRf1eybzjMYd83fnLhlPIXXRASY8kYxCxidr/Jj9gVPy2YuFsXlupgIm8x1PhcQqKgmH3M
Ab7mmmutSba6G312gK547Hpx5qToFiSZHYtCfWRG1Gza0QJb6Rrs5mQ1/Rulx/9qabln/XcKlL+G
zv9dcsKvj/jb8NsOcMWBgOKin2Pd/zD81l0P3pf3iwqFDOX3CgU+Al66ANOa+1sZ8rcKRf8LBYrB
ZJy3+F9ToFCA/CcFCpNvWA4e9ZEHDpUg3z+XJ1M91WVUwCzVtOrguvKRSGq8mym7aWvP8ntTVbQC
5k9GKTtDT/amH56MCKcTzo5FFjjblnCKBKeUVQBeSzELrXxOKPEjIdQBtE3RfSix02MbkOljb3O7
VCn69OaYZKHEXkXz7yfOR17cHIMa2dG1c96otYVsykwMRHWsAQeXyG+hrZNu3ASRvUIKvmr7khT1
Yp8Rp4nQhbQq1mv1xI4n2HZxQI4fu92O3q4jraVklC4C+x1b/SWtqpXSakhsw7owbxPwtTFnNWvZ
+P8VIkePwLqWKIegN1aVLDjTNfzy+smu3Au55pwub5aqif8OQVSOiwwHCG/+2rPVc1MCFO/lxvN/
WJF7qiqOhii5ykw8OUP+qSPIgxSz1SIU1glWPAEbr52CQ6rVH3O6jDk9ClGyvMI0Fz8opsKCn2xA
zCGZFZCZ1U7hLoD44LFwNonZXOgeqbZJfvQGtt/Qq8/64KEJGOEHqK4gF4p5MzDoTA9OkaqRwaFu
UTtB5pVQKAM4uI04eIeOt5/Cbz1A8GjCrFMDWnoXTsA0Ik+LyrMIUEmHTML8/FjUz9PQr3xus0hm
r/MwS9bfxoA8abS3blzezPho9iRn9HGz1RBHTmTyjWOIIiLEofbZeuXdmNhMvdV6JNixk+Gd06CL
s/mi2/d4cjfTqJ5mPwNNVK9Bt2QEbx27wV9hv1y5NFwjjVdkvju0YdH0SvJZSGuWTy8ajRrhDG73
adK8NTRxcdhvFU0dUipkF1+taxKhxeiK1s+be0CHZlDVOoT0kCgKb1epN2eeNtM6ClJBbFrJyCVQ
fXxz5waT9FuHfMf2p0Zwr6QJlTy1uoWpvXtMaVGr+nXiS/frd5v2taeN7WhnNdpaAhfG6N6n1TWs
Q0Ljm9AA5zTCZsrFHNjXmAZ5xtPjV39VYbcxaaDz9Cei+oSmOhWngjubRjum4U69b90EYYT1nGZc
oykPCrkrQwqe/ikkMq9pg40eP+c08rHadrT1lnZfzE2+hyqHpp/jhexYhgB8IRVDAT/btv1lZFBg
AuhhbGBrd4ifABh/dAhQJ+5ljRGDYNQwUQNq8+yhn6cQQ1hcKlwHi5gBhebw2NfxQ4COLRiSJ+li
vO+RB9E2V2n9nRfyE23dpeoF1WpYrzKiG90K8frFrq6Gc5ZNtlOdWKVzQue2QygPKQ3jlLaaeB1c
5zyoD6dL4VnkJO0e9fYmuwgR8itjt6Wy5k99GgKHeGpkrqQ6AmPTIMvyewFTvBYmc7PyZKYPjVnt
G4ZE/hSvJ4zrvfEhfOO+Ig0jFdm2tIHBk4NMoP3Ocu7J/zan8T1smfbokLH9YY8/ZCOsA8fIbpg8
onrpF+TJI8KS8PDNgAK2Fue87pkJ9GcVMR0e0+k1VHwf0p7YDlV723JQwQJx4ff19QIjsXtwGLoL
/T1gnIaVYzqU6Mj84GeXfrXYG5krG4wvB4VaxtqHTMosLGs9NgozrgHCWwBJCNFR1XtMN6a12aGE
PSYn0kOICwmqF69ucRqiTyKNB/+dbZ3FEEOnkBeJqs4r984MHOPLEt2FOJbXsSTt1i+/pnE5tPuU
szJAVNg8QC0l0Drqn4WatcQb4T1V0dXN9jWm5Cj+dE1zBdmT/LxoLVqslTGw4B1kHSsHx1Z85IoN
wzxEncqtWUgGs2Qr1u4LreaiCZ99Zzy2hlgF7RIIDbCAg1eLU2fNE0H7PiFrqJLA1gMWkc9tuOzI
85lygowg0NY0iE4Wb8pQP6NrwK+YW+Nd9dJ2Z8mfL6rF2pbqY+LzvAwtkzdHjxz64Zb36VvePaKJ
4w96HMt+rcgNDjMJxg/2Qr9xQmjAJLJ03nnMjw0VIAVdGL0RKjM657b+CEaSRrWQozIWh5R83InZ
o17DnGMjR0++7u2zRH03Ly0CsbG9ygN0o3EFEPTXrSiUVxmiOmcqVoQEeMF03xnpsc8cBrI4R3DY
RuSyl8fIEP6C/v7kVNFeA3miTNoFJe+SuHkyONgPdjwwl8KTUtT+1imbFYjyZcgswCRsjTkjvSWL
lClaTR5AIQWQtzsGKfrDhGtU6NWXo+I7YSJQJMyr0Hezywv1aIF+hhNZcHzDfWSkG8yj3QJP5Ryh
zMjXI+Ytu88ZA+eMg7GDbjLGwwFjYgDYj4MS56jVmH+KXR0F5C0SkqO7kHPas8W4mWx5cB/bwniT
RXevMZKOOrWJGVFHpBsPw1FncA1Lcy/tq+mqY8F2WTDeVip4nhh312Oxdhh/txjKE8bhXkjjzXic
deSL3xLkUABltYrymtgxgtEavh2wdRR5vSKczBR3mvXqa+OlCN97bXi2W0a0phHe3M4hGbS4ZpFz
i63+kKclk+e+AkI7vvn6s5a3q3aAxSfIX9SrO8n7QwiwKe+MxFnJ7KW0iTYY5Lks4Jekd0MLGhof
BeNhUGuKDAMX57RyK6JCrcca7EsFPdPoPoWR7bscgBJKsR4iCnWRwFNT2Ud33spb4Roc0Rwotcu5
yUDOHoia5l+4j8h6HryIteNbSr+DxIsIyVuM4AAW9b5P3UXmZE8IYVYW05wGuWyB8JTHvtJQuivj
y/ZRHuH1LysLv3CziNorfwekMwSKmvZu5lApO8TNKwBQQo9x1VoTajta5E4PWy9/bHiC/WTOOCtP
NRujjihlzWEYzYFslY8zjljPyYVWJyZhzfhJGoMlD7I5Gux7ej+AE810yGhPSd7QiO+t5KKlNlsk
c5Xl+5gFr9enW8trVkgDwK2wco2f+4Y83/prrOF8IgS+0FqtIL60C6th5iE6dAQjUiq33JdY3xc+
1OEIJGHJDVN67fNosrr79IrkeZrS1Sj7r9jIP4Gs7BpFVparrUOiZIkp3RVJezQmJt2UZcJMHjgi
y2XQvCVYfx0DybVBhm2oPYgoWodae8WJcK2xqlgYgerYh4bNEzL2T8ox3wrjoyG1gjgZu6FWDV0E
x1F/V5vBgWC1dc6mxrZICBBEu8bWQdbul96pfdeB5DHJksb3ce+VwFKztrwXTvJCbC1GJ2Z6BvWU
bm8kMVOLlqS8sG733jDeO5Hx4dgdW7LpThf1VUpxanUi8Wri9aCsTl1/p2KWKs13aluXpoUeSbXH
Vv3IDG6lj/qeqerekdG1qzvCRrOLGu19EHIez66mPCdCp1sj227IIU0C862XVrutLfGYZs2pwYGf
p/PEDISNdIIjOAu894RCKvMQc7/k4H0w3f4bWqz/1V0rYJN/Nlb/zTahoP0V/4D2N3/A33pWn2k6
3SGZT96fgg7cv2CCdoG2ODq8Pdelm/3DVN1AWIyjgaYSr+GfpuomngpCpALG9GBi/iXBFki//9q2
WjYqDBdbB93zTLL541S9DA2n5ThAU5J2d7wS2waQaWegC7TVSYdxv0DcrwZWO3ay50z/bPrwFYP3
VksR2mquDkk7arlXwrsELW6EJjea4HyWuNFio9x6qHZD1LvzHrNCzeui6u1Q9+aat6/Yc8tYN5aO
VV0bUbyNY41tdrJe/FkhjFLYQjHcoRyGWHFy9UndMRvEPDA+KjTGwSw29mbZMepq3FQWL2hzbQz6
ky5RmOSmvT2032YhXp2xPkkTT5NOudMoZjwVbV45y50Bqzz7atxOpa6WY+sfR5TRErURKL2aeplV
7iyebmcZNXtPmBdetXeZbdn+uAvYD8fMuxSFrw8upjcA4jrtkp8Z/1P4UU/DymAHzxIUu9stHbVP
NmAJkmV1X7f90ZzHaomP4TAHkEVTZo0Lz1KbvtKZ+SXZm8k8Lq8FUyv1MHCgOaptV8M8s9Ps4CNs
6C8TJnpM/DZY4d1VHU73mRPsXeIUCm68WCEl0Xez7MWiGRMknqPgRlPWG2+TMvY57JEMQ6opqCOZ
528GzH/28MtGTTVEQKBmOzshITiGl1CEa6Petll46AMHtpv/oGXdMZfvgai2JbNKHoGVW3C7httB
p+IZ4g8Rs6ovH5yQ7oejtdY36RTfAZ7XrZvpHMMCgvsH6a4MQTMsAA4ACZPCGJEpU9Mq7fkD8ff0
jJWNJCdqN0WrQFCvk7Jbm3OUYHeLyHotGLuijlqPyV7qZL3g7OvsneN0qDPibVAf6taBppUsm6o6
1BrZVuaDpGpKf9lsdEy5+C9k/coPoWYxzs7GWsioYe0xA8Y9fWaAsTQdcrTbYCVL1GwYNYvWOk16
dHQhLCeat8nK4b72S4gBwT51sm1MgOY4UhqbB2GMs4aBRckh4NR204+QF8Ri/pwxhy7N2bNX2Ofc
z/2FikuCNaEMegdJokQ0wG1r9zJkRK9RjfB9Fi55V0SdkVm2bhFJEXi6UMF+KrDRFPmt8clxD3rW
yw+F5n1aKqRg1u7mrsZuWIEU2S0eomvv6UyQu/Q5Gcr3OixXZq9It47w2vGkiaHDmyDOlhBPra3/
Wu+i4aFFzB8rtlRKy655LrZV3v1sqfHzyWMlM+x0pYMKuzVeerOcrzQrl2V3gV1WLpz2TuG3qPD0
aCC4px7Hi75v7JWm8i2ilq3WlQfBu2DKtepwVY75hsh5goOIPO2j7q3Eku54zVuMYtybMCjwVk/z
cHl0tp772tXYCqcd2SxbUW47ycgEuxCm7lqBqLJwiFgHJbcpIvA81y+9X1xcKh6BpgkItJUEb2ln
0uPpt9647xtiY2cexI1wR2CMTvlY59lJs/dOhlSSE80pWJ4Pwb5KXWjXYbpRWXGoM2uj1QEpKvq7
gwLGINGK9HeCzrKI77PND+FkvPUNWo78yC6CLAWQOmgWHCwj6VB+9HQnQfbFY7QU2TVOsn3S5keL
HIoB3rRHFFllcUggmj9konmq8euOoQW0mFw6b/waIg2oai73KtAPfkUl3Fv2oxLawlYEZrjdUUm1
L+FIVQFvQZRnX/AtyJHRoi9WW7D72uFYV+2uZVGl+bD9hFw3uvOlzTYurVumVFa5DaRbVCfB94rj
eDeY6T4zM+qSsV8mTXTs3HMXEWWB6NCNcVc5pXxMCBH2UNSRUcWeUQ8BY2PscpqDTPCJKppODXJR
7TtrzQe63VVI9ubtB+j8JPBQzwNiNcRmKMtVVUnUWYwSyqrbN8QoK4+F4qi+bS/6AcrjzfKYGBAs
IeYzY0Dy4Js/UGkBX2qZF5b7uI/Qe7Ak1ZMZYfsF7vuIZPW5c/1NaYDnGnLkW1a3krXOb5I8VpW/
jvv8mQjlN1dObyKyPkMdqR9MiFXiu4iD05/5YK0tFpCo2NgHGUxYm0saBHdELc6XEVtWDkdY2RP8
MlBNS83tN17zXiMpNfR479rOClcNTYOxEbZ3cWdDCtaSza9a5f98Df83+lEAmRt5xZtfiJQvHHwY
3hkL/Pk//9//ULkD8vR/Vpf9Jnd4+S2L8+9uE359xO96B2QNvk7o5a8dADuD30B77l8ox3SqL0s3
TGi7f5LSm55ruTOfD237X6UO7BiY6TqUcXhLPQMVxL/AqHHmavE/u1ltKjuXDzMZ4s2/9h+Lshxc
QK2bDOH7WCdYecYUBJrAP+VsRAoKZAJqULMhZhUG7kAPk2bhQkAAgESXDBMhLWdpnvaKc48qbCYn
ZCAUALf0y1rTED4ZcbeMfOHMbRz6dTJdrBLqSmSHSBIHsgTiIeZRa1Dk8XpFfvuS9umPATCEiQ14
JzU4wQqXKkpYoqFSb3wwzZ7kOPZ1g+01i0brzzmYigxcBYiUmzXkW5zkb0xCvj2XZWE3Qy8gdSWM
mIoXtgKXFjxGngof0nHx6rajXFmlk0Lox7MncnYng8FkzTcS0hITEsxNhjs9qcvYZx65wCQGMox2
fQrHCpipL8ozKqtVBKthRk7QTRLpImYqqgy+ElH5By1W8b3CxrWwdXr2Ski1jQn/1Tz3JYw83AsD
BRPbEQJ77rMo1x+ayT+yHGcwnvbMLz325U7iyY0OJbYsvQ87IacjKlK2NAGRT8ZjTiG9CIAokOE5
ot/05M7jIDsKjYhl28WP77kezAHYyrmCPNcMOxcKruVlE2GZkXnVBWlIUHMN6TtbsjZbskGj8xSM
l7SBw6bTVXJVdt9h5VzTrkfsmVKRZmFwtjr5JAD8TqSor/wclHKaGPXS9dH/Q/n31kbI3sUP0SO3
9iTXjj60bGtQUco6mE2g84TH0d+7gCAe042OdZkvrdEYsM22LJKoTwwSe0qHubgnvItWEubDJYBA
xgBSp+OOdJPBWxdk/7RzCJDRlfrK6Id3CTWinXXr4Sx4GGy2V9oMKzAKpD2Txnyq8jY9csfJZ/Ob
26vEVdy7gIkh2SAbk+XFaspd8CuJyCKTaLKnbM8tAsq1YvOhk17kkmI0zHFGqO5nVCCZgoHLZLBs
kYFUc/aRNapPB5FBNqto9OZHbC0uxiywSVrvOrb6IUV5kxC7SLbSuirAI8/SHNOOX1K0OrHAvY12
J4rDZJ+m5bVA1RMN6okN5KZB7VPL4JGfcDeU8ZtfMHRjRg8lEIFQzVgzmyVD3SweilER6aiJvFlW
NFbpSXOgBXqz5KjkmYGzVn4z7RkQueDDS2eJEqL+s0SzNLVU5+4sY6rqtmAIKl9dYzjYKJ7GGGs3
Qi5jlVSM9ZIajbtVq03WzQr94Lmyvoze+hH7JFj+B3lnsty4lmXZXwmLOdzQN4PMAXuKlKi+m8DU
UOj7HsOyyp+I+oyc1izz/VcuUJI/l7tLER70NFNlySwG8SQnBAi4OPecvdcuQKflYrDxhxBYxaO9
rlrEklGdZl3iL1LiY22/2WD3BM/kD3/tBKiOSAfKTfsrOaoUqOoYNXLe7VCbknFEwq2XSVu9kPCc
FKk/UT3pEaEtAlOs8lypGxY4oqpkbHH1be1ZJ5LB+zUljFfPO4Qetn0bSzod8OykrxTGljVRIsTJ
RJqLd9qy7nWMOnjmWQ46cUU+yTIiyk4QI3xx6BALCBUSjJdFCMWOYzrBItUhsIdacZYa7JFIJxZI
KbbtAOtATonQo7sOh4mR3hHQkjFlE4QSwlLcgNGzbxvLjA/UoNFYsdD11y2pKJ2D0FuP5Q1EcdpL
+VyVAliogxdBucoUgbArKOyMoTxoWURbxpJwZ7RiNzbNuj7ItQeLdExk9vdNLQFH0YRVIVvbmqY6
3nhhkpC26ZWYQUxbtWh5Yh90y2XfOtPO6/mLC3g16eTDqxnU0b3n9qNyCP/UZBWg+YDANpPLHvt5
kqmnA/skids73TDPG7GZa7klrw3NiBZaFB8FAbYAbPDwYNauiX4D0oAhqv4dzBGKSxwEZQMaJPFh
JeELOZKxHKMTXJZ2NnV6c+3a4WmqKXPBpkfoJRsZtRuIa706EQdAgKFaIYI5NVvSGUQeC+FjpMrN
fY8+uM91qngbu6ZY5uxgAYa7vHJHKliDqOuXjuEdFQ6JwxUEfuR/GHXkeWeW7I3AJiRWdKIMGIVQ
XIQ6a0CTYw/uVCBoKFknZiQ744xWpSCFa5jllRkOwm4VE7+bLcyY2jbJ597g+ij6LZyxlYIfpOM2
HCeDQ4Qts+20JiJc+0TBVCJjLulK+8KPG6hMbP+wrU9DpZsh91/02FP8MjkSB8sKZnQwjdW4hg6K
Dvm47TJ4oxheUmnI8fMXGN54KgZrTIdHpg2hZ+GZkSD2001emhLCGjrfupSMjRLci5CB3iY/T3Qn
/BJryK1k9mG/sDKPSJbkKsbQUxRs7yNJWroFgroO908tS/dSVBpQwNJtlxlYnPGFTcnIG/c7M9Fg
K7Lduj6sMRx5RSgTedtu0O1fGEoB3qCsjlHVgdRue30SysxbS0xNilRfMqnkrapjeysHH5SeZ4cp
VaxrWggoSQkO6zkHJmXWndL2n5pJNzWwWsEWGYVUuqRj4p5tRPhdrnpYW851o/u37NC5BzuiqIqN
n2q3CUYwx3PmYhmZ/OH7ZeRG6USIaSsog9XMADisuE+tpl7YUXVlJ8qFNcQhJgzfxwAK2ykEmifJ
r/2xN7Dlu9AeFi92DbxTcqkt2KoMuCSEq3DdcRlJwbla83d1QwlXttit4raYy2Y/Vhx5qmAgUmsD
MSmg91owTkkkniYQbgNP0meRUCxFPc2pP6A41IlQsouHaecJVzINtaleNneJFT64uER+vZz/H92M
JZ3to6J/vXWQNv8kNW737772YGVFkanQRQs0jKLR5Pxa6bNLAxclqhraHer6b3uwMu1SFYIlEbAg
I+Fwv5b7g7KZ2pyNmzh8rvJLymaatt+V+5T6srbr98p0ig3tO9Msxpgob0OY2qE3dTJfwgyLN6SE
JVc27Jn9RY3hTa1P3Sg+ELL4UEIeB7SB5ChEGe6E2Fgvb9EnHpWlNpayYo0g9dLgdSWk2mEnbHq9
O5PdYII8aamLFMk2Mw3UuEyEDrtWmbUh0DuP7FUKbDgAfgWjWjhvAm1WFe6oTmivOe1Ih/zWQZX0
+62QDB1E7IDatOVtEEsW5sgxG1iEsuALW3uZkvqWN3OdTYWdgYANirGZa5O+i+DkJGs7bJcqSIzQ
vxGYG+kRy2teLGiIk6PmkuclXFlFNsb8jxEumuTWzDO6sZynY1lcRsqaLTArUjXD6FOZ/onWomMS
yBWb1bqLyMHoIEUIo1xBcTzQWUQtAnmY3sdUa3oGrqS0cOzK4W2dPAkRakxixPns0u3PY6KTGCUf
dCEoTYCLWPKEfFw+mWiHQkQ8Tqkv5CJZyiW944LYKMOon8AJzSiWF7kXsAb7q947NAiQRCML8sNw
j/2wRBJDBywwbui2nASkbLNeTRynmxTVSs/jeS4rcDVQlLiQsdA1kneZK7h68RCJOGEdHIY+qZaC
j32ys28Hx6QmlJMeOY0KaGtWxYV2npi8Smsy2gO0MUGICJ3oKgqUE3cI45P8i9x2Z9Am2VAhuNUF
4qn6mRfKc7U2F52VySe+YtY3FtwiVTzLRWekKd781xes/2f7Dx+qGV/mQr2TDKTc7U9B/7LER7ys
ShrcLOz6uCoovFR9WOdeViV1iHQi7UnVJQpp7c2ihANDZM1SJJlh0regf3oQuoTxH/+/SjaMqPxS
D2JQTL7pQUiMhEwWPlVEgUnO33d6RorIFLOEhqGia8lA9YsDvUH8H9BNmAVGdG06abPwZeXCKL2L
Pvavo3YAC+r5ARLl41SJ5mZiXUVNe17ULhrEFvF+DTqVpxHSahuyPW2iIyc0EGTkWQyNjjhjt3PH
qaYtLXbDfB77B51tHc9aCxYJ0Z8V9u7Sd/xNx1hz7cEIwZhJ/epryKjbmJC7/DJK2OgRkjxDiHYV
dWyStLK+YNIbj3DRX0dicy1Tf9hDHJt6g/R8nLU61gxv7KvhWmatSTLprAyosDMH3kpAJLRQx0u6
IOLIzfS1W6gNcjZxXiSotiqiYYqQMYvZdiv0DOzexGjGTP28Ahhg9o+WGpJNmB+yx12kRMUELcqP
zNsmqL4nZg9dUfIpD3MBe6SQ3xpJOg50ZGNFiEYgcGp1muTZtCvd0yIAzJOiD0+kMsGAAmAGykpJ
DKbNlMeQT20x9RE7oX4LUW2oGR721mTwUPcr4gVY8ko7nZvYI9wcix8uIHSPQmRO5N5ZVozQpzmD
7SQOF2UKC6f2sblWbKQlllPyykcy5u9GY5ES8sCa5259UBe1xZgPwm4rUN7WNQWrcNKoCaEJZIWO
KowjPd2DUSj4SBShjUthd5CQfXmcB64xKjPpQZCDldVURwmZ1BGhEkmSWvPGKOn45MrKs2sEYARE
Msq/tw1HYErVkWzgRLdyX2KEM4sn0S0PDBmvWSdlaMpKJPKmRk/ML1osl6167bMfIOIXxXjTJ/Zw
v4EEytZln/SMI7idAgRhUsWOroqAkhdPYZPgMHT6M7uzG1JCSTt1+VFZIgJFEO9gORiTuouqo07X
gAq7RyV77dCsEcPLJFCL7m0Q1tdem9+6ncreqawlFuTCWhrYVJBzYk9wpACRXRLC9QddRyegTpIH
z7PDIYA1W4XlYMyUctosUSTN1FKaG2SUp6qC2jDL53pDFKebCIwJpfa2FDoFwLQIK8ghuiL3sWyj
gwuLhgpfewTnsqzS9Njw/VlIeHIk9wAvgR4rhihcZ8BsZqWuXXtxDZFHSNdIJMhdMqxL7hPEyQpE
Z/Zmi0CorsMW7VkCU7KwW5ID9AOnqlOo8/iZYd0dZk27rZ2uAkhQydsyFLfIqZxpUQ7OV4UWCHf2
SVlA9+S9jZ+o7hewoR+hVEOL3riyt6jwAiQiGW9JfxS3+pwMhzPgTuAbzFMmfWdipl5KJsD5ShYv
GpNqnK7sTAV/adnuNCMdTjVOMIePTdAasrYMvXKsDRmtOa6g1Dg10vbG967x+iw7aqDGUekDQQgT
4iP256h4y6s623axvai8G529a2kb55ZE0pkjHAb6Jk+yu0xzpplpjNpQmzkteaQ63QXbe0SCDHB7
EtA3rfA7OB6Mgq5gPWlBTK0GpHUXm6dmmaG1YcQqMAPQimMagQyV2dzSL6qGEx/laHtkXER9emtV
h2FJGy3p87GoXghufq1UyVwRjbVlhyvNFpYm8PK0Se4jSd7kfeYxfZYezCRYVkApkNwu1fjQgKyR
OyoRJyR/smJppvIQ1s4sKMuDINgkTC2ToD8J8mZZi97aY1Di8/iTmjWhUQjhCVe1FY+FauOT8NWI
/q0ggQ10vGwm9z36GW5UKzqTDZBTGHloqDxmVfQUIGqs6YxMs8y4zjqdMI+e/RjP0Ra2MRQIHyJw
P3RWOrtYRbU8TbG0TGhSXoRitCmaeM2SfqaGwzRQWdZMmjD+OufRkFfW6UTdOjMc3hPdMeYdHh6v
bqdEkQOUyI4tGzufo63kGDAT47kiQSQTHYodVmFfmDfUlkHXTolgO1HtZqwjk4OKVo3FKEcIt5ak
VQ57HL34LMDGHDUon1KeLQdFmW5AODPbiZbL54YWLOh/yb12I2n2kWPBsAETrbO/rDt7ZgCk6v1w
0YH39mrUfybA2Q4Xfe3ao0pSVnVfnPSKBrisJXNCmOpRNFbxkqVkvsnig+yJU6zTs9qUDkPsyaOo
cGeUhwsMEuPK5qUh1NoJU87zNu4nWsmo1+k2DRHNqnsOTX/daTmdA7y7kjlt6usQjlmjnoJexSKs
BGMtRlQL0HaUms1lJFwQTEPjN1CEiaHJR5gcZ05UrhoNUkamIqNXsmZRsuMwC/ksj8gEqQD+4tLT
S49M0zy/l0PnUXIye1oEmTW1K/tGINZh2rWI4Dws/KpRHtDzDaCsEE+o4ymaGMyweLGRxVHJGMUq
2dJHakBGi6cI7qmoNw0PYU++j6YwHowEtMD/39SkRDJ+tD1+mYndIlUi1Lfj4fSoP2P+GN3y8V/+
KumSDrtz+IyvW2UYUYy+WPkN2dAGm8tLUap90S22cBhpMNnK+uDs+VOuJKND1kXuJ3EQJX0jV9rl
OjDB0nEIo3b6NZcNn/ZDVWpSL1topsjA0oePezMZC+Hw4B9LW1KluGUQfjhWynJEMC/iXTxuZKiD
WoF97d0ERIaHBCGhasd/MEmGwTjusRrvWG6Mbas9NSXuJkxvSrcWARe75cogEMimf45LwDykaB8L
UrzJ8miqWN64I4uFo7VmBZoRga3/VFL21WC9C1RAUYkz1yWfW91mVr/uXDx0kOV1pLMGDUtXh/gE
xKMnHlyg9e0N/X4AmzwDHY7dxsEUpE57WtdusHHJgYK1Mi2l+FQgnMFV7mT5JksebLLJsy48tMRj
Sjwgd5c6PJwuHHSLtILpywfiHXjQbtxo2hODsnNZAGxNhHkrnQ/ce4C36ESRTuNT6eODrJUuhBQg
gWBcN5AkIp+Osa6Mwxw5annm29UpWhN94VvkI2s54l7amnpVIV2MNi2dUBjgtNC6k8KQp1pBHF7r
ghxIZ6kKoUhI+B8VGzclxkT3XlMSfdRRqeDIBImZME9wZk7CzB3LLa7KSa4ymqivC8B9ut0d5D5/
ZzckGPo8SLZVZI2UJplIFh117yBWHgoNAI9BTEC5ys0AUmd031RoLpRTF62rjQZMCInzY5SnhCOP
oNk4HncJXiiGn+EJ+Nk8vbNbGcsAchd4ZRoSZ0VCpO741jywnbmp5R5lC0ruoiWFmqwnFcaXCDS8
vOhCaz7gkZwaMXwXq1cds4+S+6cx3HNC0I8s8yKsr6Qe/CqwGT2UTkyfUZd/4ZHD5bG6RYK9zBnR
5VmjjzIoqnoIsKe1x0qEV5WaxoF74YebOGuwW59YKmu4dJyZZzL3ldY+Nizqml2uLQTgTqLiGEPn
36hHvahfWwKAeSqTpBSOBP82k2eVBKwRo5OZPbS0GKzo2HVXUhrceZV9WxAcEHQMQGuA/ChAsG8x
vKT7j5wh6/2DQgmzsRGl+gSf8wN2cHeiCu7EsB8yedM1zrEFUxzf2a1a1QcmUj/HDg+66IymPXMu
0DVDjlgYVOgkznw0F6bULhPeOJNQy7vJUFYrcTpXyAoLLZqzYXPkBmIzgTV+QHIrXHvSoejjka6b
b/oKoltwrYT2Ye9FRxqqLUMfxocUXTK6kp7UyKwjNZcHjja4lOeHOrC3pHLaGWUOwBc3bmaZJVnU
19ldqA+yOAOcekTFrDAAKbPu3C0KmBlqFDCa0e6DUj+zxIKCMR9ZiT6WNA/c7ZET3SsSzBQ6OZ1L
SQEoqEMaBN9exBE10ZwwHlkUPaxK9Xkn4CsjtZbhu448SGcA00xz89yBicS0BPEWI9p+pQTnmSSx
vQxWhEjhlsKa4qNJ7xlhdy70mpEYsa0LdGCaXe+u3JB9XRnrd7ofnkFiSNFWDcTMfKLBWMb+CBHn
SsdixDB/pPNBGKk0h1G4WlyGZTS3IijAlkQ6MFaYjJx0a8a0ZwZY8jRN+xWwqLkXxas+0a797Mhi
557N0pZ5pA1o7VZ212aKRlAwxyb+P6tdkxq5KJPDPKJ00rdsEDKKsYOAvEsAA2SimY9tdp9WLLqk
mSZIE0NTQKOjBkeupK6y/ikOrkjZmyVY4DCCrirX2ppYc0qsQVHbL70iOzE877Cpl8KQT1or1w7T
T3TkTw5CS0RSxzbVeJyKJwnZakZ9WbdopzXxPDCsWxD1bak91DilBUtKph7ypLFYc2IGISnOdVWe
Ob2KivBQd3GIwxlS3JkOJ8gJ3IvWUc7sUmNn5MdTjeam6N3qdjNThjQ3ftYRlJkvsEjV9C3UOzcX
jmL7uCCrJJGfxOg6U8ZVA+w3rieap7PzHhu2PMGzwa85Z2w7qVkDBoQZzT65OjJj8lnZKsRwhCJf
YPkHAEvKCA2CjcK0RYSpU/FvE33aKLyp9P64MQhLlaJznbDRcSS26zhrL9kbTg3uIvhWsz5ND1KR
MI8oIs+lGiW1PQtFeYGLZZoC8safnabegoV6HtbsbaAAp5p9UPkhYa6oPp2rxhTGVWgfG+B/YAMD
3o3m3FZc8EEvNyNejXXYmAq1vmbwOo6jy7665xmcVbx7Sz6/702yISeB7G58Fikm6qT+lGTbHWbd
MVuElap6rPo4ZMitzYIuGgco/IJg5WDyskQU/9EUTepg+jvJQnWUoXIMgkG3x03DDiv0k5VI4lls
XmuBeaI2J2Q0o6V0J2DCe2aCo5rYAUsVxrzEkScIp5YH8yPWm03CIFlIpzUmXPaSEwIk4YNFyPMP
xKhHBDst9HKddyS60UElnCJXrTVQyTFgdByE5H6YPDNHfnZXGxmdMFKCZDC2C1m5xZwbWiE7JFwO
ujvzLGcq0u8nsw7nAbRJ2uGZWR57kCdrW8XaSydCZ7G2h+RiGw00C1yBLKP2ZKIEaR4H5z2ZPW0X
zRLWj8jYGDqJlnDjUnvtthcZpM3OzS/L7iZP8fBpN+Tf8pfe2N3ab+CA1drYrg5cN7tlhr1IXO75
5ghBMgrxjVnyp6WXVbYbaDuPtthPa9bVsgRZRn2AcLFutPsYLZDuQI7Pr8UYmaEGMKIEIMmYogWM
b+mnkLBHGhlIdDeoatqnSDlQQQecE/6x0YTsAs7LovEEnr8N6cKcMCErJrlR6jW1ExFdqEwkllvK
tp6EI+tk8KeUsXqQW/Uk78VpLQujytKvgUDCR2kgrgSwr9SFQX5FnpwTJnju9jeRsCnwWkFZnqAS
wPzFZXPEqV+Ek572IbvYSWSdNf6D08gTx7UmpcygE9g8MqA0cZBVQyyhGBHVE1Wsx6p1LSO6bobM
0txvll2WXfz6ZuR/6ERPwACBHRbR3YeN9NdNy3/+2/1PEnPffMhXKZ+E8Z7h3rAJQdLHtuDrgE8z
rN0RZVXRNfkbKZ/4xZC0gSWgyBYuDBP/xeuAT/wCMICcOEsFK4Ap4pdMFvTmf9y1MF5k/yMNsj7t
e3RRQPJVZbZRN7bk4Ewz8q3g2t64rVqkdUPgvebC4mm1eWDC2iyT+qJo6AKYiX8GIHqiVRROeSPf
a5hAR1ZB79eBLsSGXsxJaSsfgKM+9amanKbEoY2TpJ6LKc5+xl/I3uSinVaFcuW6Kdose2RE3aGa
h2jQxMOU4itFxgFY5iAtTIoifdHGxrSE4um0ykEbihPRs25B4w+FQ4UIPZwqunzt9vGlYVPodCCE
xnKiTG03AkIfnKe5eEmJf1jk5NiUGa/iVMCW3bTulU1tz1uP7AMzBzlb9wOONyciHEd07hYz10fG
XcRHUuo+glKcmk25kJkapMAB5E4ENW5MIxKESINcla16WsfWSpKBvlrmgvdNiyIhQVnbxzcl+N5x
SR6B44KZy2X7Kgjoj1rVlOi/jSiSVKHAwG8iF6NVWD5WuSGidqtPBSll5C8pFrw3+uKSGc96OUe5
gNShLc11FdjY5ZVoQ4fmqhBgQZaCfWrr3QRZN3hAS7ogj+iILFnUHw7tcBkXeSo69kSkd05RjxAn
F0MEMKihUGW3k7S1j3u3mtbk6CBBNmdReq8npOkokkM8gXHg++0Tsu+jXGinuVPRy+kOGcfch63T
46xpoBbVwpkVWbcUCdg2m/Q0JhQIVwhhANJFb5E/YXrUjeSCDFmbEkxA79QgaaiT3VWjk1Pce2GD
2MFj7a37eoKaGvnC0AK2au+EqAcFTSb5xZ1yrCYWfwdbUMjRkJYpYUllYMK/cc5duRBmBqlKnuYe
expSRJfkJQPjr4AvJjMB4CGFKenwJBNL7a7CyNFHyO00m5a9q1ZPnCuVbi+uTQG+eereeATtMk1O
R57VE8AaM/isFQ1lHXvvYEhMzvNjI4+MceorEYqk8HqwQ0RNRxyLqRxFXX5jhNR4vVceS/FdaavH
gdXMnYIzFokKLYxujU6GSqbOJlGG0r8pQjIAdXndhIB2MwSm4A6MPpu6av9gAhVsggiPa4YhhPwx
y5mlVXsCThMOhMDzmDgXIMBuw76/bFAtXalVt45Mvb/vj1THZ19hphPfF72z0gqeBGY6DE4uCrMu
URO10CgUZLfi4Dmo8oNGU06rsCPH0YJIo+UU7+hNjLqUZnKApilzCdSLOvNC09pFgIwlS4MMISbG
CJ1YeH0APVubkml5ppFfQfA1jxEcRTvmkqtZOK7lgB4bLk+aeVNF1C6ipCFZ1/G2lXMhNOQXlJF8
mfbBFkvtOYOpeV7Vq96VTl0CnHsRm6oXLlL+MSYxfvGq3BoVLY+8DpCl8vcQFXUqRKAuoDrSm8GG
YSXFkYtTGDHeWaETFFjTF4hcSG6o5BkYtQQRkv47c8v21NNIX5D0ksawKIMiFufRoErI4Fw5ngm4
LDyyXCI5uHvqEcjRRwaZ+Wi3rliq+xii3w2CfNGEOz9wWy2kBtfuoUNaRA3CIrBnlVjRQWqIZs5Z
pH79Ff7fNeN+EfpP7so7LKv08U6qbd6dbosqfNH5YwMYvnuceHF5nvxzP/QqX//5B710EM+7dPsv
f717jDwyj4oy9x7KN81FUZY0wkW/60/ufq/dL/3Rx4R3nFv1yOdruxYi73UD9c7u669/CZPYefm2
hI2SQTnh5bzawex/c33euwIfn9zzpfz4Z97/zZEWfd9eRdvzT1wCPujNNcAHwCCed/rui3N9ew0Q
ItEONV6u0LNk6vNdCoqgvS+F9AWXBSqI4e/99hpIFmIsCenD7uv5on++ayDr+98OQ66awgpqyl/P
9dtLoeFf0egXq5/1PoDV9RvuA2YXBLnrqPeGrx9uB81SZbTqyPSGr896OyAj3PtSiF9gsrK5EZEG
vZzrt7eD/kXXgCUYg/zxZQH9lAsl1qnfcCkMBLtAmV+WQp6A7y+FpKoMCj/3pUBwuvelkL7og6IV
zuLzufKJby+FaEHtZZv7/O1Pu1b8htfncCkIq2GQ8/Vc314KBp1Y7fSX5ZR376d8QPhz/oa7QpYt
xIPGoDzka6gz3lRT3A/DFPf5SJ/v9Yks8jdcA9o7rAJImHZfPzwZssiwiifnk94HoCx/wzWQKCYt
iSbX7uu7hVL7QraUTJX1WZcFeZAmvInV+kc2Fm+ranT8kmhSQ3xXO1A/wV1BZ/BSWnzW2gFZxe+4
Bsg9DBPh8O6Lc/12PTC+oCfWBzrM129/yqVR/i1Lo6bwrlTMP8/17aVAEIO2Gr/265X6lJfidSf8
TAT4uoP/O1vut08Ge25sLaKMCPznq4OhAAUfnC+f801p/J5NFkx2ZPY/XyGNL4qJbUhjmXj++qSX
AvvS3osEo5LhXQHJ6vnW/269ZJHQISJrLxf98xUN+sC92vNlwSOhsjwQo/X9Csn4yBC1T/uiHCwn
e547L0oV3R8x7e8sByL0sM+7GugD1mzvS6Cxe6B0ftlC/FAziqSisd16bmx8vkdgl9qy5zXAYkRL
xcRA+bwMDO+MN3sH4Oei9m1XigN+vkvxo6X0nykdZdHEBfpyN1g/3A7D9yST3cqnfjnQFfoNT4aC
tVaFVPPTxWF4ObBuvDZ3Pt/toP+Ae/xnbgeefcVEKvDOk4E8QScH6bO+JHYpC3uvDhAkuelfmpA/
dhYGrTlbFuIRdl+7G+/z3Q7yD5SpX78dqBUwjBMr8XKuP6wOw/aStfTlSjzvZD/fpfjRXPDrl4LS
gT0T87k/O67fvjO0LxbJ06yTn+5uMFTZBOVFlraEp0GEuUrht/8jQm4GzoqX5tt3m22dpguDah6S
51XkF3ZX/8DN80yBYzo8dr3wcTcX9rbFz8bH7/3A61D0x+9/O/R8Hfu++elhVvz8CzyPR4f//69v
RsfyrlL45ruvlcPuaC///uU0f/wF3hzs9dxe/+PC2+Z3+YPb7b7RvfyyR3cR4+XbV5XZ9i9//C38
z3/DjLD9yxg2atl9O8p9qzrbDd5/Mv7+tsz86KCvjLpvj/Dsxdm1dP68CN+N1//Rzz9/ify7+8mZ
vB6HNWnv49y+et3fPc6z4f13Xa8PDsObde/TOfRC76F//yDDKrX3QdbNf/x7sw2+3m0fHI73wt6H
W91F3jaO7/4y/49/z9+/H3Yihb0PNsdn5nB675/TMNfa+zCjJNwWf/yvu8bbPrx/qKEbsfeh1tW9
F797jN0wYu9jrO7yIIkTKFPvH8jg5bP3gf74W+M9Dricd4+z2yXufZwD8Bex93LLvf7e3/gNB+nG
3gf56mn84Gx2xsZ9F58VN/VjHyTvXrTdCH/v84HVss3/+L9J7H30AO22UXsf66wcECUf3Ni7puHe
h3mBM7174XbzzL2P8vHChhDmN9xsV8D+P/qz7PaQe5/JH3/Lk8e71zfD+/f1rsu099EAuO7k9e+v
Oru+2d7H2Qwr9QcnM/Rm9z7Ia4bgg/vu3bbb4+59oE24/eP/fLiG7mYPex+HF8/dH//7/ZMZRsD7
H+Rjetq+K+fBXZPk75/C0Cvd+xT+/MO/ftjwovnp5u3vHOtne4uv7csfdxynO8nt3/0BNj3DBz+E
27v8X/8LAAD//w==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_xlchart.v5.16</cx:f>
        <cx:nf>_xlchart.v5.15</cx:nf>
      </cx:strDim>
      <cx:numDim type="colorVal">
        <cx:f>_xlchart.v5.19</cx:f>
        <cx:nf>_xlchart.v5.18</cx:nf>
      </cx:numDim>
    </cx:data>
  </cx:chartData>
  <cx:chart>
    <cx:title pos="t" align="ctr" overlay="0">
      <cx:tx>
        <cx:txData>
          <cx:v>Metoda warda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Metoda warda</a:t>
          </a:r>
        </a:p>
      </cx:txPr>
    </cx:title>
    <cx:plotArea>
      <cx:plotAreaRegion>
        <cx:series layoutId="regionMap" uniqueId="{A5C05C63-D27E-4540-87D7-33D7D1EE1E7A}">
          <cx:tx>
            <cx:txData>
              <cx:f>_xlchart.v5.18</cx:f>
              <cx:v>Wartość</cx:v>
            </cx:txData>
          </cx:tx>
          <cx:dataLabels>
            <cx:visibility seriesName="0" categoryName="0" value="1"/>
          </cx:dataLabels>
          <cx:dataId val="0"/>
          <cx:layoutPr>
            <cx:geography cultureLanguage="pl-PL" cultureRegion="PL" attribution="Obsługiwane przez usługę Bing">
              <cx:geoCache provider="{E9337A44-BEBE-4D9F-B70C-5C5E7DAFC167}">
                <cx:binary>3HzLdt24kuWveOW4qcSTIGvVvQPwcR56S5ZtacIlyzIIkiD4fg1rVf9E3c+oac+q8786ZMu2JCt1
pS7nWq3WJFOmgBPEBiJ27Aicf72a/uWquL5s3kymKNt/uZr+9lvaddW//P57e5Vem8t2x+irxrb2
c7dzZc3v9vNnfXX9+6fmctSl+p0gzH6/Si+b7nr67e//CrOpa7tnry47bcvj/rqZT67bvujaJ549
+ujN5Sejy1C3XaOvOvK3394U16rUV7n+7c112elufjtX13/77f6f/fbm94ez/fTJbwowrus/wWCO
dwjxMfGFj778EPgYW6rbx9jdodwXCGP324ceXBoYd2RHfdm92XuORV/sufz0qbluW3ipL/99ZIZ7
7/G338I//uO3n5bgp4+9sn3Z3SyxgtW+mbRo88vf3ujWBl+fBPbmNY/2vqzL7/fR+fu/PvgHWKkH
/3IHwIfL+s8e/WT8m/zS6OuytOq//rNpfy2MaEd4VFCBva8w0ocwIkpdlwj/64/3KJq7L7DvSVB/
mugF2P409lVBbPRl29k37xt79ce/XY7flvnXnFSMPF94RHyFGN+HWOwgSlzXRz8ef/USXw/ssyx6
HNQfQ58D44+/flXAfbTFdXsDmb7+9R7WpYgyjzyKG9/hLseIscfPpHy+XY+jd+syH87zHCj/ZOir
wlX98W9W2fEXu1u847rUFYLgr/5U3D+L7g7yKecCYueXn8ehXT3PtCdhvTvHCyC9O+xVwflp0dfN
H//LlvqXYwohlHjYx/Q2SAJo95kQHFPGOPW+Yup/8+33CFH4AvueBPaniV6A7k9jXxXE+WWT29I+
58T+pWQNTuen5VezNEY9lxPEHg0F7o7LOfaEi57aYrvPMezJvfVjhhdsqh+DXtVuuuHav9xV3Lh/
DzMP0e/+/b6r4NSnRLi3ER9yqrtU7Dasrp5l2ZNA3pniBUjeGfWqoDS6+PXZL6cQwqn3gzTfBVLs
EMEJE/zH40eA3H+GXU/C+H2CF4D4fcyrgjC7HO2vTn3xDuKIucz9KefFcAgR/pOE6PYUbp9j0ZPo
/ZjhBfD9GPSq8Cv6j5d//PtzQvN9peWfSFAYZAsf88eJF98hnk8A38dZ9N6zTHoSwTtTvADCO6Ne
FYZ//KO5/tXEBu9gF4gxc/mfyE/cZ4T5gn7nPY/40T/+4xmGPQnkjxlegOOPQa8KxmL8r/8cf71W
gUFkAiAf+FIQKTyAFvu3+IL29AiAe88y6UkE70zxAgjvjHpdGPYf9V/gTqkvIFF1b93pT9oEQRwT
0C4ex/BZJj2N4Y8pXoLhj1GvCkPQ5/74x19RlkE+J773eEwUO9RDjHM4kV9/HsXy8HmmPQnm3Tle
gObdYa8LzhsN+BcTHLQDDhWUJf7Aq0J64UNqwR8nNofPseRp7L7P8BLkvg96VbhVtsihJnn1awUb
vMMhx4cC6W2i/5MvRQJDYU3wR88fVCOfY9OTGN6d4wUo3h32qnCEavdyXfz6qHhTIIUcw8O3msxP
RxG5HvW5+zizOX2uVU9ieX+WF6B5f+CrwvOPf4z6018RHkFEdcl9jZ6QHdf3PZeyf5JnPMukJ6H8
4z9+zPEAyL2zP+1buDvqv4ni/fz6bkcH2vEg1/IoyMxffn7q6GCgdvG75chHqPxdS78+frSE/X+7
Rk81d9z96P/mIj2oD/zF7R03PuLjX7DVKfJdRsRt3en+lsdQ9ncJ9zmF0PQIjm+fZ9OTON6d48Fe
fwrHu8NeFY7j5R//9rFZ5l/OAgV0UlF8W/tBP51LkFAo9lzyFKV//0zbngT03iQvQPTeuNcFqYWi
2a+m9XgHqB/16LfGjp8AdZnn+qBtPnoy3z/LpKdx/DHFS1D8Mep1YXjbU/XLjyX0VGECVdmv5+4n
in8jfEFEvT2Vj5f9vzU9/TPbnobz7gu+BNC7414VpMv//p8fn5Mh3fS0Pojl/6z78uRL0+2X9X7Y
j/tzY+ai7E3W8ReoqUxA8yzE5y8/D0I330EI2m7p4ynHxTNtenJL3ZvkBVvq3rjXtaXA0Xe2mbN/
dhRf3CeNoRAMqcWP9p+7lWK+42PX9+jjbdIXzzXqaTDvzfISNO8NfFVw3vbTbuFwlvryzU3rwuW3
cPpoRvJCWEGagwOICATqx4+ooAyyyYdn9Pn2PI7og/HPwfLBkNeI4tfbAr8UP7i+gDzsfmvE8X+K
3jfPMJzLr/A+iN7PMehxAL+PfA503//4NYL2jfRfpb/23AmXQ686ub12AjHwrjt1oeZPOIjmt9cZ
HoTIZ9r0OHR3Bz8Hvbt///8ygH9i271XxLf3av5U0nnp9SHwnwS5iIkfLYv3cWTQFEC/9ObcVSfe
2+xNaAvo8iwuIVBfP7G1vt6p+un60M8z3HvR2/f8kzX5a64H/TlD/d7+El52l9GXu1t3+OvTT79s
YqCwD4beij2Px8CvS7359LffsHujKkDn8h1gb2a6pxVVXy9zqYcNiQ8muIarLTcz7ngEelR90Mvh
ypHnw9Tj9e0TAj3x0E4noP4MOgeQodI2Xfrlmpnw4CyDkAV98dDKA1S4tf3tI+Zxhjy42eJzz/fY
91t0UMSYlS2/r8/t72/K3hxZXXYtTOxB6aX6+nc35gLb9gS0mXBo2oPUmxIKLr+6ujyBq3rw5/h/
KGZtktUUBVxP65QlnuyHPGqr3UmvkqotZMd10It37jTIBZPDod2wzo/wcID7Vpbdadol0dQ0QdM0
h1Pvxjgxxxk51UVEKTp3HLxfdDRfN/Uok7nLwl6tbYH6UJXbInPWjNJNbs2eHuyq7pxdv+lXZZlv
0nYKOyGk9ec9UugVWpyjborsQo88M3myGJe4Q1UVZi2KZl0dpN4nb/KErPUYsOZTi3jAkuG0KrOQ
T+jMrcdVb50DzUXUdhOTCS9O5qK98NGwcToTminXsmiHj3jQb03zCdd4Y1wUaac5s6YNK9atJ1Ic
exyfZ2Ma5XNA/DBf927+LlucWLGqkW3PPjg+d4KmSo5JpfcS5jRBkjTbvs7ousJdUGVJwPs6ICoN
Cse87xcbCZLtVzYJ/I7LDGfRmKaBNal088KsVJENsZ6Toy4hJ6NhebD01afKonWfJ7FRrJPJpA5K
lgV+yU4HlB6jDkvhVkfZhA7apg4b1EmWtk0Aqbs0LY+n2gmHlq/6nOw2Dl6XyjubHP/SV3krSZEC
TMSJs6b8AGavoFnpIhlNzHARjo4n3YaEvcmkvzhK1iRbuY4+VamOsC3Igfabq6ZbFmnTYWtVHswY
oGhmaWHDzIUr0ZCsk64fAuW3u77RG70MMRblZjQnLeGR4XzrchXSod+OeFepJdR1tupmxmVK61L6
PGOSzkNocbItS7ZRVMB6qrczHc9RkUtlvXC2cWPn06HFmySZD3yLZZ+b1dxZmSBUhI7w9nohQj2g
ePb9g0R5SlYuXc1tvWGmXc+q2BKb7ybUhGM95bLT+qRZSjAVSVp8cHocp9Uoe6eEA7C8s1QjmYlK
uqIOSthVaqw2Q+6/7ZbxUCxwWHy2bqsydPnYhIin8xYrG2b+GNt+b/QqyWwXkroMU+N9GPpyz6W+
km3BPth5fKeUs9GJqSRmSTD5cyEBtFI6ql8Njm4kqlwc1LR0JEOjhFsbUSvosZjcjV1Y7HXsUJtm
03IbW2fQskpnXzpuvxnbNBRkOvOG/AJVrJe5IpEzNDF2PCPh7K69zL8gXRsyvu86tQgmd36b53t9
sUiq2yFkeQEVOSoT7AT5PG9s474ndbpus3q3dLIATeVeKqqTpXKCAZOwNuwClWfCeb8otEfVFKZg
kE86mffHthoCM2rpTDowSboHZ3etid5ncDT82u46S5DoMsLOENSMhq3JAubmkpfUBLTtZW02PK9S
ON5e5NV9VHpjqL19xPcnvJ/TLkIlWFTWskpEyN1itxEoLoSOapyvxiUNm2qP9nsDH+SI1HlL06B3
+2NVZeE4TB/rIVv3xlyLIqsCTvdFpiPl5aveaQ6RuGA0KHhxOOfnguZd4LgZLMvk7Fv2UaDUkbZK
3hrhBsRgWQ4VDTStIj3p99O0vC/yOjJeFSrhraZxIrLtutWg8LbE/jUhBknfS1PJmiX2mAg9Qk59
rw17N12Rxq5N1q+Y1kuUDiKm8HYeysOUGNnCW7VVpuXsdZFiRYRHZOVCxdadl7idl2OVOeEIu5Pk
5ojj3shy1BuvLD/MQ59L1zSwS/shnFJF5cLKA1aWF4sQu5VDg4wmMSP0wnhT6BdlPOltOmMjM+tu
9DQfdMURd9oVPAqTSZ8mRbqpahFN1bwirln1FZzuUez5BUdhNtk2SPryMHOGctXi9Lhiznts2ndO
Nm2sVkHdDUFBVejTSUs2WS8gDV+xdnrv9f55VXepJLUTL2UTi0KHVc0ClQznujhn1A9gZeOu5gCc
U0vTL2+7pvyIEhXzYpPM6bJyiN51y/Gqaul6SmhYN5Ms0vYsw3ZbUTrLoQT3k/QxUcn7VlW7zlRu
lDmmqA4SczWms6yy9hL7YuULvD+nlfQgUAin3M3SY3/B56iDuKf6oK29GDb+kkVuIWTV0AtROYe0
ZbGl1ZboMq4Kt5c+nHpfdNL4XsiMCRO2cbxyb8DlqasHV7botB2V7NujRh1pl7zNeyJJ7p+XDcTI
gkRqgRBegV+qj2yJjgzNgkGvhNoltA+c0gTYjqHwW/Buq2Jc5aOzUhVeD01E7Xkx89UAvCC33Z67
dFLnZeDXw7k1Rdyr/lz1yRLUS7pCcxmzOY97G6l5gfettzNjq6wyq4aFZlg24A8X3axmouXQ5DHr
DvLEsRATjtLeBkt91eLs7Vi+XUYUePO8XogHLGSIqrL/vPR6pVR1XGEu6XK6ZJWShaUB5+SYpOkZ
xPj9oh4Cn/tUGk8BOxnDOgFuMFUXdV+86wW4xHLSx8qat7b1wjKnUc+cAzImUemIj9g5Qc4YNV4Z
2L56O/BMKrNFdSfbGhZ9wZFfpnHpwjHJ8s3dy/P3SNmVreZGq/T22w2+//r3w+q6BB95fd3tX1Zf
tNsfz+7/+qMoe8NLv+u8N7/8xJT/hAvf13ofjHwRUf5SRv3+BQo3Mz1GlP/kEuIPuvy1GvuNLvuI
YeG5cBsBvJgLpPg7XWbCd10Ed4Mx/M8NJ/5Gl29q+Bwa4l1CofkI3Xz7wje6jHZc6KR2fSjgMwJk
l7+ILt90TDygyx58DJD1m4su0GUPbP4uXS6rBj4Nl8D9jiH0LbLl6IihacPc+UqM+KPN+bEmQFsL
tJf743GRWC1Hl2K5lAKc1bCEVTFt0qrYoKWXJf9YqTP4Gotw0CS0ldmr5jqL/RatSFesBz+Rna/i
ShWy7nVQD/XKeiZY3NXsA3eG0Dh7shOtHKszsKQe3yb9Gcq6AIsgX85K3ESlCuuxCocCXGtNNq1B
mwF7Fzipx4BSvnExuPhuGRI56sKTZcnP267e83y9Bsd/5ORlWC9ttBi7S2wVM9RHDTriQ2zqqwEI
SNpFS7UdxJqPqSyykKXrkjQR6cLEjxISt5BDkPKy7/og9Zd4bkgggAbjLHDLIig1k9gtopGHSZtK
WIgSkbVgK8XjxYv6pgo5MFK+C55nAH5F9ZVS+11T7Wb1aToU0vBcVs7GKeu9rs7kzVHlhf1Q+eKD
HeGgF4PkOko5MJ4sO3LnLZ3MGSqBiaZAhuY4S7OzsspgdusuECEhzNh2P6umFR4hDXBOgCemEiw/
qnl23bCrmTgXwGACL112fWfZ6gUBu8FB5m0HUwHx96XrVBCk9H41TJFJkgANTcCAUORFvdfUtRwz
AnlNmCiypTgNExdBlMAQJkM0d2cpbdbKAzJfRwM7Sfk6J2kmF9JooBIN8NR0v/ZNqK0KshJeawpc
W+42dR93yyXm7Nh0F7UeDhynk6UDWyN1YXR2kdiVTv2NS+dd4h2NvJei3acEGKaPpIBAp8utGurP
yQysk1fNGSvp2jFd0FgSj2I54Fl77Wbz+eK70eh8qiBiZLyN/UkAcCyJEj8F93w0AG33lmzlULo/
57vTckpFv2qGrcnfKUcUsW1oJXWGk9DHWVyoNpENcyC0TlhOAxg801gPbFsWONYqj9KmAz4otrlo
t9glkrvJ+7LgK8Kz7eICR+UfsuSct58HdGXY21SdE7+Sg+KNFNRdj57Zdm2+zap9ldayrKbrpSeR
6MZLJUgrK9odGxdLfwZy6Z2opD1IHJbK0TFSJc7HdMSprDO9106muVnRDW1VL1ndTTKd80gYJVkO
p4ImwdxWq6bkGF7mI8dhU8yrEbIeUcAeBlpNCAqEbVZ+e506XbwwIdPKBn7my8F6u+XNUVyM2Iyj
+cCWdlfDMXNNHvW2Ww+dv5mqqpQMLo9AaJ8u6ryH1Amy1rpkIfJg7xVqtRQJkcBSlxD12UkHLqij
ZlsmdOUl5Z6dgf00fmOky07zvgp6CjEOYlonHUvPatbG3sTiQfmBi3iImyqmLV5pP1NSTKUkIpN9
N74tTXEg4BMXbcK00YHKgaUiunKXPQJf80NVGfClQ1IJ6eTXRueRw1Q8A1iJm+XSkCmeBgT5Bzqy
WdfIxKEht0k4eFr2gh8iLz9rZnwkWCnNWG6yfmwkM+S0nmbIgHQbp3mrgyLjhcwycyTaIXIdocHI
JvYMUB+tQWFIEkmw5hL3ow3aaj5iQ7ZLx7dZfmV6cH9F44SugJxnoPlnhNcFOpsdSGj6D1PrHzau
AjpSwc60LWR2o7tCLHc2IAbEk3OhnCpMU8glfB05eIkRW4CKL28tnzelL879rCuChfRhmr1vUg1O
dNl1+bI7kfqDcusDXTYfl0FHYwsUXkyhl9W5FDxfd3lxwFUZZ5Cc9cwGDONwgtwEXFgp2uM5v3HS
U9SV1YYJL2pS2LqtkDmIIp6bRpjj3QqZPafLIwuetTOtHEQfkskeTrbYVyPseVKfeZkL7mY804sb
+92F1Y7Ekwg6nRzMPorLdox0TYNWVAfDdGnmRLqzH86mjoWuzoBProgACHG2y7PqrZnZCk1O4Ior
65RS4exDXpQScf6J8PFU+IMNJkiWU9iq1ixx75GLse5XfsmjHigWn86zhB51zSJdUu37id0WQ3Pt
J1TWFVDYxU6Bcrq1GNv14meRSckFzY8ytcR150VL7R4kfr0pzXnVkUIOSb5bZvOqgwVBot01Lj+q
lmo9iiyY+M1w78xX6Lgvj7RBF8ZeztUJG4TUTSKzqlx1Ij81abuZUh6oto66ZArziR74EzhMITIU
TLY8z9MstuqihX3dQuJGVWbkLP//pIffNOkvtA4RzKGK/5SK+rMifUeG/T7+VkQVOwKud8C39UBV
mWN8cxnnlhWyHQ+DFwfZHCPo64OC1jdSiHfgzocAsZQCNYSmv7ucEJRVuPVz06WOCFQsX8IJodDy
EyeEryBgjMH3l2AKF2ihV/ouJ7S+2zkZsLoAz6Q50cVCJ9mbtAkE0uQTqx3ISUtSnphEp6vZdOkR
hcAjue3YbpNP3cbUTbMZbRnVXpeHduiubKJWSTmuhpqIAPZ6X8q5Fz0IlNiWsZO1DmhctNqblYZQ
1JVKbLyUV7soneeTrKg+2M4bVwTo9H5TiCTsWz1AlkjT4TzzWj/Q1ZBEaBzcrT/eMC1n4eGMnQU8
kOkd2RmKj2CrF3tV7w57qHP0Bpj59N5V/bQpRca2plumIHfHKpf1TMsTTtopcjy3jCpm4FveSpAL
Cr8NRMO80yQ1J3bBINc0Cvhq7eZB5RQmKJj1LoZlKoLWdc9blsK7zf6NPtoxOTK3ks7gQpR1OQ1T
L+0PC4QhQCwYH475QM4IXEQ4WGbPxNmU1oegh/qRnQXkk9DZbkKfTeAcBUhkER+TUrbj3Bw6VrOV
EKMB6weILi1G0VgOXthOSR86quPrcVqqAQRT8EuEWvHBS4zadZ1MgL7rjKuucdB+0kKMrPBQhyop
LEgjiyqlHe0SL4uL9o1fHc4iy/ZLJmC9Zz8vNkbXH4DVrxo1XxgBiphsrHJOkqQUl26Ta9CO5swP
W7r40nKviFHC4X+RZ/W5GC3IvCivrzvqHftJBYkubwE0kN5BScJLBLmCidqR2E3hWz/GFfE2tjQo
l2WupsBBo3POND2cUXWlKhXlOiHRBMHsrGlBhmS2h3BdVvg0N3o9U/qe1pkrVTtvmzwr9mYL6sM0
9wNoJDl61/KhB4GxPkrHfItbkLrSxobdwt7zam7j0isS2Y983itY1X8sjKPlNNEuHAvY+UvqAvPn
Ogm0ArCwk45hjnUiPS+59FFVRmWtL5Hi/qFnKcgnxjpRob1hNVKyhGM/+lHZ5qAdqzosfcgoYC1A
K+lddoBqSCWQgY9POmK3OO3fmcY0l8PSqnVvm2xbtRVkUIphJVMHaLeuq+lYQYCCI7bMYTr3+/NC
0v1xbJxAjxqd1NUIoWzE7UnnMRVCWcHAO6dtTFKRbxuUp1KbPnlnB20kLkQh59rHIc8cN+xxIoAT
qHrt9UCeZtYO76baz2Jh28Ou4iaouLpKfA6KtuNV6zIrOegxnrhZICR7j30oB1bFRW1bWee6XHlF
f9ib3MSJm78vfN7u5WroNrWhgFuvjqyZ+oMBvMM6U7gP275G74SBfQtVBT+uh4JtvcRzL+fcYVaK
yi/2WQtZBFYJ0GbkLTxy0hmUQr92g7GDs+o5rN4SHwhswYgKpinHNXBa3z2u664JSVsMQCY9HqHG
Uau6NMk1bigOWEtXmYfOlyVdNmPTzcHoqSoEd2n3UtcZrgUanE3HRpesGCifS+ik00km+iomZPBB
WeoOc0p7SKIuB3XdcNSFmcrtWT6aWaIuT0Krln6t+cjjHsEGrXRRwxtXYndRHpzhTNUYFisB3XLm
4E8b1BaBbtPL2XYXaZZPK2UJOZ8afJR0dXec9+0ioVRzCV0u4LWTuQhAn/8IayuCZvIge0qzzwPz
6jSA+2t6a+lY7dXJ6J5UprT7TeLORzfFIc32ywJ41peiEEKjB7T5pgAEG5CG7lzXsZ35ksi0dY+U
6sYKEoxWhUAXa/AKc0rklPhi/b2eos3AIuVwB2pYs7PhLM1m6RRQy+hAeZYjhBdYYJaAaK/1BvO5
DMng9Gd9NSXrfiH2/EupAV5qZTKS7jaDN1+7njNDppfZ4bxpSrJm5TzDY9+sgLrbKPEMuDkF5RRb
jUXUI118VEMLCQQt7LXJuvGiZ7DX+ymdwsnSIfKqcbleLHU+opQBZ/OUPsgLrN6NU/LZu5FLCbPv
6wwXNBjnHg8ySeHsgHKTrjUD+VsqlQ0r8J3NuddBuEBdZsNFGPBhntBhQuurZsnacG5TsyoU2c9u
9HAnc/Z4NdXHdsq7XVK2KhBuv+yS2evDilPIHOqbPC9xvAPXG1IQBFi34UvjBcWC3csx5W2Aer9e
Yfg2wd0WsrYoTQsaew3r32PlCtnkzRTiXrXrYqStzJd+CSdTL1sy1CZoG0HixHADMozn71kO7tgU
Gja/NeSDwHmc98609ky+xAk4mUTWgojPi5oQlIAQ2psIpNm8AjrNMlqcFpNNoHgxH9cNCKki41eQ
j74dneZT7ZPTDEHCxag7QOqvIAdKpnE1p6KJrTcMQT+bT/XQZwEsKMhTUEAGvpqpVoKzTldT5iSn
Qz12w/GUjiyieSLieWiPh9TA9gVVHEp6oAdz7l4NPss3ZZGlUZb0/Vpp5IbYNWpNq65dQwBjsL09
FZROChKPWyJzpCgU3nxTsFpmBnmx7rI5nP12ifyxTo6dpMEyzwWNGqH7YF4cdlriAiYq+FSv9Jyh
yK11pQJY5DkLc6f/MDu5H5SJ454kut+HggPtgmxy9RGmiofQSeEfd6BpgaPM+oAkCeSkVXeIc94H
qoQs3oN332IPCkw9QWdpPSXhmCZHTByPPAmyZY66uYH0w90fGhTmlThxjD2bgWa4iQPFjH1E2Nrt
1Nbny1Hq9ftiQtKFylLg+kXQgXP38QiJPaS4U8FjNS0RAZdJJzeFenkBdVJPKj1HTtsA9skx0qXM
DW4C0oEKlEBUt4SF2YJDm70FGrs38fIMss5DOnq7DNcB7e1qZlg2jTrLHPKO3tBJPJoVnZMDTZdS
6tnlMu+6bZ4fKgYl6ywDIcbytYKyb22d/bZifgg3oG6KJQOsiKfiujefGwo19wnqnmszjl4sFu3G
zYRckE5YsjJDNgYYATGiZbH2xuVEifJzO6V7rOw9YLRAKF2ng/yUjafUr/uNhQoQb8hbkY6f0Tx/
7qplm9q5BVUQguZY3tQbq27PqzGokX00TFnQcw0B0LI1RcYFssePRypWvaHBoLJ45Oq6sJMPqlC3
NwslM8gloVAh1ungeSubuHKeqk5W3viubfwsTDQDy0R5MXKIWjXIK2WawvIRqqGc4SYS0tQ+qimG
ap5y8ipyta0+98CT5dC3+Bq54xiMtnYHaAdoII+lnqlPXWzqwEwaxzhHszSpw7f15LSZhAIFOsB5
XUcTa8cPXt3YfaTc4SyjuV4ZB7O1sW0fFmjiu6gHFkFKqEsS//+Qd2bdkfJYl/5F9BIgpluGmAeH
HeEhb1i20wYhQGISSL++d2RVvVN99XVX91V35VqZN+khIhDSOXs/+zDaiQ612qEs9LBP+sMR8wn4
pyoUXU29s3HcwElmwuxPjhUODxiuN055mulc/NRsaV9Gp+R7SDqwes3AUztY5KFFnZqNXHEIhaqj
ce/AJBvDLsRJ6r3RctJZlxty5FU5rugsyAMQXf2zc3q+LmXQfgWO25mE1lW3oFJpoW8vxuFpEzko
2L2xS12zuHG/DM6qWwY0Li0qXIOF/BhJtnWNslFnDvMxdxU/Spihix3J10ELvUEzUJy5J6c04o4k
mcc7ntZOr2U65UGRGY/VRUKdMbpoi1pQXx26C6glz4ro/sEVLsXp6bToX3wP4twIJzx0Fuzozniw
UGTy2LYpS0SwTLhYjf7uiWdu2otuuT24Wc5EeHE5jiVb6Grdii5YFdjmsIrYcPV1qD4mJGLjwu3e
DVHyuRJuveb9GK17KyC7aHTtbxxyYyYUfmvNIrUPGrAmOe2qp6FePIhrE1iMnoIwgQghnsu8rMe4
NDgw6l73x6BsyGFs/ei4GGOtjeX5ST06MMYpadZduRRQFVp3+Oi0rN7tQtUZbnpzHrrZeRij3D8F
RS++RaCdCw5RusrlPH9R6akkGFy4XQx7tdOEZN06YrjIBX58K5puA+zGzYrS42lrQ3Yc6habFWNh
jA+erlF9W7sxD+WqYBH2fiX1U+1NFqSfwGwKR1creyBftR6drJnDaU/aSO7tQLx1tPhQ9r03VdhL
g5p767lSIbxNp0qcSdB1pKY+C2nkdVg/tdksHXbTAJ2WxBVcluMczvU7b/qJp11ZNF0sWOjslA/f
1DB4ubOwnpQkdO3lU5QqMUUflgMxbiqFk+WLX6SamRlqtAdT937lIwn70Y7q4N347RQbLy9j7gp4
oOj9UJcv3U/dD85zqee2zv7/VGognvxBavlFvHku+e+0Gvk34o0DjP/jKKQ/Onj4/t+0GuKELsbi
+CEwNecuh/zm4GEiDsZWeQ7gthAy9e9iDWy60EamnCKnDAPP+5OD93+h1mDE0l/UmrsJCBQPiV+M
m0Vpid/0X6s1leFb5g/jCX1qIrzpyx/RhCl3QUk5L31SENgL3IwJyJgX4bnPau7SacwfR0woBvvk
oAl0q8yafFA2wbtrNwoiATqDATJsPPZFGQtf9IANCHq7u+Jj52HmootikTiawAdRg27DwTHInDA1
EFjW4GkuTYft6l+rQYEz/5wbEyV80Ou2MXofTnUTw4E/51W0xD2LjnjbEDTJx6SBfxBVP8iJQgK4
y0ZaRxc0Gfla5iOakoi8OI2+RLY6wHE3KQpGmjgSiipytOByyJtnuWXqVjNPfhOXisEMUHHFpW9s
hvIg6kBToRwYqPXF1HAwoxgTp2JWYurpbZmcVVQ3F6foVw4tmripenn6JUOZcYYTAQRmGdWTVm2d
IsUOqgv2+y9dijb2j4ChS50We1PRYDPOLSgEL0Thveh04u5HiI3PatGGmKIoVqzr0T608AE7eeoN
PRX5XCddRS9hrX6AkPKBbO1MS9/o3CybmTqbss9VLIKZx5GYV5UF3NGu5Jen2ZPTo5IbiJXkbg+i
CLTdbKykDFdtcXTm6+IvE8411NY17zeLFx5zWv4McaAkrkdhPvXRp9XBgMxL9MutaU9NgU03KJxD
O+VbmpM1gy/jYN3FlefIhI3Lo0fzcjUNNJGBVyZtaUHFUfB4Rh8WsF8/Mbc/LdV0KsZvVYm4bOAN
wuhoEtyINBuiJlG94qnC4cGn8ctWQOU6L4Ld1WzQiGZ1KNektB9btuwtq0e3Pl2F4V9T4zwXiy9Q
/N3wMr9aATuXEu82jfjuotfJ5AAFol0NaiRKUTNY0GWw7fYeTZba2SrHOqsxh6kz3lyvhRGKfq6G
Leh7y6bV4a0v+2blcshMoRrtFUetj9mHsQ2cJla1hobmuaAwhp0ISBePlOvHaBryrBmGLfT8Cjav
3vbVqFGULEtcOJMNHFB80QFSJ1xZQJf5/LQEYXDQi0Ilyr8qak9Y8UNcWaMF/6AiacPzItEUvjpV
MAmpfcvzRaA8n6Z94/k861VdxI3dXpm/ZDPV49oSC2yafk5gcq7mHNJDFcG7N31dZbqB3Ubm0VuF
ltelSwHVtxI0tkLv1nnBI+ubb2q3r4RWZ1t2kHDmstnMlgpXvw74khcHt4KyOC2iiKORKRAnOO5F
ox0IhUsW5WUPJFcfwFfeaJkX0GAaL+ucsNpiRc6xEDMwsio66nnZ5P1yVKO1xPkUPKkmTxqbAk64
lwhRACqsqs5GyTNzi42OULvbHTu5NFjlRL9qHukk7wmkronsPOqgU6rLZBmKXZdbcV6IFcrao23w
FZOwPz20mjEpzauFL4ktDYcun/wEz8eAuHevM2bouXE4LB9uMbx5MtpEpXhbogqEpG9/cCsPQeZN
EJ+tJ/vef8AOz6Wf3AcCw2TEZ1KZLinv8CCXnyY0dmIzWaYFhITYDuRBVsEbHLevKcLi+FWn1Hiz
Aljrr1qFjT9tND5JlVMfm4z1Whew5uWoskFUG6s0WVeHELi2mC/8LOHM1q79bIopivNw2Lu0GBKb
+o/zZG6/VzW0nzeqG59ybdeJ79N0rADEOp7IPPCgiTFTn6DNN1iL+TPzfJmaCeITlfynG/YyFlUb
QLGgR79dRFzx+XVk4UszFAA4uXuGrfvYL3OfFWL0t03pglOtpmwxcxTzofriTQOSF/f0NtK41atB
7SAiiIRw30usoSMxGYYV58OcEgViUbMCtn5xzJFHOEnTp3WXn7yQ77RXHCCvHbWyYSdA4Yim+qe2
prP0gxX67rVa1OnPJRjhsOG9fKCxwJqndd9npq0hpXO0YZpNMevUwTbeufKB3k5kY0u9oYJePZtl
NZjuuHbFFu2w5fP3smQl4JnwNg3NhjfhKehEG1eqeYWNd0Fdv6WlOTMv31pDEx0t5WYUMiPIlz9V
dYVfLUkHAAAG0QsaQ3zAHlqlrmlOjkv2s813TGKzwOf/5vp5n/qcXUIGbMXREv+GIS9XZd6o/5xS
0LnP9PlfMl0f4r96/sPvBeGvn/L3gtD7H6EXujRCoMEm93kzvxWEmFUK0w5BUDzQAV/zh3oQk6R+
5QwDBBMQWriXiv8gujA803YcxEfvWRnMOrX/HfcOM4v+Ug+iHIx+TcDBPCOgYt5fAhA2VCKF3XZO
Kt9fKYAkiwPgW5b0AoaIg2CSV7dBdTBH/cosBBac23+SfH6IerVC2XMz7dBAfpnXRtQdEOb8aDsz
dMLmUc7dBZEEmhaT/Gr61oCXmV+cpWlTUjkGe2PjJF3Un+rcrEXtpqM7DUCirFjqaQYS1qiV8c23
l6ubA2hoPcupzALWwuer1lDDg2xS3dYyJJlzksN++zRl8TN3xl3dTRtRQ8yQEUgi33kByb5T4Cbt
IpiArEATdZsycwPnMvBqY1eAY93gAFH/NgFJ8mv/kRfWEWpcVsj2QZfLxpQCZpR7J1+6F5+jsu1a
KVbYMdsUiJINtl8/F7m4TlDNZ298KGzcq001m9izio3yq2M1dBfV6adwRqbEt74C7OWJ8gEAqSEq
gWXLr4GRSzDPMvPsJkwoo6kcJrUCQXFVTrBtvAkej908DcR8WJTgQPVFFZesAX1B+SPV/l6h+T7M
ZEBV70d3Z74Grmf7aQ0zJR54gUvYmW/DwvrABXvUrljPMJ+KeTz7kTyAdYEEshwARzx1I0sgOkmw
Zzhpx5KujGxfhZiuOanPdVmeRSd3i26/Q2x2C8GbcEuyghr77Y7T2qfQHcvCih0fWHsVBYmtgsvY
dFEKp23raDT8gMbiasmhFtiwRi0Kj4gU284br0GjDuHS/1C+dm8tVxqkHA4m4fWpNdO3cNbA/2b3
6FWtlUQRiBzLeSypZWKDGGGscxCy+bTAVUSFJuDHhIp0D5LMZ4iRUeJWzaZA5Zy4HT1grefJ4NxF
O4IcDViSzmXzoXK7/x0hug5RsRtPZ7/EaMdadnPDKlDkNHWZu/9NmHaZ9zQToO8De/2lT3s9MGWr
D4vrUqAzuJdrMBLPAL5SNpq06hBZ0d7dRIXsYhKJvE6zdGfhejCg+7Qr8GsBF1ujD8EZ/Axh4jRR
dl4G7/lvMnelrCtBAGJRwdEwmInWrPfTxKvM6ZYHHZUr2lR3rnB6CS0QXIMVWamt3YOJZL1pp7bP
4K7micDihOBe7XIgORLpjSTiYRgLq7n0SiZugXQQqHcvXNa0h3eE7FTSSLrzy/lcRgx+q9Wd7ntk
HPBxw4Pgi018V+bOBbRw6koQN9b8rUDK246+jnxYUIss3h909aZX9MYm/yOE0PQ3fT0SuRd7WKfL
6Gekzk9h2SVWN7yGjs825QjIEpm0JPCm22yH6S/p3Q/IaeZkDbvMXk02BGE+ohQhTbfvVF/3MZJY
4jN3HB3P0L1XFuqSMoF2BY0fT46BnkWibTsqOy40rRNdyB9VrV59boEbdaC2hOrdu7P8RXlafC9F
lTidrJoFKbHIu3RspKRKuORVneS40V+dwjw1aHcBMX2rxlk7kw7iEB6aNjY7Ix1lVtLtDlEotsoI
2LohGCHXnjRKQ/rqzmOADrccYjNV91unrtH7wOwkc7+LWPdto8dMxFz9aLlGixfgZhwK9QGoaMXc
QWI3t/fD2PhrwI2LNwIIaKiJCVDP0toTJGVSreAZljBifOrtcxn1xwpgZDkKBFQWPa48Zg7+0KGJ
tK29ZtWYMc2/Oc68YzOFU7I0+Rodaux73VWz4DT5zdVY5EUMJspgZYuNPbGz1QkFkmIs96y0IE1W
gBJDCnY4yl/Akeo47Is51uP8oXwrY0N7405FgZXqrcaGLXM+J+HYf0/q9T9G1XLuONC/LmUe/qZq
/fHhPn/VxX79hN+CnPcsJlhyRLFtDLH8nUFCgePS+9QSSF7BPcv5u671ryGke4WDGYsBRvHjO9Fj
/DtlDAaH/3MZQ+ERECBPPtQFinf+R1mrUzYVNbN0oiXHlg3DqKvxj830yTRWBiOjRXsGUtNFH2VZ
9DBSqMCBN/7wl2GB1puf/GDaFgIJTlW9NI4Vd8aFjFWlrVV8Sci1wA/fKyfoYx/2QGvtcizISr5O
hUa0o0WlFJ4ZgEiQIpkbVdgzEHXz858WW0fEunjWCK2cXOoh3HQ+TSwx4+jtU9vrtigevzTyFzmM
75p6D75py0TqMhOcpIKXF26aWHnza+04337VphKcUT7aWblEqdSASfMmDZvpqpcGbfryMZu3Qpq3
Abev6n6MxWUAJgM/wi/7zew9LmjOcnMmLTxCk0kd7H2nyfrGO8nKfiStSMKQbWrWP+TIGtlF+OEt
+8LPU+3MmR516mCrb6TXXsYFzMBXk1eH3AGLqp0hCwd9pbzJWnV3VcIDQSmEYOdJAk/1PINU2/2l
rFpi2UkAHxk1XWJm8egM5S73AwHs4GohLathAfUzZG4Ok6IxRwkuXDG+shYvdSO2tiIbTbl96C2Q
/f5QbjHIMCm78mczmDVAjWvk5/sG5/sCKyg3JgOO9eUiPzfOF0PMSjnlzxH4iw16UqFSaA/EZ0ss
W/+qfdiffX3T5J4N6PudLFlcoZuvjYT6AXXHY84Wgj9DSfKwDJCulnEXNiIuFvUiop0JxIb2ZTID
WTOSHMIhBtmXgkf5tGSHTFF4Uf6j13mnwP2p8L9tWD7JKtpwUqwW135rc5yy08WZi1WBfJBtQ9hE
sKqZPtDqbhdSPUSIp+EGv+cXmthFcG1BgK1EkI0Y+xIg2EbcYOfck26UNvC9pixsGhbfl4R9D3Eh
HEcRkmMIy9Ei1FmL+JyLGB3MhzUEgJSH9GmgIXQkmPb33J17T+AJRPFmRPJCPgAuHR284WDdgv1s
EN4jIwrJ8lgTKFoS7Svp5dmBwxlzv4JeyjJCnQMN1KXtIrBkbu/H3C4/SRC+s4DGmjevSCPCURW2
gTeTjFDPAujPw7SVNmKhItj2kkEfhbCmP8G84sWt2WIfIgvMXgiEAHXQVD5jB/t0zRoK8x6S4qoL
OTybswRWY8hbLe8On5va3OCb5ntBmTXEvtZuMN4Z74dOHno2ZmM34fblGwkNdIkW+13yxdlZc3GR
SB04pVOCN6dPkIhWQWMAF84uAMYROY6xgmp1JeN4WYoKEtNigQlke1JX7WahJPXL4RNQx1Y4IiND
yROvGI8BBQNj7dq5SXvARybQt0AsVbxUnhWH2s8CVz+WiCpXetwMoZUyD4ZQOcGbOgX3FbLMOwoH
MQ+9I12KW1d6yP629R2xuYzhgJU6n33ZHSWso3iqrxazftAad4l2kYz0UgYA4k9cSccebTQ5YW5W
vmMlunqHgA4PGjsDwHJAHxb2LatFj9ImY/vSjmkPYNlt175K5gbp0zxPCYtiG2B/rdNgeK5QLEES
v1AKsQkgVR08I2wLrj2KITVDtVovfpgpH7CSEGA0gVHYc7fpGPbxSreZI6Mxtl3+Yc/yM4LJF0f8
+Rfboqs3H5bLSavqNA7ecaB1CledIiNitAE8hcTsOO/aQG1qQx+coUUNi+YMDnnoTeslWH7mwdYu
y52UfEgMLU9IP4EGo9+hp1Ll2VlVqhRp1U0ucdPUJG2Lec+FTBrkBJpRrNDtwTi4Vsh2zLY+1V63
JD3BX1/ufQ4AgA8ZGoL1KIOtr8vzHOrL0LUvmgp0buFXoMK9kRE05HYF+fBR4TMW+Q8IbYjE7wP3
TsBucg7oZLJcXNXVYL+30EjnYGOEvKID3JakeOxC9bNEgNa07joITWKqmzCfCsV7E7hpz3xk4Ks0
Eq/E5C8AdM8Ree3JeoCnvIClKBoPbM0SG0D41uAC9OenO1kQ2vaW8iiFTf3ZzNWm7e0N8swkiah5
6MMDnLDV5MIbv9MzuEqEOKldsV1h2S3aMXZxsYQ9owDAzy/C/+nY/IkiWOQo9Vq7uKgThDqJ+xrx
YoroVFWsQHIkc7cOOX824bz3hmXl1OgptbWe/V1RqLQoaMLFdppMNiPLMxFkPoJtwL7nLvrgPASj
BiNqRvA24Lhjo0cn2ld+tEM+GoiU/rG4e6/wVyC6WIkcNuBfgwIBez8iaKAfDm4OH9Zy3MS0YWIh
dZy/Wh56/XFD9PQ4uO5+kPqQV9ZLxJy47T4AM4RATuMiQmALDakdZbomP4FLwoyDxAgiSLN9yN/g
caX9KDMV7Ef/RrsSu3aJIADMgajkaZDbsWT22mNqF9j2Jgg9kCygecjkrDu7zdyyy1yk33rrNTSP
ZU1kPBILMZH+4JafzL9HpZ8KGb5V7ZjxirNkNH7W2dHayhExU25ac6RHgOZAdA7KLxmVb80UvRge
bZFHOdISIH8JJdiws5SPxJfraEbECAmVwMYprpNCVdcJSafF1VdVBocQNFlnhVnD7po869+8MThx
XN4USn6BmxmFStXuZtjYrNIHxMNfGDJMDfb3ymz62uxmt3iywTB21ZTOnJ5H0R2XDv0gZE8OkqTP
XdAENQwAOIYuTlGJkRyNcyr64Gi51lPNgFZS3PTt8n8QQTj+46Hef46j/oqY/p5V/X80xxrcJ9L/
60bh7/b3X5/G9bva+ev7f2sT7g+6CxBDRSQBXQESpH+3vzH0DiQRxaNOXeIE99jBH7IKNiAIgkEa
GAdj+/cO4h9yJ7KtHr46wH6LB6th9Oa/0ydgz/+nPiEk9ydHYXQMbHCYuH/uE3zI4aR19JIwW8Rc
DScCDKm8nxP1lHL20tvkbW6HYz9PGsDFspva4Bq43cWbvG/bzq/uCN84kOSZDu/cIg9B/Wbm6mRr
lOgGsxUq5zTIcROyetPL/mIJ7HLByDBSY12NJWqb9X1SCFSb50nWa5uMOwTmYhfFse8W67J0NxEx
aekPq7vXMYGyYtxOZjT9o16F3XuLsA2G0EjcguyrGQ5BHq2d/LXvCX49zgpV7ZAs5HwDrh6ayLpu
eNKFKeC013tmFq98b9k4ZjXjF6cf7ml+mAZi5dPyOBooJjny+DWtnxGteHD4iVf+pi3dvQwZUFS+
Fmi0hbNB6GGlpzAN+QnTI2J7qDJFfLCWPZLm9Rfg8Vhofgod+4xnja8bzkGtjseKhHjd9dEIOHJN
kfRWjaEz4w9Z9A90HOOi9n/0XYkUfZWM6mdX1gkoi9UEXxUEUGzg8NhFubJgGfMKH0+A1NY978BH
oL/7BWWyCmTWEjt1/cduNod8enSnMq1KILfAE7ENCzWA2SufcL4g8yBflRrOjfJ2OjIfxpsexmIL
U+sbKCfIQnEZc5H23gilZHjolLsF33QLfUQ+bbIK2hw1AaYT5LCiWYPsYxQe4bW2ifbU+2QomoY5
U+oKhvZaQZjEwX6Xafv1WE8nVAC7XjlhTIrmwfemT+8eHxE0uDIktGYCvEBm43AF/s7Xeim2v5Jl
M6zIqn4hCGMVvEJOWK3avN5YclqDbYAP7phTO/O1mSFdinHtyidpZgg4n6SHJMlbzO1gJKlUvVOI
3RH4jNRwFFnfiGQey6V5Fmzns/xn49QbDElBjqG2N0X3DURs3Zkq7qftgikKEqcmLCYa5giXfNxF
I8UfOiKQhV2ale+zMR2Le5lInqrSW8tx2pdFkZYFpFI8UkrjUK4fLQhkNmqamZ6HXj6TpTso5iEj
euD3cDTh1wnB59C+CS2OkccPfREk1j37isYsyFHdTlcmbfjzpxJAKeq14mrbZZAot/jS/ngWiDBq
pGcRVvQatAQob0xNb5HSG4tdqzr6UjlcgbaDfF5y6NOmvMA/TkS7bCenxQiiUh0tybd84Y8h1V/t
vSTdDb27yyuMYFncbj/O05cJMDdCXJhGWsN2JoT49gVjXxi+07j0R1R3p0E9ymly16DMI2Q6Y6RH
qXYfBOhb8AgdylX9FFCxh+KX+mJOFrocqZxfQIpquOKuu1Nw7q2wfi16BUUPEW45YJgQQ4NXhlsk
kRM933Ml0bDBZYJf6CBYKiNrzRnGFtUIFmOExV6FYg8t8VbOLNNetVIk/5AIevYc5zrciLa+EoYp
TYiHjmJJ3eHT1W9Wnx9qdlzcTQH82FSwGMqHeqlvpmKPhYS2z+wO+gkO7xzJTFGAO7/7Nf3d7cR7
66IBLwep4AG3CxBosw79rPDRAXR6W4xPGEqWIaX0XKErqksgJmW5VTArPBOmTeFvrLrqY+RHVlV+
E/W+wQiAgZzV/NPNbwG5D8Ow40bdLHSV2nOTpu8QZNRph+E7MI0BUcYV/ZoBG0m02nfuvgjLc0eK
eQf29N21EieEMOGWH/cAByKgAQYU0CR3rI3O+2szVq8th36AIHXEVDZP3iFHxzcU1Usu+YGo8QcP
EWv3sP+p0Emkc8UCgfvaQkrHYIMtZmc9gsh/bUAlMBvajmm7r9p+WpDrcaPVhFRz18ut34rb7KPZ
+YULDrGIYCjjjEmhPq/HRiEJ1ltgULy0d6+YvIOOGbNrbIm2yTl65Us53/LWOyGPDs+ZA2ESSRfY
L8LGmBhNylQHwdqZ+1vQm8ylqc4V0rHzCjNRMFIKUH2ImVeFF0AKjmTiM5LWyMtiIGrcAM8e5Dt+
TFlDi0qMsNOybRMW3Fq3jq3gWDQTrO1pPcL/9/pHCuQgDJsPd6q287hnS7UJ3T6rxKfLkKTxk8C0
qULfR+jPVl/LmqfD3ckel92InQSUwmvbP8sKCyrASJIyWBErzwx0+hljknSEphE8c1wvOZ4ODYml
gy6ONSBoZ6OlwIgnQGx2gboyQNBdX+CwZXMFVnhw+NmbpjTgmLLkIQbOsGQw1sTfMBwUfHxaKHpw
H0m0SmSqFMm4eK/QvOF82Ddt2p0i28r0mOTwqvRw8LpxVbPbzDRCXO1DLThGp3jfSjUak6CW96Ff
ELeesOWcfRhbij/nQNU8+aBhBjazTjrvA9mUwn3PkX4rTf24IFAfIfNYcJhU0MsWN1PFhtlB2oBd
kyLuwKcFrb3Sw7SiOPkigsD3qGA+KvT+2DZKnvmNPsBKZOUIgBtT2dBoGE/uSiqTtvoeMPRmbMCh
y5Rhg3YiluiuznK7PWMaRcLDo+8kUfHSOjwrxj0HhOKgy8lHyBA0A/eetMZ9MT2CwaWGbIDWHs3b
VDtJSJ5D9taDc9OghQTuhi5H7o2kZSQhT1YJaC1cq+7mEiitKloRZ/kRaOBi0UtHPicBIAloYZCr
pOyrZ8hIK5B6uB7IXXOQWARJ7WLeLHhf3oK5aqB1ozEEitgk0B1iJStoCfWqAZfDPVRiXnOx8ZF4
TnNshgbiJU8dPmYVcgo4Tuu4j2jmQdmkcjzBNjwYkLWWZGtOoDJW5nZXl6oBANdzY5NzXQR7VVrr
quVTHMLwiisEwplgDzPJj63GlKtWre6hOVGcSth/c+UnegTf7QUI3z8MIU1hMAocRUiBfrYwN0qA
kgQdTQtFq0R7B/M88TVG7jnffZcnI0qY7n22Tg0tVKJd6KB8J8Zz4+5MT7PFgzhFDtZ8apdVOaw1
ChpdLSfkpzajQzbecjR5nQb22fL2HmaCMWHtQhciFoHa7K5z78dkiUuocHP7XRaE1WvnHsswQKsF
LcG+4kN9Hmu3iS1jcbBi/kE776yxNhEqUxyOe6sLH0dUXk45x0qhcZaOmmFkKYwvuuAIWWMwIVKG
YOYqXOVicHHPo0rGMBF8rittgAkw5Mk7pREfspPICi7eXfnFwD/uY5ds6iSaXQCPLG0MpiXNfbuP
9JxVpj5MnViL6UOWMBt1Za1UXt5Cy3xUxN/PCqKvWvu+eLBxv4DCizkiyne1ESPCEswK2UiuY2cW
h6IGuC5+KDtfaYFk2VKgds7f2N3DjXANRwS02vokcBZqpGEELTKfPhOOuoWdECP4DzKb/ltu5u9m
0/69ATvZivvw0D+MXP+9lXQ8/JjfWkkMOvKAQ9u+FwR4gPofWklM/8RodcCMSLBjzf7eShKMVndh
KQUB+jtAn39qJUE8+zaIGjcAieOG/04riXD9P7eSd14GUTP8uTeuf24lXRLIIScuyJloSYNl/MZu
7e9dD+E9WNIkYKDx0Z8pdoMVAjEbI80QRPbzZeu1mNDhgcWt0SAW/R4gYyZak/DydcHwzAEYgIu2
sUaWQGBWjWMcADmgI+p8H0kMARnC/TSzVT9EJ3Knd6MRhDEkRqteq/9J3nksSYwk1/ZfuCZoUBEA
FtxkJpBalBYbWElorbHmr73/egdtZE+THCONb/m4mEVPW5fIAiLcr997fLnMw/mm4Lfuwn4f9TA/
NXU/dgSveQ8U63uMK0/t+kvPm+wX9SbUUjdGAWui9k6ZtYsJEMQMtA85TlfYf/vQCZ+W3SULmYTv
GazDTtmIsDi0Sf6StiWyMiQ23KvXLAiDlZ6N2EyccR/X8iuPjUMcqithpDtA/GCMOlcBFdQFAHoQ
ekXT0IIKYFCUTdpHUKkLxO7JrwtOYnk2FwBkgOhsBHfwfO6iALiZr9znms/gY8kvTiu/ebPtkhGM
ntw3tMmis9clQchuinbKTAKOeXE7mPuhSnaJln/OUf+lzozJp+xZsT9n/bNNh+eUwpYw9srRSCcy
BV21styrdKFOiChnNvlmLjuuwN7f1FZ7m2uDwZL8qjN17cfPg6CcqajErWZj9+k2bxgb5vt83AQZ
mRgzueUQCpRm3db9acTkVDfKPqT3jZujGR2U4NROn2HizcOJ8tA1QIfo5QNEQy+QdAtQYBodL0Ra
niyk5Frp+M0esnE7G51nVeMW24W7yAUc/cfR9K+qCrWKqImDGTBKkQ/MuxECZ1UZ27pg4GDr9Mpf
VcTZ2VZHAuX8hrTW1hJpIu8ULoATSZQ73Rt5txl9etDqOErIssZbix8+mAK3TK9ZHW30JqaL5Wwl
4t2Z/NqG71bMLOrKPFbk/Az0dWm/hqF96XPq52I/Op+wFNYKEkYeGA+9rMA/wV1NhsXa3DGfOwgb
Kg8tXsgxzEjsXWupXs2Acl3xBv09sOWpy6pTxSFu+M2O5zrlaE+XM17BTRXiDKjs7DZxCRAq6hVz
QVV9WrryOHNVtIm64I0+OtLkCVeJz5Vi+vC9RESnwGUTZiaGkHSdAOGMysFLDUzsXE4Kl1SnzNj1
c6/PnePMDRZzk6ncaAM3W8gNB0xrrYUZ1UlNY2KM2zy697kRnaxhXDwybBE57ywuqTqX952Mjj5/
uGoO9rP+Mff2qdYi+tpyYQVx/0bcw4q2D7iVqxYfaPhKiMxFB974gIYV8R7p9Fkpgxf9MGnOIaWk
qGPUbJ64bCPHM7HPXUNFMFMZRCQcAliUrecPl4LaYRA7kmVu1x3y9moymGgxDy/FRqBdyupjROWm
DiF2+SsbN6Y64elkBkhMlqpFo6SYmYU1VDMlVY2Be4oap/GvPRXPNOBopwKKlkqouhAnJA8/wHwi
/kW9FFM39RNp2aWQ6uFqwOlStmMtjim1VpS/hFReZr31qcPsPvZm2CEq9RmEQcLO7QVX/bGhfpsB
7fpoGaPV86jZL8LQ7zNDPBZRwkQhQw/XolOdp++NNZ4Uf9riUz6mRryZ60uf0kfM+T4S8S4Rcm3P
cl2XzfLzTG4zDuvZh1UyPU64jw1mvpxpqHlH1BW3EZgDVbEa+vErRUsyjSfKUDczmbqN/qmKh/tu
RCrX1WQNXXklgpTXK6yR6mZPG0i92v1zS5tV0e5PObQ1JucdlZgWtbdaWA9mcJqS3CXojhMQhS42
7ub5Y4ppR3GnT07qjbwyWV9BglJPQn3FvMSR6WDLyl4dugg56m5ZiYNpKfs6DbftQKTHnq9zOx9s
0gCV9T2FH+OizY0IhdZvEwbnXJgrp3/zw21QvcRmds4JCEdW9GIOhFn6T9LR64oHXO9CbwgwnMFD
WNQvhqg43yvxUAbD1hHlKR6QVwMG85qPW2Ha+pO1UUSxVyIgHbm/DsyngK8RyGfs7xu/s3cyiHeG
P3ELPEelxBg04ObfKl2wrTVj1ySvpjbsatV6mIuHtkm3pcrIRQs4n5H/HCh3WfRtWdVmKJUTVs11
pYLm8v0nVX2AP80xFRx5/Dl4O9pQa9UW6glB5YBTDj2KujqecdX7KWTSJubbvvohk34jdRWsAtgg
qx3m+gd8cydF6q8FJW0R19ukct6EvFVpsm0pNP1AvSico1EVeLpTbQ3/uw44YxN7xBipSm5lH/Kb
/2qH/YuGk+6WquKcGeqhIbCrzSZx+MyNg3qTNeY2QhUxTRBnDkSufq3PycFCv6zVaGPZ9SXijpuw
N0z0WWnDBDiu8YUgXTnVqSNZH40MifVTauH9a75lhAQ16V7QKGtgU32tkJy1wQJUoqeYN/gkTVL9
C5d150dEs3WR/zppvEoqFdXWP4xienBEd9YzhdSmilCgba0GU1owk06tz3VM6ti/gvu41XPhNXn4
/8AJ/f96CmNYVJD/7RQmQdEo2ITwt83Ffyue//gKf7rOHRiikFLIzelLKfyX4pmKVReARG0CHM7y
Xf/GjFI1g6Lboqxepi5/sZ2r/8TD5RiU28IG4w+t/9/wqv8O8crqgX/9579y94keL9XxvwfvEye2
mPlQqvNNl+L+r4atwnHKXudOXDMGOQcz84JYTpg5UxQujZq3sB9nuzjMmrIrkvIlqkL8M7XmWtJ5
KokuDrp/NmfUJ0OGz4VIX8cS18kMXxdYuF9zu7SRATX0aE0o5IA3VqKvTylgS5NzSue8ysb0GHCf
watlPDxF3gSsHVfQuvc/BeddlaUvBedfHqTnsHqBH+n3b3PHjJdRicrtnk2Fm6JtR8OHrH4cDtVc
UQ/gL64h7lejibYGh29ry8OkGoRYUjecitc69dc1h7VUX1nHcMoQcFoi0hHIY1/RDjNHfB59moBU
Uwguggtg5iIgr9JwLYxhf8u4/FEU3WmYthVoUwElASDMs4g70MealzM0BWDCPAiCY4Z50yeJTyZk
urcKjniuKKHyBbmysvCh5wITXGTJHF4sMCcYkY5aM+/NfC0zf2Vy+3EJtlyGA5dirnFYIMSuE9Va
yzjdmWG5r6WOyntBRtxILte4UMHHjSfMJ+8ml2/MJRww61mRc39MLfO+zpSXieu6YwWCkvNjLloM
IADCcRhfEGkIFGwcnwR9DKPQTO5sXHU69miBuFPLGAENhj2ij4/4s/AKW4nrbhGFmnHHEMqbWusJ
6ztoQwUmxOBFiEm5ufwGYnGic4J+1fWrshRqCFCB7nNCYrPokLiC4dVQmTe3d/C8OG7rddqEni1f
QBRC0MD+GzqbYoTgEH+RttNHAko9clOTblKfqxI6IyCcVTkkGzS2dVbdovmt1udHxXqwk26tUXGx
wmCn4jRr0/DQO/I1boN1M6suwJpNl5uHpZHQnDttJtFawA9BEa4LkzGgm2ZvhV1tMoQyRk9Yv69E
H9djp+00AyqQjh0/z/pHyrlg/C0lgw/Zs1Vhwo8hzPtoRN637uu2wuCCfgEEvnVeDMmnPzd33SA+
Y1x+SeF2bQN8wYdlgLFCb76zdrwChlmoDSSLr2V2nIcLCRHXgpoThdW7bhyqXqyBqJCDO4XKdVBU
z8nfG4ZE3fQ21e1z1Geu4zxV/om5/rqn48itKyFUolOZpwwVnMxHfaagggOsMhjsESGlP986+ute
EnCzAXMMvunG4Cdru73pYISNtPHMtINDMdOEB24kQ4QkWkCi7gHGfuN9DncAohSZ7Qer8pLqQ5sv
bSzvZ+WNOPYR9BWpxvFUZP2mijDolPgx2lNrb7Rs3snoECvZHrYCxTZkfChGqVK6JSsFJK72gme6
FMo9WyzcEmobVma6BgoiKq/KCilt0TOHx25Othbo/2S64dZ+ohDsWZFAY6SrblZhGsqfMoUvni5E
+1cj1A+J6HdtNnmGpKJIrkbLlKyOq2uma+eCCUA2+Oz2YMFGtB5GJgeI8J4z7tpwjysbXmZ+D/4O
JZjeuMVoqu6HmAK2eGwUfe2Pn7F+1owBqMhGZogHscF0pLgUPB1FCd9cVY5RJKDva9Mq0pmVhGQy
s99uPImpgvoiN84wzkyiGOJQnleeSUnh0L8obMMQVKDtHO0zX7pRTXOgzi9Gys9ZiT2YMcMHTO6I
Q6cBWm2gs5tk8qTZ3xrSKERZwuehr1ZgjOjFu0PXZl4Z8UXQpMs6xps+N/c6dQi6oyvU4M60P33n
0czx48bpbXGpzJ326iyaawJ5tblUSvWkkdGOgvkSRT4PznsxR3fgVR8qLXTn8HfmJUSt0eDLxwOs
C3VfgOiadettJEiYNUzk32JH7iqmTV0J466aJowDTFfy9L6UzNRNUHLzvoGuUo0F3ensJVNHx+p8
sVx+HQ/4gXpU0WbUL6XKdgqj3DKk2ijU6GVuA2COMBvEB4FpBwvvJe/4RSHkMD+hJcZV46gDlkDr
Jc7zHQB4ScFOYQdSZ/k9h2JHfqALKrfsL4U+r2rbcGcCWS0o6abAKDY3PGXRwRA+JNb5OzN/tOg3
I6hQN9xacq3w7ppepu1G3JvFuXA+o0ZbBJSdzRuuxk8GZ1qZyZPT6pcifQhFfubeIuzaqEchUQ54
Cf32EODfD4d32/oEH1YEH7pf0nsbRznIdYhw1E6PVnWzQGiXzH6CDAFAT48xnKIpzXYKEYeyAfsl
uTOUnVKY+6yVFwL265RYSFedlJKhKfOdYJWUmr7GJdWO85k1ixtfgPcxBmyxpUFmM/kO5HhRhvnR
CTU31Qd0B/Hja801Gvz9rL1WU7ZLQ2ebpzyjqeVC3BtXWd18lwnfAcUJWioDBoYJAYoMTEg9uC9s
TMci3bQc8h1Sm4h2Iqq4cTwtPo8pq3webKt38/SsqM5OZzbW4h/BKr9Ow/Yzi1O2ujyN9XOFCtNN
0ArjiUUHUKnoyMR8p+mVOzQKs57mpg6gVq2WU9jgLdhKXmGLrE/iVDfdzJ79ds+s39Vnc92E1kYP
3u1R22vJD2tJOHNHPpn4gNd2zgNvaO70KTnINKf15/jMr0UjeTzzg0VYu57kQQNNJEXMSAG1sqpP
bWZvp0C51HG6aUJ2ioQNodMIZyB+2d9Fkkm1eCfidN8kCjNtqLaT4JTDVJIUHhXppSVL5pJaebWc
+Vf6/d4ZnftEAqZCguTlNzDDGiTQ292gaa6PPy10eKs7ujVmbgOBrxVrbGgtrEOe6B+QGe5DI9n3
/HB17uwMfWQx0jgB/F1gOhru36TofkJeXqa7I54b+jsjext6BLMhNT9ZR6Bv/bTZy3l4D4Jf37wL
/fisx9Yam48qFK6l/cgOCZ02OyngdO6b8K4P7HXkJHcJypXFf+YNfbuRPY97J5sbpsvDiG6RJ08F
l0Or3GeYUYHt4kcbVpGBFOFsez+fVokJbRzEdDjr27HA0A8Y3G7YNDPiaFnOrRYfY58Um0b/JpcL
EWgA8I6+WLGhpVFYuKFguowzr8osNIhrIGpPLc2NpTf8SGeSozsG5F6RV9spQb8ZdXq+4FD4LRwE
fMiZeIRMsdHSZl2G9XNrbHT+loq5NweoqIF5Kkbhhu1Om7/mQKxUCyNr1L5ERXJulcbcxbr5VDTa
LxjpjWYyA+9/wMlwt6nJdwwqtIt9L6+7Qx11Nx9/AC4jfaIWMsqLygBZD/bxdGzj9phF5X5qnmWV
HUF1rFQc4WCUGxJAuN798c3CVjuqFZpMuKt1be2zmSka5u+AE46BzKJbd3W37ueTYSV4lBAUWZUi
4pPD2Ale5TEl+SR8k1QULlKd3+tD40aT9vRiMykClLYtlfeu/ioqBw/006L1SgwVao6kh+kI/9ax
zYpDEmHIEt9DPJ/N4I193hhIt3n5nkS8tTJWcJ7LbRhEXptnbqR2X0PbrEJ/vp9R2/S6x1ZioiI5
7WK334Pb28EIvLOHW0gmDDAMk81nhcFmFtVuGTaungRHAXRKQ5MY7fxcKK2KNvk0NkWwoWthr1f9
YlvKo65B4tb7U2vtyknx1BZRqPnWWleCoJWmf17K9Sq8823UlelJV4xHwuG/XaO/Nyo1s+MT8gBW
6yDwXRRGpEb8WMSTO4L9T438Sx0obnXw3kbgMXQD+d7EMw5kfdMK5QaQLyEy5vBIGxA34gb0hrpw
E/jUcrAhVnpVzOnM7beZx4/ON7eERFd9bG0GAvOtaFxhN26hmNDH4MFnL0atYiTRV5grqOn7VeQr
D1YgDkLo697B7joPzrowgLCw7wcVwooOPfUsJf6lKmuvUUCAJeEmCTtqpJuonkeMVnJwlTFzJzwD
SUSDAsq98FP2eBlcLOO+Tr6XYxN6mMacgksFzuvSzpjrGmeyEA/S/JZKeaxZb6DHGZfAkoWd0+E9
q50n6qg8KC/ZBM+gi9QnLDgMIgdPy4tLHLTbRZpKgldSSGKV6+qmZULfqdUxFSXIbrkDoXyeDe1q
ZvNVcdjjM8n0kBvlswD63kf3KS6CyBYMgX7ClpEHjO2e35zQhjcMR60IWQhjzLvQfwkAkucsk4lb
BYaw4eydpuFGSZnV2z+x5ewmTsbeZ7wSqcUmcOx9SzYo85v7EfR4qFO8kff1SUovhNVyxgOoPA/W
e52qn6GJn4CbDMgddBzSQnmwTqDXIvqPTKjYd/zOBJifJHjoJ4r8gDBPvNTG24UwbJnxln+9qhey
Klg/mHFZ6rBoIV2NrHIDxkgtsFD303XJR17SFHDolxoYFS04JH3BwTIdaWZWY22RiwD9UbO4CyZe
nr1IJ8F7U++KnHmITYyqyZ1XQ/eB3HAiMIJSWO0g+jfDTx98IOiJepc46mVsGNGkvybeMpuNSqI7
+c6+bk/CvsnhZUxv6fSuRJQ8wMyM7LY8+jW0IN347Yd9rrdfpcX85NvOzoPx02e3sJzdicmbSG/j
UF31rj4Mk3WlezxSlvaiOcRF+JoNLCfScuZlxb2iKmKrJICPQm1TjR2UQSKztT96Ta/UlI022Pq6
ebIaPwExZ6xkZrAhQ6W3nxvjvYE56besCKzbLz0RD4mjvYpAoA1rW2VS//egG6QBzOq/FdDSH/bJ
fP09+eyP//7P2bNpGRoCmiEsjVky8tWfNma8yCTygCVIY9lo+Vf5zAAjKXEpq+p/ojaAfoDPrjJ/
/sPI/D+Sz9S/62NWsXoxeFbxMGj/QT7rYcJEkkz8GjZtt5kCnkkzX7K6F2VZITdhzEsWg14d39T4
GGBCGgjt4muOg7M5vVnWV4OlocDmZy9J7fQxXRKPmADTAGM/pkDeNq8dYpcZ9ZPVV0eI5sdigCWk
4ilhDLQrAkq1yCwN1yq6XaX7kJHGlo7U2aukzqg0V6aE+LMYhuMK3UvD0YEIT0tZFq6pTS+O0gNg
QQjiQc8bluVhgZwXL2TA/wzMkWpK9b8qKpg0RYd3Uo3vbayUKZbKhDI4jH6EfpR/+C3reR0WdwrV
gyjGn3LxZWZOv2ZEdFAxbHZB/T5IZ8dttHPQ9iTSWKx/JDOxOaT9NH+ynXjZi/IBK/OoGDeNT2SU
BNRLC63FemV353U2cs/WA3iUDQOSxPlgxyT02E+M2+RKTx2dkbXkLGEOFHF2NOE+CQ4d0T/IzmxW
ftZ9IbDiARvv8ije9MO4lbCXlhh2DoYnyo5JWjJtXWCLa1W8CDqrWCUEN8UViFUNA2e8Zzkq5R/+
scCic58KuFk+7Saf/qhpXjsy9YIhBgh632gl2bn3wOq9mGSYPiNzyuYZ/iky04x/2YEVtix+bG7s
RvWqVG5Mi6U6KlM1xH97pOKMlI2i2lwkgfFpIWUJOb4lff5cL0ddkDzEtXo2DR7AHGaDtmyekLbn
6MYzJlCG/V9mW13q7reviJvoCHL9yc87PPKslmvTk46NWzVTzxbyDQFkGwyuSmPnZOxImcuXkrqF
1VE120xQVvyeMqBEr3Vif2WR002hYuGhpYnpqbajTadYtz4qgVaudctkULtsGFrnFVzU9DKCGbaI
81SDOIMcoh+vQgoR0klaYrz5ZXhQzWdSpV2N6TO7N3pOYRudRN0TW/GM/py2yx4TTBkzOYHkbdZn
OjVtpY7qM5sHWMJImJFLUha7kdlNORZ3YnyyjG1bB15ubiXbaBhLv1h+99Ms/BE2tTCwK6ofy8GZ
wTx2pujRUnKpHOtFBa1snJkv2Ts1IG8b3XKdqbGjlSwLKo6NMT6wF/Q0aK9dwtq5ut+qZAy4LJk9
Lfv2LN6Y0nqRBWPj8hJMJVm4hd2ihltD9B0G2OEraod0JUjw6mI4WsQ9RZHeq7ZCbrP6Mgn0h6Hy
I8RTb4wf48SOEjBJiyLasl7PcNK7uPKvwLe+e4K6ilQuoyi/CbwuySEldNvR4S+hbxvf+Ekzc1f0
B5wRmE1TpsYYWOKIz2WyTsL6llyTqomb1Dzlltz2CQsMtZlqjLYBv2SX3XL1jc15Lnm557K23SIM
L4PO3oYSwv380iWUE5hdBcK45uy17tuurAOmFJfT0+BZ0VdlgEvxlCjzzk4fjVmljNLZ0TW+E7i8
qpBWwJWsw+htNDS3obnUh3OZB6t6eE/oWpOi2qY5rmIav3tOg70+//BKYSCsXzNr3MlYPvJ2rwPq
+xiFAJo+dhHkwcoYd5Vd7DrxgqmNf0/SnP/biQHR8co5bcaYHal8otMjjEkcwjgiNsPl38ddipZn
HE3QCTkHodkDa5fyYMeEvfIo+QpUdsI0QXsNuuYcVeOXqeeXxvjFEYrib6yNuELcKzdQSs9Z9Nr1
+V7gv+z8gNCuARRVWeZ7+9JXaS7BCuO7FvE3yS24OtArWJsjSjA15VOG4sfHkoIlm1AegZLDysdf
01qeNcUrDTBLb4LLSGxeDwlCQvYqqV2DfDYqKpqbs850wOTsHwQAOQz0MITpu8LYdmxva5axzQhC
q9RJS8SsTpieTSpMO1WuY556k7Rugfk19sMhTBljJNFpCNOj7ofHrA+2jOmZFRjPxOa/44QEKOHI
2o4ecrg0jnbm9Tw4anpl++9jH8gNrpB9EmKTV53gswNqA5yV59GfuMDCtYYSKEDfAM1mCKTi/zg4
MAOUniBB44B5zbcpxJwgFuvRyKp9G+4yFgfTU2k84dI6yD56GabXwr82yviQps3Rr5tNGx6CdtEF
BvpRASVdx9xRB8lTC7LDwTkuGSrNhr3tHLzChquOowuO/dQBz7PCDv9Ebh9b6D7RgvkR+NcnFZaz
9CHgmeQ6/e1UiV1PeY7BJc7TFylS/lyZB0hSrKXRgPogoCiSFpRxgc8dJGQYPY4OC5YWurSBjUaQ
3zWgDWUj0mDJ4gGjzjdNbz9xPH6VKvkKw+skf0VWlo1qc0zHx5ptEVWPRRv1XpoJDrAIXodORHnR
cjv2sohPIoHfFqqyrXUwGA4VFJi1LH+Nsd41xTlxFsXg1JQ2WU6Hvwkz6fA0yjeA1KzuYo2EF7IC
Vr0YuvVaieJYjZyN5Xzs55y/Qu5ljjcJua+bcds7micGaxtq+TYym2f2Wu/UeG8hypcOfa8iMBe9
WOwmdEKM9BY7XQPyOXRn+GLzhyaXH0HKszjO4TGRhEHnDLIvXuNyGTFOLBmB27e8vLVNct5Oj6WG
vSN5DKlb6nqTx3JZW7aqbEY9o1uO9inR5NWGUrWaIBtNdf9IjNtEVMTcNVu9g42LlXb1zGalMYyV
LVl7XWsqT0k/jfyiYkOyGVJGHe4otcGKZj/YQnwaJhdk0DRyXY7qo25nBEkETV6Ls2DsBT0H73fi
EyDVCMyyWcZhYNEFo2exm0uv67NM2y17/8op3kysP8gm0MUqnjBGxhRb7esUZZdaAZqevLIBZSPj
+tok5i4V7CAdMMNqTkR9IgYC0NMlcUzArf1Gz8ttx4KORBC7yOGRb5J82BsFLXyApx53TxcE6w7g
BGtmV5O8V5z0YBXqxuj6g6np7w4TtuwOGe7mDFfb/4LyvinpeRdX3ZeiLbu6Wtg+EZHikRol6wh6
tdFDKPtjt2SHrH5rT7Ubdv77aGUf7PgIp9tg+xvb+hyZHrFIbFPqnqW9UZ9eKij1tpK4kypf7cG8
DHyjgZrLdmAw+S22KIxB43fmDCxAeRirm21SajWgaTHY5/G1YIRrMbDkahcj63qwSVRLSVPR9FWo
2BxMh9CYxpXBKi2s6hpbWjj1OFJLfomegZ4g6lE5+b4l+qE7noMBNAIBSyyE55fF6J31ILr5NbX6
+1GytpKFt8qGPSRHJ3pid9gaDsMSxa8wXw3v5JNOap2+KIRSWDBzEsngiobZecaESaavUdo9OoRZ
NE6DcLL385JyiVmWuKRelmg/IZhyScMoVnhtOV7akp1pxGX64mcg+VbHP1GBe5+/La6Wxem5ZjsH
IshTQujCwGhljU/d8K2W1y7JiBAdc0qfJa7TU+ikBHhaPCwWNKeAYI+wWStD0Ceuh2cVi0vYPiTE
gBSxrK1AUdmGBgPPfGMsBa9Vu5bJ9s7BWgEx0rf/aPtdVo8pjY80Fqe+/hn228Swmcw7lc5EyNnF
qb4th4kdKsEmAruYVI3bQJUdtPhpESdmW73L0FrDYVkdh+Y/Dw+DSXAto996DNJo8AJVeSqJH6vb
RPNv+uS/W+y/TZYPvKz0rVaz2AjzIPhwuBMJjoGQR02H5mqkbBSdC3Iwx8KfNiwVJGEnSUV2dzKx
3mbQnQlQdDu8ZdZRn4M1knXfnHPWyDURdiqh7goNUKkGvx3FV2vtmhcZ31QjdwnNV9IR2+pBSVHo
+fsxTRAS/UMWA4kqNLKp617sYstQkTB+jax411unW4mKt3SI95FRfhqqABWj45PEaB+0Cp2Heoiz
DISKRFU7Lk7L1o7vktRL9M5TctLzwblr9lpdot0QWXE8Bv+blBmM3VTranrJhM+spLd3aBjsolnC
Vkyw4rfAZozPlJYE5SmPkVZruWGoxZxBXQv8RpwZBZoR7NwW+9LUYhaFNZwRUh/8bm12JmozE3Ca
zPknagTXL7hSTJQ1rsySk6hPhJcpjxEsYeqaOuIS65UDI/19Veue3VVnPeipd8DWhIilMtl37GdV
5fQwVbegEufeMgkjTM961Zy6llG1conZc+JM14RxbwJ6ysWBwIifvAEJJ9aDJvezMXl5Gu20obsi
NQZVEbghNHrE283/miyAJf9LIeZfswCn7vPj//zL3zUy/fEF/jQy4bA3gGTiFDKwoqC3/KnEaNqy
KNnRbFs3dPMvKQAgmWS8VcxP0nFAniOPNEXXhv/8D4JAOe4lvEfcK//jFIBl/ucUgKVpAN1YjWNi
nTIWn9PXxz1U2eaf/0H7RzMaUuz7ME9mlofO/aNZF+skGNZsdtglbEIir5nuhqkFqnc3w+fQdp08
+PZrFO4ce6sNX4zrUjunf5OPFdfS+DlN78KHjtntjfBIA8NqhGte303tB3LmSmhyVYR3lQjdht0d
zm8X1l/swQytfYuQCYzdubSL45SRYZx4JXt7BoyKdX20oHTH5fNIgak3G7CT/Ixf3MPmUCL1ltCX
g9UU2aQTGk9Z9rEA2tB0IjDv4XQJOXHhOQ+sc057FjCdeqbEqkOc6cbuUU05D9WniFnx7rGUwzVx
F6rdme+xQgVnfGaFlyg9ViA4Wk/SlesOUu63Ed4PGejCvt+WJgYhxufCetZZ5b5YZSPdoZwaN9gO
3Czpd7b/0JkZ1RxFjblthvt5vhQqWD6yS053K5OKQuY6Tsd6ts4diWyQviW8phrlqm0f7GpH7L3R
0mOIklATjtVZhRyXctvJcKNkj7GPypCmu9EqdhYRaaM5j4ybR+XDoYhMzJzhI6Z4GIB6QLumdz82
gvXgcNBighjeZnVi7ncNJcxuZF3DJowbsbYq/2L/3yFt+mtmMqDo2FNPg9sUiD+sqkjYjmf6j0MF
qZMWCBL7Uzc94oU/l8zXHBsAlTmtyrLCSZOScER9gmekMPMdkcJ631oFCss0SvO+icwvVBU82kQB
i2oXK6nn9+1nlaS7BdiKz23rN3JTm/JrHCt2e6JlX0ss5yYkprwMthiuDrEReZVT7Kcsx61jXWLl
qcpeY7V4r8r0iZ14H6wW41KP1nNN7jCS0YZl9iyNgoGFBle9RZO6rQKW5TX4XHCIGfTFpvlgyd6t
u/DHLh3XicYXlu4dWe0zVy/6UmLp7/jQ2ao82pEbifTaEGjwf9WovDTaW8qUPpbp51T8MOK75Okp
ksJTLdUrY5MaXb0z7Pg9itlaYJTMuWiZBRPQga+jG4aLjeMrthin6OUXVx/Tx2VreEnWVO8uVGIe
hkv6zPYngyiiMVJsWYSoxG5czoRaaY7UMNvMmr0LCnIFRCocCK82F8YfQ9n6UXT+rXPCXVMBmEat
0Hp/H+UzkGxc+jFF30zdpHoJkUwmGxKLDIT5DXqmk9u7rjG/+vmhBffZVo9OEAJOe5VqsQ9Cbe9k
9bnx7buR2kmtO5q6X0mj1ssfbXBYsBdcIrUkM6y4U0j0zYd3I1nkp2rmETTjgdKqqMLXcCGmNifs
RV41eWns/V/yzmNLdiS7sl+EXAYNTF3AVbgI99ATrJDQ2iCH9Uv8BC7+Fzce2VWvyGI3c9jkjLWY
+TJehAdgdu8++0ThZ8l1vxYs0kIKsnQ/+Q4a5m+yaFZ2MZHqT29Fpn9Q5gvrHZ199b4pXPqzabku
+b9t9acxuWyMXksgP1WIbyuenaCvq1m2ugFfYrZTHCLFfUyE6RiU7xZFSqw/OLV7wAfosT4EdqPu
gw1pQMmEYu014kKzMLIgXT6LXg45tP2y7Kp9WjqHkBoxl6MUOvx4obju2kk6NJGHPqn3dglHI/WH
1n5kObhLM3WNm8Sje+oo7QAuGehvbAHUYJbpUHNalwlna6yM0WUGaJgHJefjjPDdbwC7nYBYS4P+
coq/9XnKU2hvSiVxOjDb0O1vnq7oMkV47MC8BTY+kZkriIdFIQGQfGcR27NuKaCnjdDvNJeh0w7t
NiuVXxJcrHz8Ibn7rZ1W26zy4QEYQdQFfAE1XfhZeToo9L5lHLK67zK/JWTrC+NZjTLIHwo3GDcv
ukkiLODrMWLxQIMjWVxtrdTufaox6VfkJU7EzYwy7nAYjE1snpwDmxCdkCMIqfIwx3pLGknc1Ap3
O5VS1dTuNbQICbs5+mjuo4kCj5YfX1+aKAWJNzy4bPUUp951pXVKnMmFV7qX5C/Qiy0xrbwbLuMg
oWpMbcvQ08in8Ob8thuUZ/bMwrlk2Bq9fW3Vz8J41zp2xwX75Ip7tmL6+0Yk+5Q3p1aqHG5Npp0z
xuKAqNXughfwRonDo0qYwGpraE0E9NHYrX0juxoSGI4omNO23lwrkn1lNUwMElW3UHhCR/xRwR5Q
k8nzHPzqV2XaPg46KIh8kmP+mgUxi3AGqS0bRwuBSCpfBV1mC7ey1wYrd/AAxlQ6ZM4QQhUwFJqs
4N3KPlVL8joliGsdwszcqDNmasDtE10YPKdaV73kmYCeAPsqupTCtrbsBeJxOPocYPiP9Stn1E+d
zPh6lEtsnhQWpIrfbUL2OX3RePbwGsQ9924OvQxJLS4rNhgajVZ6Na6Yy89aP1wrq9x8VSaM2bpx
Fml/0vLgB20zCaYh+oyG+kwwYG/A2ehhf0u66N1iAgmcuwP7Z7I+GCfN8UFCtZemi+Ga87Ne9bj0
80vpBw+RnpwbA+ukD2LYG8wL/HajdNckjznzG5zcGZzG14K6D606m+M5n16njrkIYYbA5GKkpud5
684EB1DmORsc+lTcnzH0N61hndP4WNMVrjg+IUlrQ8HLp+MwICz7fJnFDU3f/UrmrwpdVwkNhZgV
qYtIUb0oLFYUm6ULiF1H0D1B+inFqso2HTLAjHnNSDR8ShM26FutAy6oEO5026Q7MGmjPBWDGH+h
sdrn3YMI6Xn0TwPRpYTZTNd3ngle0lq3JvjJU8pBKAIDwVkR+SkJI40+KrKVySMt7p4S7SkfH4v6
6jYgPOtWeCMsXlB+J5hz9P7gKweW3EA/9OBVXjCVazfuFik9LU6ybCm4Jw5IAo2t91PrCApl9UVu
3PV1TUou31b8ptB+wffvifsOdWqm+VBqhYcOcsG7ff4WRM5HiczQpRirvajYKmtRehXjnRHxbsU5
iuo9Qf2Drz309bCYRgLXPwFBbQbKrXMrgQQNmhZJKzIRlUsqaewMDYm5q0hRZskeeHPXBCRUcUbn
L5IH/5+/8PzPDnhY3F3+3/vp9iP6L65F3IJ+C0cbvLAJR3MrEmSa/xaOtv7AgqvqNBVZpj5HoH9f
ULMNdWaNlmMJnavC365F6h+azdLa5rY0a7vsPxeOni9Y/yHegQnYmlVfNo5fwiR/fy1KRNcUjW+M
SwKJPwWrK5WlkrDQxtQ55Tv2TZPjwW0nnsBsoQCKPzWTvRTJzE2QE5JUhnIbKUeAmG0+L7LmjZYF
kCRZcWHs30lWXpLVV6e+KDDncJQE7w6lkPTXM8FB/HtxGMAkurtVWaQVar61mdwIFmy8xxFT9CdS
thvOyd/WvIkTSUWRtD58y856job0mrHE60IPbkz1H13aVVkdb7gZJFO06hlHyaHClaE9NYQIBcvA
FKsfq8GGHQhM07PRHV1OlmamcRQ82czph+yqGcHOj2gwflZYOJaCRzhhASFI8gFA98QGzOPc/daz
rEQfGLfRitbhZYc0SjOXWG9a1puSNSf1V4KlZ5A6QDNsQS3WoSUEcjzvR5u5mjFhZUrFBBYulqhj
+Yx+I6FHMSausEYCtbFZuSZu5mUcqUpWsbmurVxWsyYrWoa7LQvbqv0piuZEDwLrAvNdyRNzIcdq
B8GyTGhRQLT2zTMZQQyGs3COfcVHRatee85NYzl9QVGcRJB6VdXupKJe6gpT6FiWq9GMPAG4m+Ts
bVvSAqgjlhZD9ImXQ6egBpqRm1BdWihqGFS1+8gOVkAJS7pKDTLYFKaGBbHz6GbHdbwhu/nUBdWh
s44pMb9GH3GUaBmlSOmOzqKtivEk12ts/tSoK81CV7iSBP5KCvMzQcYWuDQ1AmQpKqUR4XSgPZM5
8BR/VvmvVWnxGWVJiROFJpqo32lWezD7kFuNsrAd6yaYPGIVg9tX413aJBM3bsLV7vhpl8mh5TxN
4nbHXJ49bf6RtxykWgaJLd5JTJ2eqdPRk74Wcnx1E37KabQSee3plcJ3jpOw27qvhsGWU+W9WAP2
hxqb3HAiEY3suYxgD5JhR5TqqTKUZwnilCgsqpQ2PycDCczQnLDR9/Zdxz1Et/i2cISqONcAS+x8
Gdz8FFE14v02vUSNOCWFtYtGBM8js/aqYOvDKaOw3iih9SoFMMG2D2aevwkjP7mVQwpTlN1qLKvV
1MEH48C/TDiKW+U9H8p3k2VLoDH3h26u2vs4Y9Knc6PDc1xBfnLCv03ztLn4kh30dnt1WHdPsLkF
kDQfskgpuLZ365BkKov1LdTDw0BPGO2JZ1YzLxP5b/Yz1jbtVDahBgucoH3NFJ3yBIWKojx7svzq
YtWMbxsjA7DF4CObLx4lpNcfnHleiQ+5W8W+3aAWK72iNlEbOxtXM577OjBRJyUJB1KkOFV6TJRv
+qQ/A6bDVsgvWxIwD5wBwaMwWG6OguS3ZX+pjvEV2GumhZsyT7b1YP+UOU5ouwPd5VFW1dE+nQtR
pzlQFTfPGdbu0WeXFJPWJx0i+fAuAtvY+Gp1LaRLgwflXdiPk2R8KottTClB0xZrRCTYe6iOJTpX
eAaDyJTEV5J7kRFtfLZ7wSBx+1RkmHZ5ty7nJxe/VMjdAPiHQ9ptI5s1R9jCpySvSSw2LalOZvun
2AqMVU8WHVjtqlTl1YwBZ9KmpeBB0+c+eBrjig81o05biIuQDotB92Y39R5pE9gP3+eTVjleqNrM
J9j4ps+SyUuq9ETo7IvBHi3+pS9r/c0UjihnokPRjuVyHAp2HUR+cuU+owCO2ze8/Ia820+ndkeO
kJ9s+pay4fxaJiuRMIfwWY1rrX0BwNo4gQBV6s9cBUlXnDtrWPUMdrxCkMUqOiSJpt5QwJJzc+kA
KIkXg7FEPB0xxsZ884JzHkwHN7DeEI7DCvHOoH4uFcZnL4p9pMKrJn36qnLE9iIRrhU3uI/gEoKR
TSgnccw2O1FOsA/pJegwg/fTAaEPeY9pHfZsbtISenOwSA7y28EJusLf3rn5sbLGczXHficUOn3N
QEsOtDNPxdoq630Uofprd2CPI491os9jdyMe82yl8am20gysk4UQALy0s/VQzyzWR5jfB8zwiQ8t
W6zR8cAgzsYtQpHUyhA/DUq+QXkaw4YvhO2BtcKccsmzX+ortqfWs1JpB31GE2ZGoQBWcIAWEq4O
ISq0RvuhwpStdreUIA55teWOtO0SrD8BJ/YuEGsFTYcLG2HCSKSwEvT9vJDbprb3mznNroKoSGa0
IoaxgHlY6f6b5IKr9kemu4se8CCIXu2sWzqhu2RqRhxqeOO3ke+R2LrpQ4OJuDPubJfZm8YtP6Sf
C/LDhgAR7RctMyrQewEdImdKJHtWjGwf9IZHM/Kp4GdWw5Sw+1/X0ZvMLim8ydh0B91SCXsrgFMO
vdzWXQWfYuYeD44MZoUnJ5iOP7v6eD5DtQTG3hzNWVH7LYQOlMCsxEiidTfjMD1cjA8f08LJ5PAy
EdyMBj/TwNFY8DQGXE0PX0ONyLthPv75Q/X/d1ZaAEuHz5k5n0XVGZlUOcP+1wfn5/d/+csHtMFn
+Huz6z/8Q/5Kd9JlwXlX5yyMeHA+vf77TsH6Q9Ns1eFhTTKZfwB90P8JR88mWoONA4WAqmVT2/W3
wzPhaNUSDoFpiDBCF8afoTt14z+XWThEg1j2cQwXfC3zzuG3ncLUNIk1NdOAivCdMz6KdWfvDKS9
KgZTlOvpurmjj2tXgYppDc+TIZ1eDAVSZOqGI0U5q7w+joxcKE9nCJEBY95Vqcu2ma4+apNcZT9o
lJ3X064VKa8VXi8JVaMkjMxzTxbMIZdYMGsP2V9bOadt5D4tvnGiaUxp1lLlwp+wE0yvenlXUBIV
uvcjxofaIYMQtZ7DzsOKYVasZaU+AoUxkyJbXb3GqOIS68GpDy3haYvf91R5t1nFUQwqfGUVssJE
ObbJVJSx6/nvG+n5FklCod23FmHaXW6PZyCHelV3ITUV+qUooo/IkV9Rtp14rrAvIoZoZo8Yvu5G
mRI3lj+OWRyN3r1T0+xn6p46isp0v3ogAXYAdRiGp0aFx6SjRzOwiGacNULKWJueijyfKD3elvjE
KXndYDGpgmIVOywb1UvhFN5g1Ms297/zmMglfeO9g6ywd8463jR9uEil92Q/LV0fuS8Ps85R10OK
3Two9qPevtHVBXWuob/g1KUwF2zTk0NwfXLUJdT+JmPgHySfavvU+Q9qE61KvvdOEXpFGFFTBvff
u1uZU17NAqXHs+8iSaz8d51K1KZ7bbu7plolEvD06HIObfSFA+fpjkiVIuUn4pmInX3r96+ZP373
zXbGw1DKICEMT66ffwYpMz2OVF4+tYeeQQP0b4Ux0xqhFPiT1II8Kt2jqs3pvGHeQxLAMFG6G5hv
S5lXewQ5j30fnTot3U/c7FIDBiCc7hTBOHCcygP9qqA0vIo5TTPyiZKDHoznAGWOlq/SoVvkzNFr
NEQslTLfZwRb2extuZuZE3MwL/LVbQ3iMxEpobHjqaSgU5uU3VTGdyTViGzV75N57P2TErzayVba
E5Ob/dTaR5Vkg2xe6DX34P+ULHoj/bmcSsSY1cEcqa9vb1MQA408WPZuBh075oBUvR5MQv9FHa0r
GJe2PdbPhT6eCAxQeiJTskNZ7OlGtxCofHXJWZP5eIPcT3lsiV6U0VYoBssy45xFlCPz53HJcVMY
KmJyZrBy0uFQ+081XhPV15/lUHpqEXmFXaEYRojAxk4W79pstEyXWbUt4rXKsC3gphg09BQY6kqJ
PrpsWgJaROqFaWdZem7qbsLuiSRvqD2kxnVEQ2YGa8ktiWoYp/y0BHNVdPZBe7H4bTZIFbU2ua2W
EVN0CYhEmvoRC+RS4xNdslAR7capnu04XoVTsCmIEk1+TolF7MV99Rbye58n+jobEAZRlWtH4ZJE
zcIqtJ0/9KBaSKDhMJq9TD9tdomUrvcmepqMw83/gtcgMVoSBpr+35oa9f/8T/33P4w1/PoD/rpM
Z7VuEEWwf7U9it+tIJrNqIbRkcn7TXV/e/H9Wqbj26Oi0vq30dDvy3RdZZ9OWF4TvKv/lJ2df+kf
jI2ohjAswhfm/Kqd//+/vfn0oSobJWObXtb+BkBqK9SXmNiuNrbnnhhvOIyngSSNT7w3IMuPxfyL
W/MJo+aObnJKBlCllpV6jJJV4pMlKzKei7FZ8hQgRJz0P9UcKSZa7BMx1oka99ZbAbLlE0Ae+5xZ
Nnh6lR+UlOJA5sC6hMhTL6xk0Up7FqmkvqAGLas3RvtuDe9O9Sn9t95m7K3tZ2DfIiOahdpBmzPS
EZGAwrz6RKcrItQGUeqmf3QJVrtdu41ZoRfNZyePMtswAabIyQ4ONqHspnnXmOpr0Y+f/6SW+qUR
324t1O5Crmti3QO/coKYdzWPmCNWT91JEgIvFJzCVHqjXEZYDDIGgM4dMCE6DtX87BMlp06WIkS5
YEm2qFnystzsT5JLkR6kDIDjY9q6pJ5T8iQIV4J641Zo2gmv2/wdoznNbvYqp/ngKybm3jvsYIm9
O2jJkwHNIHH4tHhVyvwaJ+vK4CnSSk4NVTZ9KSUb1PBVtHIzY+6Z/0qebqU7u4jgPR9Z9l+3kTi+
CH9GKnOdIL/1U3JfOW8h0f2QCL8ghTrm6AGbk0xsbMg0Tqvai0MWLkkv5pynVfAB1J+ugDUmoqCa
4y1FGiA7/qKpcyy4Li3Y33mK1e6li2YgQsQSJ0/17B8wEREoOkYC0elrzZJejarAhkCohvvAsnYG
IgMUjfHsNWiJ47WIDlJQwIBNGQ1ROxMRgoIQwbU2k7rxZ0sCx0j0JOWyG+6E9h2GoLvIvCVqhZHx
LmrU8K4Ej82JqnZjdUKXiAWB6zmkHYqGPDgpw4dE21A7twGJQ+3S9Wgsx3Bc9DNcaZTXNCVPxyBn
2Ba6V9aPWKI1vC1BeE2BtXN0ESnaCEWpz5rEI6EglOBU1qKXaGS7nSadLifzhVsRPWfkeh5zjn4G
agqbIUQ/Ib6Lze5Rs+K7YEBemThg/6/AiGxlioPBQjOecmJsfJY05TrzrRSs39uI1MwmX4cKA0ET
BTpB/24Lx5gtdd85ttwuzdnDSlnp6F76/FiX0tPIsXICWsdoTFiqjpPjlTRqSUTDcKte534U2dOk
s4Dprbs8oFoFG38pQrIDFyjfWfe76bLqpHBy6lL/gqp11QfPlvT3ZCNxEvr7oqfzpzM9V6HPZMI3
xp+vgpiX4drM1W1RuCgfmCDVyMFJGYuyJCgvPXBwPDxize33KRfDXTB/TQNXZd+lb928BDYxIp0U
aWGtXQ4q5NqNOXtTlGf8eA91gcJxCgEc0o0FIuDmNL61J0Mig8NDJ8wV/bBYJTdDROUUgVtVWXJy
XpQpN+g+9SJnqWYvs20kyVjblPduFp5N430eKieKiyRR50vUlgaHGdvvPVp93iwS9HG+pieBT1yg
38IkfLSNcNPoISNfjT7Luyk5BppJ4IYvD6Ta6mqmgl9WunZAjkY6GFyOTkN+6dPDNM971GSTML5m
hNwO0YoOyPUUbVnNrgyXr0F9EG5OywD6D/p0awvE0g0JTEtOHHzXOxPcJmCeN5lc/dGtcax+jk2H
6AHDyS7bqI7CzJ+wR42ugH++YqUG9uJvMv8aolJV8iMlkk+Z/2XLz2ZCs+k+6IT4V4EQ0ET1jlz+
xu4KMjzDz0Q9cIhDX7ZUPEi010mvbfNJ3dXFc1wzTqUQZwx8T4QMgTX5KCgZRkmyVM0nRqpj9aRi
y1di4XFRWMm02rj1hNMp05ZC04A5Qa3rqlnSOpBnFI7W16qtVloarjNXWzZGSB6GFIiN88WpPrIu
zFe5bJ8bB3aQf5J5aPZt6MExCpS1lTpn4r47i+6gHnt5D8o7ESWiPllQo+xMT3FT7nx+2hEf1E65
a2rqK6ptaJ/8TMVzws/I/yptrPrBo9XQrmvuh6z1UiSFTB9XcBBrZWxYlSuw3KS5wGwMXT31BsyS
6y4ZxK5qNjAKv5u+qq54xtGSQINckV5CfWtN+gHz1r1m8HCqnXJhFFQs0rbFb44/v74Y03UTHKb7
4hC+5zH7kgzPmsCnwLKYI/+CzNQac/KKac49r81jME47E7xlCl8cYJfQvzWgL3V+Y9n1GbIez/oN
dNFqROMasXIV5pemT14xEU2oFzS1YZ6fbgLEJgG1SSQ/INAbAwSnVm4lzKwNmOMA6JSAOj1Qt04G
KkEO4Fc8NXNi4EFArTWIT2mRYugWA+CPwLBAPZtn2s0pNLr9BCAk5pdjCzKUq+oyBiHyhUa8F5U7
aJEJYmQL55DRIAso5ryOIdWO7fxrwrCQvl2G5AaoUmR+6Vn8kQEwNflrU+R0Xf/UA+PslAYwBkTK
FwHKHvzJ5+VXPbfhpgaMCvX22QaUIt38pRjt2hi1mwlIBS3CdIo3VroKwaxS5yXmJeNMKF0lA1va
Hl2cYdBF4B023Lb1XgNt6XH2VmcvbKdrgK6RSE9FGEglT9LXS1UM+wL2y4QBS1F8S/80IvyKyx0F
yCfidUtSerw2CLiDrlEZQeSl+tCBJTSqW4e2XVoqj8pG/cwz7WoI9vkwaT1smg+jxm6bWCfPvxB2
DYatgWUz6wQ5P24JGDesMLndPwouHh1zCty1dMO6GArFRhcl5CNlhO0lhZtLmu7swtEp2Sd3prUG
XZdC2dFKuWYioCA+1PtXDRKvc3+chlmJX3+rcHoCXi8O+Y2S2daB43P7dwnUY0dHpZi7IPOtY4Ew
wP752YOcScCRlgQTPB9CMGBeDZd9MJ21GLeNvPHFHiTjV5l+tZxtKkhDWR6a6VxAHyp+c7Ex8cAk
5vgv5sKQTQGt2DFJERxEYBhTUa9HFioVltrZ06bCOhqtSVzSSyEaEkjIufU41u6H9ov6MJP1X4Y4
2qXk6+DQSmeuZetRub6Y2mMADG1DW/LyNOJ7w34f1GPdrQPBfvCn5bcz7e6ybhdglne7q1QH0EBI
k7e+Ai2A7pz6lQHrWY3uzoH9zGoGRtwsh3ZfjZ81CMAEJ9pDSWhP1syOwpAKWFJVW8WQpSrGFlK0
XXH2rXszeFfHneMQU5Wf0v1hNVhCqAbaBfyfnwFOTOXNVi51eM6ExneFQcfOgHKtkjd3+KgQv8G/
ZnCwjr8T/Sc5n5BwVffSIc+TW0Xca+M9SBswzyZOXxwsovC1DmNhBK7sQh+6qf7Fopn5ywiggPbD
AFegMb0GXhiBGBDclPFtZChOYQiqk6nEf7zP+lsF/tBX977ywy14AIxoqwcVTCLlbTSBTUSINHhQ
EuX1QgI+/BKYKISNEr/VZwCer/SXhOBNBYwBxONGd362r4enaIY1xLAogDeCCeVaexcw18EcsbSC
Jx3Qg2n3glkbOOdymIBOYNRFtfb12isqGPOA1prDlB9S8JHe/Jo46Wd0dSIRdD575R4us4mfo+7J
HWLKB1eMvyqQFJR+M+4XU31SY3qpgx9p3dKKuRQwC/v3BVq5lT+dVFCXonsYAF+SmbEBhBkEwP2h
AY5pCUzz0BPFVqevDn0Q+6KfVhJuYYrB+xrGBq/Buo9ZGvAd4OFIlQH/2/iRoDkBBwb9bjBfDGKQ
vqh2GXXNywYDTjD0n3VKcjHaxIV6NVr2nHZT8k0taS4JxS0R7059y4JN29+xlYyLu9T4Kc2Kr9ib
Ano92tMYHAmPaT2F9c0ugiCNhktWX9XgR6VRoY6YUaAznCt9a39ldzt9OpbMHVjVM7tBvnqL7TdS
JfSzCJpGcpzWURNs5+gWukByzoQ50qOOYCXHldw9c0Iye2zALDSTn1i9jt3nmDz2VFI24y1E1DNr
Y8PHqbxLEHOEP810jMtmDd7k+ionwjVdEgMujY4PFZqg8l4pvSy3PD19AHerw3YpdItlSHp2c/do
GE90RLJsDKjHGRaNaWw19tH+QBTx1PcjTTdry8ZoaH+X/IfjSNlm6dFxGbV1t7Tdi5gOL89gDUT/
OY+5lckGptY42+OvapvriM1Kx2plMMpJLWrHmJWSz1+k2K+cWYMV8qLK8GL9L5q+/HeiDMco/cdK
CW1WUvz77MX+w7R/6Row/aomConflg6kGwycq5aBysHArfrXpYP6B2p9+B4m2bqgCfe3OgP1D1q4
DbZaDG1UF5jjzywdTJP//N8RO4BCsJm6w72TGZFq/aelQz86vXDVZdbX3DnUa0g/gCH45UxfB+u9
Ea918wBL7g0KsN5kbooAUq3X6PVAax1zd73K8mWqVYw5Otncqwgn2l8m86ePJBCPdh84lzHe0YOc
Zu8DCKERR57B/HicRwX99KFX95PrepmB6aGgCdUnuCq620DkaYjOwnmoAqiesdiU/iqoGGMUXyET
aV2ufy1CSJwKfilSStQy1VgJPvo9lEep5F+Be1B649oP69QggKoMi0TjEqTQx5eyVTTk0vbZFUNb
DLAzUX+JdWXfGvAD3MyEzxpAjHTEWFEEyMC7t3lQA6hZQtAq7OsQcogQ9oNWyn2jJzCTwRxbpiCG
/UCRUVNWA9bF1AoVRofdiI2Ay8NFfhhNgskmX0dzJXZ9F/ksnxlcaSpNdS0HOaf06PZdaYwJeICs
BW4csyCubb31bJVrX1xjJziytFo5dbWOOMzWpbJ0wGRDVgfCmUyeFrzyy+7B9w2SCexlkx7MUtaX
tvp0nfqFxrTVkIU7HZ68hVFtgooOraVWnsz+iS+NV+dypBuOBlQdWp2SGHJ1J9+kl9w95JQDJPXA
wCtd1wBLXQS0T7ydMXSpvafpsShpnO+RW/Ex0tFpxGgxk7YkUddeZeVsJFXScYtHCTLVoSeoVFbN
4ANEIPxKWCzg+qiEJ6PHybYWNe+BGidAak07KI4p2qjKw9DsHWUbUoKVqhytNBZUNk9DYVMXfVa0
dQHfkSm3gLoMUTcHpwqvDZslzZSbKlWWXe718qlyL13qIJICaWbNTIOd65C940ovRpVuJ/blUEie
lYbLeeVA21SgfEeEcVo7OcxFiiP1A7hjibUTBN8pgYZOKA539vzzbbnlSd4+VBuurImD0Fyg2PJo
ZkYxjV8m5zSFJKjQmzWQzE+rcwrR3Ivsy70yYcmr5bgU1B3VErBa7RhiNtUmkuKn4MKdG9M+aLa1
Ue5crkRmt7FpjuaotzNMZyvpruZDlZ3CAQ2CkdSkWFh9da64V0a0rzIcxFJts41pUUFbDdXBjvmo
+RonRi7X2OaKH6H3j7Jx1jKw3n1/4sybxG9ml3zEI24/YPE4bx97X7sHhHtv5DBXl4AL4IO5JKT9
VtHovOm5zwass1C2DFeb13Bpmvt43KWF+HI0f47x3oKaDz+bNVAcI66WcnL2VnLOHGerada1Gyjr
qswgo6N3XbkAE9su+I5EdKocgx9yehNs2n33e+KIAgV77MMcx+YwV0Pa3Aw+NHRaNp6ZWjuWWbjJ
6pbslcaqJ/rirj0S64nPLSOvwvUvWanselwDHT+tumcsQKcWjohFhb0PuSuG3oCOiyl61uFsuiLw
4kRdO4Tnx5xjHeoV7qQdqHEtafXS4ZrusnLM8E3zqYyDSj0PdhSxlik5YRfGXWRX9HJO70Ecc04o
3S+7lpju2exETfg+FvJNlzqrOq6dtE3FHD8BkDNcn0OtXmA5j62P+rHqin3sUBhhfsPsMuAJlxp6
GuGX93JUXwF4LoOveROgsD2aVwa1O7umVsxSWYilH4MYPkpzuqoDXFl3Z8gUps99bAEcZERncV49
lgZDEGiXsOqZzll3bDB7swBSxvLq475COyEkLh3lJs3g1rRmc1Ar8k/Bm5GAYyFpjkY5UdYhIDxo
bYvEiOuRVBJOFTi7rAeqwG1PGH5TJchXE3uTKMOPQIUoGnx64bOLU85lvm7qJ3Q9i865BVVDUXDI
R62Gxcq4spl0mVXUqlAjzPuAVAizUG3h9OU7L4QTziBk3O1nZQm4pO4p7Sq22ChTKKb55i2M5WRo
wzUzfjoWhVZdCF/U6yLVAxJBJ7d7tXlUtsaGresmMq8K7ZSDC5uYH0eqHyVO1zAQPx09nEExPZZu
d9G66hqEzVuJksPuG1IEJQIeP7AuPty7y5DMKPa+nDnyODlV6CGMSV7dYG/OKnPXR20r8Fzo9syp
fQYGE2lhrXr0ruOEWc0tVtP4rpnZUzrn7/PhYKMoDoXCI045KfBdZTTdNeH0JGvnLu1YLmI9ZJn4
bEcdj2orhExUF6ONh7U9DE6BOlahnsKXz31PrLc8pH5w0PVqJVxO8e5AuAyJN6E9PjSCJp90GI6N
Gn3aoc6MdReSeh8ADPl4JpFy87n56cRUgnw61wHiykKmRzNz7tWYktreeVLT03zHrRLzGDv+YZpR
OxVTQf9T1vehq9ANmaMkSu6s2jr/+VPp/2jeHMj7/4rN1MXnv/zlvf8dmvm3leOvf/Gvp1aEZRpp
WkPgA2A3+NuplUONrkPq0ILlkqj9/dQKjkjIlj2ipc1x27+hMuofwtAsAj+UvMLMgKD/iR4B4xdH
/h9qBHSavvBo8EUKUr1/vzA03UKY1P6IZSXfmYlrE94iyXjYDFGqlgeHjVFZNKX3NRqjl7hYQASt
wLkybXpioX1gX2PFOvtV+VX1/TfxnFViNreit85dKh8I+X5mPiSHr/snMih3ZaRfBpl6hmPuUNav
zc44Ob31gOUpxpbV3ttDvuw5E+Ymrx7CtEmuHcqIUV0tHvnNXA1FcWdxBLb66KBrbKim23xcLPAS
ZOq+U8t1Y4b3mhOQoazuc9YyQkpOVOE7KpIfmRT7QuXx41sezymPuq6Va1rrVAnOrY5kmUFFkHRv
LG68zEy3Qe68diFw95azLSEzxPkRw2CRc43kEFyhJmstFgs0TS3NEPSz88a8WQsVvkCrVw0ynULx
N3kXPfhquZ1B2EFhUWK6qF2Jh8XqIYYvx78AQQqY2GLTkqtGJ45cUSb/OPnRuqfLq5zsrTJ+ufh9
eM/fSRMVnOkuOpw1h8ZstUUg9vxM0GCarz7wR5VCElT94zgkIAo9JxkichRJLHutfkiCkz68JQET
Et4952iKlhWoRWG/8OJfxkXGntV8FA4uWJ2mw+wrqMc7VVIrKrAxhB9aA2gkUq+NuSTgiXPK8ky1
fcbDMFg3LAXBali4cttueE1jYPdU3SXaConaMeGNGcIMXmGE2zCoHgsVm20Bacq/dDcFDFVU0l7Y
bI5JWlzwba4qlGDq5GDx0fncUN1VROPGCNARgTvBeajOXO9Dw6GkPxmGGJqbgq5/Ze+8kiNHsiy6
ldkA2qAd+A2tyAhqMn5gVOnQ2qG20suYJYzNvuagpqq6s5VZfc5Yf1alkckMRsCf33fvuZRQjdm2
suNNF9S3vQ9Zz29vqxT0BqZ9uJ1Fot7TgOxu+Vyo60gUTMh5LkRnJf3NQJrRv3Pfq2zTWc8NLVeN
yaolM8iqQd3h+vUt2O+Qzl+UKuPBj+LgBdwZgL5n0bZRqAsiOtd5uU+C6GIFXEcIgxrFpa6LLZvX
XVbELLZpqK66Y949T96c8ubo8e/MzL+ZXe/CNraDIU4jhdCO065iH//HnITHNJZk6YGE6+OgEVa2
gyPtQ0iA2dpUeC/fquxJmpT4olNGNumGPZHllL1vZKxq96HtqI9iB46er+cVfbMJVqBrIK6RQ2ZA
/xx4C3MpTHRjk0KHsZMHT0NYG65+t8fUvLQ7Zlz6lQzmL0NQhX1OYX2ZqOaaPjyVgzxZOJ2DrlkW
Y/gQjzoaINI1hk9HGXez3K24CmUWrXktK4UxgrMMen+XNcWrJj2Qp6wvhfZmJdQctIhkZmg9iOmr
rIiYEKRSzk5TDmsYDlWwMVB+/CBGRuMNY3sfVVjuSGhsYgovg0bSTe4fyxhcsRS8dMphfUo/gjKH
hS+Lhzruj2Z8nzXO1i2anZUKiFuQl7sRbFgrjnrt3gRK22o2f3eX3xu4roNJQMQHF+fSZMoDaemT
yu886xaKf70VBttEUpIFNDSd9c5Q88lpv8voJiUQCTW2m1NsAch4Dd40vgfjZbROqQTK11rrpoEZ
jo04H8tVYHxILPKeINeTPqSwzKuHjihh/eHYtKaE7ro13UszohkqHnLcVpCl71vefm1+tbvPBq/j
Aue+veQOT/cWYizOP4T+IVyXk8enHn4X97tJOfiF+6ehKx4ZgW/jMPOR0FlLYjR+rByi7j3Zz7qW
bLXh79j5XTg/Fc1822n0JSonWhs9lFgZ33pd8pZzNc7Fi4ZEHqrhUbZ3Xdm+27E6mkq/HyxcJbHY
phY7ikItS0v7UYX5OqcDhKKJYVmO6blKHtL5oeg4p6gBuFBUhwAMXQ/rLxMsj/vXwDcPoN7RodNd
NKziEm8mNSJ4yBjLoJLlC4dsYDy1KOj2azPJ52LyxeLfIxCfub80IgkXweyfO4d/JZGc0+///vM/
gcL+8h1+n4XoIzUZaBzPmP1QuJJ/tQ2LP6GcYbQyf9Pp/noWstH9HPd/E3eOi+XqNxQJs5CDEshC
XZ9dWfzRH5iFLJup6m8VPMJCpO5Mbn0ulM2fZ6GUcgKrd3HneNpwrhxr7Y7yqZ3sF6ccG8B6aUDt
XEGeZi4AM6lotj3OZZPCuDTDOzAMFvuVVJiLaSbkcZel70/SsxM+aveKe+gqMTAvel7w7uslb/gq
4k7l+GcP7yNGQ8rMyxG4k+e3z70FCVyLlUXvoaxWcWZebHYJy8zhBiS7btq3on6MTfdWJoS5KVsE
SI0X9qAarpKRv6lMPiq63r1AACmIeJTIOBZjg2CuUkUdH0r2BsuBxWWRqnPqmjyMI6grUe4TP9Fj
bmj85CTjse74IBE8OVyxWWAwKMsbs0dCCmk57nsMvSBd+cG0Ol7JBFssEZBd6MW3Yzy+mNq48XTN
3CcTO2OmpiiOORO7ZOG1+KvsbqIpPDw2HQT9JgSbwvtgi46IJ4UQ7WhAn5KhHd8WHeqEkQou1QMx
X6xhGw7HV4fZk6dx89yXUQF1DZNEO9fCt+GRuMTac7tXGVIN7db9qkfqY67AFSxnP6muEeoQ+q0o
mnOJdwDg7ymDlt5YzrZ05GfgY2K2NI+zJM7prsAXYhF/62KWfPxmdVxBw7Y2BL2WIB/K0eKSJV4n
8ZVW3CMDJoulnkanAkHV4wVWWZJtAjd5oZtQLBW8mYBtnla597MDxTLKg4fTVZnugXXGe6qcA8Qw
inhI08UFNR1MnriUNKyk8lJMICdlzvZmzL9dwVlVWOUuloZa1Ub/4CtKVay7JJPXFAIdbBmqrrQc
kwoIBYfmUdjfAHcFge/BUJ9g3w5Y+wzg4n28G6qpX7jSgdOSJBVpaRTKFq0HAzgMeUbg0rFxpNRy
aRkYAZMy2EnPopMof7cbyoD6Rlq3LKnXk2BJVzAkRC31PV12CsrSWvRGNGAKAS8yK3uDT3VBSvGB
EXX7BK13mkVfLFW8oVvncUQWzkobuwZCMa/EGj/tzJhsgfs5WJSb+ugbMNRm2dlln9hXakdKiJiS
QSeuUX0hM8HwwTNe+BfH69i4imc3r7G/9N5CC8fnmjYIo56aZeX1H2FFJVlXYzyTbKKsetfVdsIc
RJkO4hd0GSR7P6dsBgnfS6G7gfiELYh3HdNcUmyR2fRbF648GDZGUruaQLT55FXR/Hqh5xvKJNZW
ikRSiZhJEF6hNjmQ4vvqGNv6l6XHM4p44iPm0eI6pSAqCtGSEuvg9JhevRoU/44ytxfoRPgrQkyZ
Ic2oRUvnLr4JhouSNXRp8NeI+pKNzdXJguzom/HXFMIfLOeUO+UduMr4MUDF8bnuqxgzWZbcTYXx
rCa7WhiNvFBLcacJvM+E/6u1ZyDu0gm5i4AZTD2tJprSqTrUEFT5Rc6juG5isNYpUBSzZciMMDE7
4lJKLD/YPAasWcbckpg/yqrW1nnkXCqnJvibVndDzCdNE1rF7YtWNlFZV0uhGCPehbzLCPiqvn/P
bSPcm0mJ1OrXp6GtcPB7bX2IW4ovJlAo2UQmNAKn2YfI/roPN1L6Bo3rvFd7W4Htx9QqNbEMdREv
rYTYgclvmEsLKV5PigRZb9jR0oLpdNxPM9wS171GT0s7rrUGZNS/R4efRgfO0X81Ohy+0+88ev+P
7X/9Z/3+9xLKL1/9u+naE3M+SBemhfTBsf3r1OCwESQhzM6PIeDnpD415pbpzLqK0G1S/n+loBA2
cgWfQXJGHmc9K8E/MDXYMyXtp6mB9BPmWuYWvptjwhP4eWqAM2GGMRXYXH7i14kcQumts3GGvftn
U2sOaduc3fRSFdotvJh1n10KmkGzG1l8VwIIVP/ZY7TgAqUNI6onLJLmYgiY76wSB/k+8qXBi+td
NJPO5kNrn/y5hYE2hsz8Hht9mdLRoINuxytm09zgdm8xzVJaR5+Dz46Qfgd6f155MXY8Onjo0gAh
aIKYppco9LfwAM7tBCQRhrPDkBCW+jHB/tOlBGypnuLwSCnqqKZu0bGsaHFiOFO4bNt8m7OYy2mn
yAtogTakUb4aGaaT6XaAS6jpW4dmi4FvTqx304jogf3ZBu7CtQ1ZJoB6ZmgqUFODot1ZaB/zHj71
MdTQozGIa1hFLy3tGsrSuap91Q5rI7o3YJtsUro4AB88ah7uZ4JdsRlg/GX1kRfaLmm07542DzaN
6zDX9toU58sJs1Af6u8GK7vY2OlzHQjgopR2kBnfktOAJ3l4xuE3WX22iAxk5l3aRExNIN9oGgnm
yhFn7h7RrbM3uNCLuMPSTRLkzbGB0kZLJ1gcykt0Wkya7iHB8mXSbWLNageY+qw2n4IiIZrkwnT3
SY5pT505Xu25JMWY61I0wtJoXMeq+Hadh4aX3KdbZaJjRThYNqC/+PqLNRdXJV+8MPucZ5RN7WVl
O5uYvpaB3hYx5jB/Bsot175Fj+clxiLR0PRS0/hSlvXGpgGGavdZnTi0tYnbxt3aqbRWY+8v8czR
tu7gvwQLH1Ipo8FdVgOYCBuiK/mgXH8hVL/IKaJpA6qn6NnqKKhRGElzlgtZ4W5z+SHJWktnvEmo
tQnbYUMR4jGi7iYhGW1TfxOikqTU4Uh7rSjHKfHs1nNbTqhTLF5SoBNRpNMkAy9+/smsiR1uWpvx
I0Wei8y+dZOdoIrHpZKnRT3rqOgRVPVYVPYU6ZMKA7rsL/xzWNlR6wNDyslhFHxOLUIR1T/DtMuy
kzJpSm10/5FF4YsKsttxbgzqm+dybhAavfzGLACIJnDsqBgCds+pVWO/bTep/Yxou6QIlia/i0M9
UTSoXeIke0s066nCvF1p+LUtrMrucD+0DSsI9anmwiOKj0JP8MHAVj43IhXlFd+tS5LLkW92Ndxo
5Vcy1AfHyA46lUqZbl0NKpaiAkwB6qOhP+YUMCnvw++vxWBuPTCqbt+/mDjg7eh9aE5GwA4f0pFT
JKuJYqcS85JG0VNb1OTzX22M2Wo6KZxcE6aVFu9xz8nu9F8mLWS5R+We0LapW9x2FUG34a0FM1D7
azrtJ0qnSBUsBCVUo/aU6fm+oZpKK44G7euIJgm1VQb1VWJ49QdrR5LxErukkyi56jAsepReURfN
Crv7xjy0plp8VYzjj7w1n8o4tXchtVla2L5M1GiNeMz06bNNdwUkU74cA72/Cux9AJknHFetVTyH
LebROsT/bT7GhMnyecWXaVQ+4+cynH1OrZfp2Ju57Kbrbqyh3kzsUKSOO9q/nc2uuZZseirCqrkr
bGRTVoT1xZHqUwC49dJvxUq1DLpVRjQiyXAtsZK+2jUKC9xSoyQ+Sh1TkgzHuIVzB64/pLyMErI5
mQDzh9lFu5/7LyfrcZQt4RVxMEV1iSTphIFKNPyIUlwb9ep60Z2iNC0xL5LYfXGvIsUAIpnR9xMl
a3V0Y1C5hrhz45s3CY+sKFYUh1b7yITKhjeJDxCuWftkOM02KP1jVMJvsP0aj3IffoYTnSL/nmB+
mmAYEf7VBFMWffTe/kcx74DQef9+hvnl63+XPhwwrHMiWzd1ByPS70OM+BMxrln6MEzudobF1PRb
YprgGP9rDpvptusJJovflA+y1ITFPGETcnbpzPH/yAzjGP/Au+RgEMEDZTPI2Pb8538VG0tLYaG7
83xvI/+plwjbE/hDbh8fDF7XTPPfo1Aeiwx/AYW4IPJZ41tUUN12wPE7Kb+myNmS97/awLCWrUH6
iaPGnTA3BtNW2pchme6btAG9Sq2jnhbPkl3xIq7AfcRadtHqbFeG5Fudeu1mztHWSzTNCESG7GlS
JkPrr9I6fq3Mt0GOh9yNH6FSXMvA3nTajQU0riZdXGZRcWLVCgzBaFdeWeyHLgHAB0nV87DlexZU
TSJmPB3FOucG04d0PFiJe0knmo1VzeZ+nYpvgdlvpAFY64KDIeo7t3QeBoc6FxkbD3HWbkt4DRTv
rMdCbeva2ol4wo/vvlh1ilgPDYk8NTU1tGo51l4YPFVwc9cR3Ej/tXYGnjgzQIjQAD1jogdmhvjt
+s7rRPxbjxOcrfEqzWMK/RJEfnjzVDCm9NKVeQF0/oL3ZDd4Z0XrH08YImRrpcp9RSVyRxUyxxpT
KsHmxueuHY+vWc5aoTC8B7t3N2PUsOMfBBpFhHUiUGubynLiC8yieWOBM4R5liRU/vorWUrYn8ad
1oLFqNI7gmoHDqeeFcu0p1dz0Ym32VhQVcdCY/FdwyRddXZ6lgbX5HkRNo0FfWOemJ+du7jatRzG
hnbWPLmbaK5MU3IGxtHCVekntC0On2FsNKuws/dVBwuqSW5GVzuYSLpLg+IEygB+6PW4CeP4ZUox
eIIuuUxlXeB8yt8lj+LcjF5p/5hdTNUl7JOD0cDGJFUSpfoPWNsYNlMkrEs9lDe8CojrQK1UYR9r
A4IvDWHVTpADa/Pw4GIdMBQZebYRCp2+NF766MvkghhYcPLAvusEbJI9H5lF4Twqpvz+IMd36Tdb
PNqbthuPfdVuJtv91kU1z5aEXKZgGfAcT6Lo04S6bdE+XKTbnt1jnVeAzrG4RNxU9bksjxQijWWM
Wkz8eERAlycgk4xfrraDUc54eEBTToW7+Ah956kTjGGhEZ8rg6aABCs6HYRrao1+JGHfrKCScPaR
1dSVjyOkOLEANakGrjD0kJGn5YjI5Eyw8WG+Nk70pErrLpPWe+6vdUwW3TgdxgYhTk0K33oT3A9p
fDKNExrAyiMUJyuB7JS/dKOLWjXVu0TLbmJ7uiZTu68wPKwBxb6aWXbJmmBXj8G4Z821QgRZuDl0
9JIVqKuWfs9/u+re4B5hLboRdaB3t0J5bDfo+8BQ5vI5aMtHa25hisrZnZ+jG0Vug5V/wi04cAi3
PWtAqJNrO9VRDd9LPTtN4GOz5CMf6MwoPLxKJK3C4S6Mg3cRt4AqLTqT5yT4VqfLPBwJjOgssjz2
jlmH0S2+1X0+C1GtdixEcNs4BimEjN6hqvzWA/doi9yery8E1yv96Or52W8L8EF8VgrMSZaf7qfO
frFlfccSxWcBtSSJCmAsN1/aXttaNk/MrPIwNVJOY6huZQEnaoOYwvKm21eBfBgb7U42tARDRDSw
jvDCddJf+k66l4N75nGxySgLIyYYZEAoymRtEDytpuLQUIxL/fl+nBjjSuZb9kGx5h0BcHPZ4all
D5SKx6yxEdyWZkBpYMDDHuKx7cJGaOK5F/Fu1MydHiJ3Rs46axjH8mSrIVoVQ7d2Um/tYHNPCvAZ
rXWcyups28ssekxL97uvBBfWrS6co5y99YoMYm3GuLdN7eJ24oSbe9MKBErcARfeCfe+N+17q6fZ
NgoXJqAcYoCbZjq5gPgdPloqE9xd+O3oTgmhTNvp1cA/R5CM2LTT8EkYnvSMYPva8sdTf7JAY8gB
SqciCUipVrgq+vSHqat94F2lquBzA49tuV9EvrMSYBiIy0IXg6dPJvMNRtBta+m7klWcxouuWcPG
nirwR9lmarV9pcyj1360Y4cLV9jNMZu4Ixd9RpdJf6jJHkuzQZBFXS1vw/acQhxVmOV5254H4hLR
eA/GYszSDUiwTUu7gJ6wwM6oRpk7ziCZJP5TjPZJo+NCECNBeJ9nRGVgNZpyaw5XD4fU5KJK/NoP
WYLHeJHHe70TUKHycx5SOY711R75vLDNd2CuW5KrRkEFSsDjUO9p38iH27ZJtxAIaetAGhjlqbPg
8zY8oP74CPl/jq7zvx4fZrZ/NRz+uhm7FGnCmPj5j8dDvsOv46H7Jyp44OZAwGFxYRps3X7XuISO
RuV78Pn5c2bAv0yHuIAsBxsQutgsZP1lPMTabv5slf8DEhcdjH8ncQkbxQw1zUBOwyv/83iYGC3r
nwjocdF4B9seOd9S7MxiYVnH3DAvul6ilrIEz7lohVXhLHG/YHUZPqDdsOHOK+NqhKBH9AlXzBB2
3FS6EUqxANHbF5ck6t79GkNMT7tYP1jxpoo4GyCBQadexFCmjLFKEIkt+6FIq0MY0azDruxasEmK
PZekfqIRe5KP1En7nPWl9Vh7/cogP8U4SbyyBQA0cq40WXVvRUwOhiv1ZR/zT8EBrEq2HvmMTpOZ
jvfIw2hB3HFi5qSsmHzPAmP/g0d8yJrMC+ZAgBsCbiIsN12RB+qa5JyO9X03095siNF+12EkggkX
1dEAWzqgCBWxzKYnKIQr5/vDygvjp2QISqBnHuTEipSuTVEyz4bYTXAtdeolSwhDd6mGG6MOflRw
8ACTzNTm4Ivu2IyQszwjPJYHyLQ3MYA9DpxkAXKOAKdpv7Dz+wjYgtIuhDLWVKRPc5B9cRB8lpSG
NMrPVk0KqhHlTp26IrBuFERAaVE1lNrzgqPSoViG/oOcU0ohyyKwmx9dS8zSCT89aNZ1EHykhcfJ
HDKlGyMhKLc8uLmnVlU9q2rsn9IyO+V6se3NkMwfjTmw9N8CNziWmv2YN9M2qsKvJgg6kI3Zi02H
oBhncB62ISKlgOjtBxE4R5MRZIE6NhH2YVWna8bSjCrqMPuXCAoWHpHuCbY5O6s6cPD6WNV93sir
rpX6olPiB559EtKVdRuZGFxH4qUZDqTSR00DBTl0TFixJNLGErSRzWMd0rlbm+b9UDomZWr+NU/0
VTrKdVaUw5rP6sm2/e+hLvcTQk+cqXsUB4wW7s4ds/dYM2gNnzBzDEUGxyFe2uUcL9enGzOkEQWs
NdaFPMC+Lp+0mkky0CQs9YHgVV7WV2XnJPltKI90uAkeySHpM2Ru6H8a2W96v7OwXinHukQpSYqi
EBxQgJZk5J6Hue+zL/R3sILhxufkdwvQ7KMrUXhd4veuCk+uIw+eJR7dXO2NRqNYPj4Mtf5acJQn
LTTGZMZdmXTFB0W5CIIIUpExrCOm9pKmTzG7g62Suwm5vXVKP/wqj4g7R93BQAXxsMSWlPF2ldIX
cW7e+lmw98dhW2lyttTsE7fsbmTFUsqo2HSz2CM7yRuFReXOnsvD2vShl0bGmjQmYkznYZp49P+5
H7hhHtoCJ0dcts9WqrZsxUDm2/aWiNCEPxbsx9h+xGH34qKgpoYV31bSfGjS7g5ol7uIBvATGJPe
qrJd96XnnwrHmEhtRdY2h8uxDwAqaGV5iXv/TkDNT5Q2EJVM5o4ge9tPAft4zUGprEBR/pgkFXmG
hDhL5cFdg0hcTiOWRfPJKTt9YftwngvXXSsjAYjVY/Btz07W7IGR39H6cMIOw8ZwGOYmP/2r6Q1y
CbCgzMo+aZlI2T1mu6BBxWktdabosLr0hcXmFYpQq6phOQTWcvR1fQFOFbePZt57JEnsGMREOPbg
hpIBPJX9ZhbEGnW3OU5jjVIVpNZTE5ZXq29PpdM+Vrm2cygKW8iAtrU88579gqnTGPVlBgSQ56a/
CpVzV0QNz1VaNIF98Eq3aitF/YPQxMYgN4qAPHLPYyvBvbHeyVQ3tsRpLj2kf2MyaBPKeXMMScl8
XCeryuMpOZQ0gHU0HvocDLTGwaFXrjDukxabd4P7bWo/tARixBRkF1N/GXKPCcsuN7ZR3UR1VhC6
IIL6xweT/9feZrgF/2p8+VXbatp6+k7/GU77l+/xu75lObbLjg6EH1CWn4iAMzB7nlIIUjn6TGP6
bYJhScdj2/RNk57onycY/U9IYaapY8XxbIux5w8MMGCz/2aAQVnjZ/CF66OvUXb0Ny7n3h2FyCcL
38fs2OWN5cXjU1ygp0MLW+jyXGj0nibGQ1CNN4p6i8qtb/2cQvlmemA1Rf1H+4PFBimnrajBJWH3
L8vXJD6yOaF/xl8VXbcguNvbxHvxTns1UDjuXQTqNh52S3nxE27/+kZHB3G52FAh2QU30mcIyTsK
hTvS8Fgk7hO9NBZ6wYkiSIpM8stiXE+h43xwCeNCr8JHazoFYHfaX2hf2dprk804vDkeNp/QZf5w
13X+ziy3yesYm4zzg8+KEcl7dtq3OWVAAOCCZ57oWGEd9onf5bAF+0nNGYjBKpXPukM9xezRyEFt
5+IRnNSuNl34KDQ4tpwkfn3E0Y5vkPUWwgFciobLUEm2akWqlthe8tab3FkAMRg1vIsmxkyJuH1h
T5KvCmnsZVocVVsTx+dWDHH1nPYUmrkF80bml+dmqHbMEFuzabeFVVszZAEekPYVSAfYbM5x6aZo
RC5nNNcWzNaQhOyY2z18201esWU1PSyakAuyeJVIGnyl3LmZt7GCbRhbWNoxUbDuMdt0i64URIfG
2Pmlu0TmWzec6WZO855ENDQj7SiEv9W0jLrSeO3AXFEJUaVhJo/bIf0Z3t4vbkf00ARdFJz4EuzO
KkYvzRoBK4GwYV5TStUe+iGEUe64Ty0XKZ6SE6lIeeJPFxN4bMWVK+fqZXAFC+e7mMGlzOZyZhDN
t4AGOFzaqFI9FFziJi5zBAiW8XgfccULuOq5XPkyrn7SHQ/6fBfs5lshlZCQTaJlx12fS6NW4eOp
nosZismeiPYo3vbxRnHVTLp+M3H1DN0933Uevar2DNdDdlT5XqOW7NKtyXjag2CwxmadcqW13eRk
9tiy8vm2q+Z7b6K9R65+tHx/X3Mt7osSpaffjKmH4CK2LHMpbsluPa7TsI3wuXDB9rho56PlrKRK
dgNX8JCruIbwnLV7aUU/REOM1BzZqsx3d5tLfJxU/YmqSRKh4jJwzVdc93m/Dlz+9WA8FogBReCX
XIRTLtCzdbbdCGSDdjplNDRlNAlThsmNo+hXATJDi9xAJf3FMWe2LmqPQJCwESaaWaEI4mBtd4Qj
ecgdp2Y7IGWEkY/B4XEEJrEeKIYHwbnOuWorTr82p/JpEgJ5bvg07fGSaMUpm1+8snoh0cf7dHbr
K4IOfjB9KcanPtjk1NWaNzbDbGXeoy2tGvGUJxU4YevMmf88UIXjZfcpLUrKugh9pCaRF05v1mYy
/5OpbCc81vmss8xoVTmvYlJsMjPaNbnxFPOmVSfPlTbWbah1tzOvgvmGb9tDSHDDu3Ckdr51QUVg
XqhfIjaFvvWYZvuSsHBYANxu0IFC3qbZ3KL93k7vlk5POvItD6xB4sUjKVD2OG+wjxvGtVbENue5
HYLKD2+M7/Qx/qGP9tlvbHC+w+tk2BdneqxL8wbFbUe7wtHL+/u4KleMYw9RxlQaExBji6C9GsW2
AWgTTibW4wjqU0LDrk4Lec1adVvpCJoxHUU+iJY0P0dxzzXAvy/Y/+U5BU5w5WEbEbXDjyXC17qq
Xlxypjn26CY5pSMGAFiQA2J7QLuQ+rax8Ofwgho0+Aa0W0LXlMRhqHjZpHwjSBFaR9BnZE2j4C3M
30Z3dkdGhwloXKq8F4dmA1oRDoE4SKKMixBuTl2bG+TtA8i8TQ8kiS5NAySGpPIOookzsCPoOjLX
NfBZOcDWSpNnKztgY8bT/TAkx8CybpomovG8OUzFhfwbG/GA2jseGBoPCj8NMWV/da5DO2v3ZtTl
d0/RbB4ZmyBrubRbO4NVLjIfb/MAu+YY7F2gHR5Bs4kkixbdDA4xFO/ixsMxDDGw8Q2z8CppkLQx
1ommhb/Z3abtlW3julREFqKPinhv5BUUDAPXjRYuro4IQjZ1XDf+UN92iNc4yln9S2cHT45iH5vN
DJ0Wc+nXkz3nSaaLAo4nCNhlnX6I4OIgEhvUMJhpdNGLb9PRefe72DXKldQ8LiZfSk9Wwg3Xsc6J
XLdgPLi80ysRjc7Gad5yewTUrZfERC4dd2p3lsdJ5/PMjmCrpWfsbIPr4oAV96ln7ANzuAQT4OzE
XlMLytuWxWs4WpdebzhiHOwAVnJMTMiKZbwx/GRFnmgj6tvS3TXDTe1Om6Z60TVx7LVd6tn71rYB
4yN/kBgfzF1FNWeWT59u8mDRbtRZkI7IryPgp1TCdVq/NyousiW/e+jAs5QQNeiq0yOuTYTq16gL
yN0DG7HKPZ4dntFagbzvXskS4YkLAenWWDc6fRtoHY8eupqM2XWJNeiDFBQHeLCygXSEmlhZ07Wg
wbQI6OvKV0K8JFSGltyeO3I/fq8/RnOLSFp+oOMuHZMKqNQ8+2Z2sKxg09OROOhnSY+CMzy1VOxk
OTNBIM+yn4ee4C3DnTuN1WcxYipJHX4N1GTZlLzWKXtoiWPUN/eZOzzp9nkIibZ6gtO6pirddikQ
SuKt0UICivqO/lDWdkY1mgchfY8fUu50K9vLsd9WgFPULNByCPzx+f//qjA5a4T/3LL/62T/33+u
v7+mfyhLzl//uyw5MzUY0H0ddZJJ/HdZEsHSgnHhWwaCIHM/UuZvUz1NOPMam/W0bqLIzQzSv6yt
kRD5v7+Y9Qzzj031s4fvJ+cdUz1uMZdMpQP3w/f+RpZklg0KV/nIkvjBWW5vqrY/IZKcVPclQpO6
u/y9Lzx2mD+CTFvm9CgMsfXaj/Ojk2CvdNZFUS2NjFr6NnZomDEfAgrFRpJxAWv3RVl7GNu7rQVP
MQqJhuk5IkriMTwy6jUMWiqY678D+6VmCmsoszdY7QaReoETGy1sTlq3YKGaA6VgA2gO9Dn6xV01
ldAc2SmOM6pDVufG1G9bLXoy0EBzNq8Z2W09fTFMdWPr15j4dyOgzbBumGAyEzPw7VotKnppBnEC
QXG1SusosvimjM2VBl+rlPWTUT8W8Kqr9EV17NodkyzVpihHUoL1oRjSRYiB0NgNbg3Yy8PKI3H+
g++eKjQbYd9Y0Ew5tJybcnJWeTjd2fQlTGLEWGhqaxHlX5UaszVKxK1JAZ6s+luWP+sMAKjEUmO2
NQkma/5Lo+azLze5AR+n59ZBirkKTnOkT/aEH+Si6e5anQeierTYtFg5kSIN2jGxRsGXDA1s2Jeq
eFO4ktgUNqfM+NZ6E5KXfhw6c58SX400FnT2vAKP8+SdEONG8wfGhtsGdzhHd8HoMgJaN5mGlDmt
dXpvDOJC7HhIVh3DaaD0DEdeCufAb6kzqJqVyvqrgqI4OO4h6rks8nQt3I0o5XE0QfkhU0qS8g6n
TD7HNbSzYuDhTYmnm4g5+amaK1GrBO42yJ09pwopr4oSPuPF4befkgDLgk3N2w1/48CeMm1uRPs9
khgb5+gYbbFvDVWgHof3L9Eyy7kNkNkNINvZ7Lcb23ivJm9VSg7CZma1g4lMgm0z2jcF6bW6QFbC
mFV7ob5xyLcFlOCo7r4i9ebJ4kFVI8IpgFqTXBxmvhVbWogEJOY0knN0xyxEgRWrqXZAYedAZlhw
W8ndpQ4gZg61x6O7pjI7I5VXkM5zpy+DrB4lFvwYhPcGUnwp+3OR+xvlVK+4ubxsP43xOsKJQ1/U
WunAKChdTXvrroHjPXZYunoK30kO+iQITZKEBYnCyZ/4dECHoNsi6c5W75G3BzkuTw5pxAo4QNDt
zfjqk1S07fuM3CLi00ZAYGE+F/pnNXE0gq5yri55R4Pc40yBTchBqu6mcR80spFZ+ySrL1HsBYcg
UiGyPOXZ0FvfLHXs4KzUpCx90pY+jhNZWI86B+LQ1iePVGYyudvWYVB2aZxTJfCEgQbCKhiOXub0
C9+WJ9NTSGChWBp0XrRh8oC9ngrKUcFxsMPz2PqnRDNxInYHXcqD2zY7FjLLvvMB7LrXmN8atVkH
Skywz4r7MhQo0khoJBMiO/zh18QnqONr18oiocI1NOPZRL6l5AK9TjHB5vnBtWH2O13PsT+QqlbP
VfrLzjnCpIH5M5HhLlJZtfC98hQIkhCi+hrsARScopcD91/lA3uT5ma0gc2ZwGuCHlzDHIAly/tg
a1TnFGV/G2BF69qU2W660AJ54yf5ycuMF7cveI6O6VtqFXf/Q955bEeOpFn6iVADLWYxC9eSdCed
coNDEQEzaG0Anr4/xMmqzOyuqtNVu+5Z5iI9SCdg9ot7v0uxi+OUd2cCbtL7IGGlea1r7QviHecY
cxptOCC+35YN6DVgwwcRT8+p4W8KzQcOSVhlLCeyxXEni8bdJsJ/9Wv1GVTxfp6SutaXnkUIkGV/
CpHdNsAQ0ffSvzV342RuPEPZB0n1QFzBMujep8Isl0US0VXF8pxUk72qMrlnYQcxGkKQTqltoyCa
nJeB58mAvpOWK7dPjjGb/fl0Qis95WqbyXgVJj3pbN6zOdRfLrqWBXu0x8ypTkS8FApKfwcQmLV7
C+Tajs4Ophw3+nSBjmhx8JGk0dYzIerwjGxw/d6T9vIqwxJss2Yf9PSGqipMxFGDfJJk4kcZgFUL
qKfDizQ/GE/A7NBAK1s71fq7WvPePHv8EQ/JQ4hoxRH9uTUxlzJx2DfaQK6quPJEesus4q8RI0fP
G/dHKG/Cn3Zjaj/lDcbfbKK0JIAM/XCkP+LEuPe04FugjAcZGj5Kk+vDju7GTF/L7saff2HCGamJ
JWgYg1PWnQo3OwfGUw/4g2nPTe8TMFQnZBNLA0m7LvLngYqwtzj6nZXpxA/NYCP2jLCatGhuqpYX
0eLjMuhxoKc8V+KSwR8tbXYEKrkA9EFh9On4EGZq80hG2GjFJD3BMYw5njog+z8yZ9qh+IIgaaa7
qva+c6TQefJsZA2su5/IkXZTDP4zUPi+4kMA57L2JL03WZZS+yqmOWP10StaMkrrdaaSrekNd8PI
axCWRE6E6U6ze/6K8bYxjTvTli+pLi56p5+FWd9lGDCHRLsf3XDZd+QbyM+uTJ47CSzTCHlTlLdp
wF7WOewsQ23tpr/BojqYEk4ezMN4ABpEwHhUiYPs02d97L6EQSJT43ebmrC/qrOeuLp0q/2uBvs7
JOcpcXSATCjKWPeJ5s6eQQSZxsXCipAICeo5woDZCG6nxuWDoDSNBA3i+nsTwEYGi3xf1zEOGALC
Kt4i30gXhpOB8Lpkjot+RdhvSRQc/r8pwn9Vvf+NIhzF2D/wzf76hL+V4RTZHmB/Mn08A7/rH8pw
gxo8CHTMLoDsvD+JR3XG6tTIuktWwa/a/fcynIQC00RpAHkTVcG/lFXp/xf1KB9guzqGWd3CiONS
1v9JPdqJSGP2msLvifJz1lX3yoMO7KDGg4bNE7sOyuIkOirUuVdn0+VInzLIgI0R0L9W+7ocoboS
/Ox316LicUq2SjeREpLtUqh9mxITg0LfSrIddqxkYTpE6lUtWYzx2nXbT/rzuyBuXz0GgfUEEoNx
aKtedJMfo5zfljZ8K3F19e50Sywm9Ip1VcCavpRgKZg1ISXNmo1hoyLQHG9b+2zuGLVqEOTjW1sR
sehjqlSrRH/y252n8p9V6XeL2lXaKu/UMkm+bHVzeiJ7yvFidoof3MAKEmUSLomUK/xDVM3NxtE8
piNNjxEW+HKMBjRKGrnUZcN9CjUkauxHC4Q+QS3F3mJYW43GxdflUxhY9x6ZuuTFrALS+exG1fz7
+Bz4UUPWb5mXsTZlBBXa0SaVGHz0HxQ3wJAY7KChzcoSrjw5XzY50MYhlfEy1wBbGtWyjvK7TB9v
ZgPdMuYSsxgExaa5HdCmypmWxHifsfQTbuBtlIXbOL7p2S7Bvmmzhi8IzS3j4h6R87LVKfYM3Lx1
snY8uS7ZfEfKWMf5kzajs8Jik+M7biZKEiJnPJe6sRTbEjynoS7hPC6yPxw33OL4ZSZG3rdjHxU5
KKrCN0m3UTVPDSOuOuZszMAElgmiFOJsBExc5i5wbY23xjmzr2RDqR5s0b6lzrc+AGom6j40IdQ1
xTGpp7Xsr6lHdDFyDZ1tRw0IGqAqwkiCpsPXAr0TlD4QeVwkRrmUSXPuGhe6YxKuI/Lum/LTqvpl
FtFfVABbprp97uzZCwywP0iuUey4K80eNZ4+NFl5vPG5XG1ieNj05FoE7L0Pnux0uJdDYDBaNE5W
9U0u50rSnxxqekR+eezDDRmUPeYYyIu8MZW1GyJappHtNAVR/qOTxUtRda+1nD6HlDEhVPJVQZYT
Pxe5nqJ5bBt+8yKYo2mKF2vg/0WJYJUJMPuty92Qd9quN8ytUzlb7jtiPGD+ZN26BFVPqW0Pr8xu
Wm3r67sQ26jIz7J8j/gtJrQtuQO6w9Kwr1gPgTkcprY6sSNpNoOykbeOzUNtcfuw/i15Tu2WhG6s
xPz0S8YHYIAaHHCzv7Lulln7UVf3Bn/oANWwpyNSleYtTJKVTbSBCKaNwIopgQjm/mRArRjXARB6
gxAAMy1ZaaMISRPkJHuvHc42ZxDZ1nE4PdUZjGeOhipyid7hifGT5tinVxib8RAOh1412wZOSjvv
9AlHdewToZ9oBHcs+EpnFeY3o1rH5GaVJ9Boazd8j9loGNtYgspEizH4Fu7qYz5DJxSzSv5o/ZUV
SxM9lqJ5ZRlPAG23TdX8BJikNhk/Q79fYYN7LHUSo50w3ZZMIiomEjqTCSXqg2HorzXyI43JRWP+
GJhjiDH5sDyo+v23CKeTtDrMHtam4C1NuXwnLmEUIZQ5krEm6RHzLd3Fctu7+Id04rK4xSXXeRC9
TfPt3vJL6vN9L+ab35trAI1iIKAoUBQHFkVC1NylfArBXDAEOBN5XCRxKn5Uf4eC+T4iAgqOlsKD
KgnSH6VITEmC++WQUKJYdCAahn2L0sWghHEoZQxKmobSpqXECSl1ytQ9E1Eeo4ARz7b8JLWX1FIO
nCy4zymVJCWTQelUjvFFUbSVGj1IosFslMlWwCfJSiyKOireNejvGxyJfO053ZcRZRdrZNcS1cPB
oeCn1ST+yQhXkt0LiKOb6m+5RtrjZC/QIH8kWgtmOfDPcVYifeUgjLHe+Xk4723xmZIMTLygjMx9
aV0apyX1O0SPP2RXb95vxrAno73lNpexHD6zwDp4Y3WP0Py18AmOtcVjTj/Lzot/GycANLuRUXf8
UMLT8rqHCc9cDQTaIPBV1469xkiL46lnXhvHqDVtmz212DBoIFsN2AOvE7nRG1wTy6b/1gaO8yoi
1NF6t90GpHJ5GbzqXaMELxWmzL5bhiiyXc3eTE17DnEXJB15zs50n4/J3WA8mnLv6T9gMvC5NNll
I9cD1jEvuZM9onQWFqW5i2pifqd4W/gAl+b9R+zimQYLGF1AYz4HHKTNRAZoJaIzCK+NH5J9BTpn
APLJ7MHH8zUeByK40Ja9gltIsgSn+5aktLXuo7pe9WS4jTk7EX5PK3x1w4AV7EkTP9Dw1wkjYwiW
1Qe+/Z4hCdzIpcmFmiLBDvR6M5jjivnfjlZqix8MRygeMr09EHS7HfvpWYvkmhAP2cKtnZeMJhA/
fZXTzMdZtih56wgKOPREy4+lIkZWe2YhiWaaHUQ3HsfmWrXufiKIqC2Omot+MTVWqug3YVugd2vu
i/zNSrdCZUjT6rWftGebfg0iQJ7QOHed3OExJd8nPvuW/uhP0wEw4rIu9Q2JXT8zj3eP6FTObrrf
qKufmMFffS16GoEpDPRmtQX7ryU3jgCYiEFVSuZcoN5GEugESXRC+zm0ZK14kFIFuWhYb3zrnISf
Ohzx9FT3b2zsl7L9DMm468m6K6BTlk21mYJwR/bSOqdu8hty0sjIcwqCSsKb3j1r8VdKBEEDEreX
BnM5NgoEMYx9dnCQK5uk7zWk8A0WcUZDyZctNh0pfRFpfThytg1ZZw0pfixXTEhwsBfuezL+FFl/
GZl/Ldl/CjN+Dv/BqC5ajjgJGwlqvaXRJOvcEnedmCCS1+iejQr6EreZMccMduQN1uQOquHZM85Q
t48mmYQdgNaxf9ZJKoTJe/K5roqEdtTGFiEZCaZBdekCrL7hWIL9qOmjkhz5d7saQ4ysFkJo5wMZ
CUPlu9AKeHpPQ1xcmv7ia5syKY4pa71YYxKRmxA047VGwZp3MZyD+9YnxKAAjgoCJn5udCBPJE+2
/lPLZTYQmENCyNrUovXAKhhrplN/y7LelR1fvcbw4jS7eOt0Gxs/DbaXUQKpvHFfWfEgDVdL/q8r
os1lIaN9DJkknkDdEniFeFWad5GBqENs4cIsOt3bWaG79Op3mtK1dF4TRc/ZEMbHUhWFhmjQsRjg
8VG1TOMm8q8Os0gxvkU2PW9JbKDLdE4mF4MFc6ne3IkZn4X/2hhPdmy+uz1JEG7UXZ3WZEHDnjP6
AtG66DM4n+xQaw/uiCjwOX72RDBrxtpLXwLeizHcauOrjSjBzt8Hrk7HEZ/sQFfh4K0085hS6k36
vV7NaLG9FxOQWD1pvdn8G/qu/6H7HUTg/2y/c0FujivxhnDr8x+0lr8+4XfdFuAkG3QBHSE2wz/i
KT0nAKbOKHfuHuc1zu8bHgBO+BjnEFjC5nT60b+2llgWXfY70BAQ3aJJ/5fgCpb3d1c8vos9Eks1
bCb+pT8aE/OKZGWHn4TprkVV4CNFIAAigCno9/FeCzSfDOWOyQwiWB+OtzQaAlK06KXKOVzJcvO7
Do+5c06r2l56PM5EvATognSLY8E/Zwl0acOH6x3XjIOhhn+3TU/sj8CxW1tuhIooP7khROAJg6+s
vH3bDLjX7ZrxcBGfLDsNV1YTnVEwo8610zdoKTstnyG+JV5ve6NBVist59FJ66tKs3RvhfnHbHhM
6uxm2PGLoQziLzh2ubSJ5bA/EwgSlWYc/C646k2J8BL1NaoKfYRbLPKtrcgoKGWzLNvs2/SbiMGk
D9rO/GBd9mJ79aVFBKbNMBi9sNBxN5RNElKMrxp+dad6EX21wPF0dGeaDEIyKAHGzQmIKg1n2Iwa
0KDN/Jl+JtF0o8mxHWA0kmBqCmrnkHJppuqAe4FkExcENIXAbWxyyzdg2pAYwTfAuboH7kw5MTNx
sjQ17sbAPRsZewETei1yrKsy4nMTYcke/PKNzLCfpXR2aahARxe7NKrLG/YooqsTqKBp5uI1zIhM
M/mmHYGioYsKtcl7L8IXTa5G4o1HaWgNIIli5aJRVXjDcxx1AuqvNZv2ZhJwM6no1TFQw7LFh8HT
x92hjkAn1AaXI/RhNxNXZH1o2TEWImrQ721T8J2CNz8L3Ocrv6t/eGMAJUarbEIkQihCMyjZCYdh
rfc05oljVtvIhMCFjagedIov6eGsMefrRg87+NDjezzTnHvI5GYa7Bx2IW0H8nkw8NVp/qMGC9of
1DoujXUdxN+wBfGmDvdxy92RTsnPKdFPQKgeRp1qM0bpPY6MVnBDErZovNmzPg2e9jXxYVpH1cG0
ipNReA9Jh+6sq+IP27YwVYU4MONAfRZgwBVc1YpRxIJAt2FXWv5iYAOkjdotyny5mIaJzHRWLYuC
p8KdzBczcre1qsjXygK4IE2I/poEnBMBmUiBRy2BOkEpWTj3U9pgVo8fOkGKa5BEoBMGZENhkm4j
yxf7UiUlPGN8IRm/hPDQnQ0Zo4my1Y6mI9EZQBtctIMY7jNiWI9RWIfkzbLXjHKLPHG+JHT5LBYI
cttgsyOfuQXoiPU/bbx1wI7y3EbVKY3DO7NtNrpdXrtyFOthYsUnXaKSlUOaT99wtSVbKGRsuZwM
aZhevMaati8DLSN7dWL5lOVny9e2VcH0lAl+XeA6rMOdTMc7rFk/ZoiYRmPsJQ6rz5gfkr2r7vy0
dH2hl2+MZHK9/gEBoXCK91rvN1mPYTeR1zp2YvZq3qowuQN9C85459KgWi/mLOFyktckvWslKonG
3tmZBXwUfkaqQ4OH9m26OMRIVqOVMSssfDTVmJvJY7CFdY47rBqjeo76cRM30aeijsGC5lRMS0bE
Poi2s4DAsw5S8bLuUKr6ZTctjSTVqQmHY66pe3Psk03YCRZfAbLGNoVHDW3BULsIKlxSFR9Dn716
psEuHU+EbvZEqwB9n3rihPOcOUiY9zfuFQYiIQnCZVulpDPQtwBw7SF8ZOQs0x2dyZ0+enkJJ1Q+
SInkzasRf1eybzjMYd83fnLhlPIXXRASY8kYxCxidr/Jj9gVPy2YuFsXlupgIm8x1PhcQqKgmH3M
Ab7mmmutSba6G312gK547Hpx5qToFiSZHYtCfWRG1Gza0QJb6Rrs5mQ1/Rulx/9qabln/XcKlL+G
zv9dcsKvj/jb8NsOcMWBgOKin2Pd/zD81l0P3pf3iwqFDOX3CgU+Al66ANOa+1sZ8rcKRf8LBYrB
ZJy3+F9ToFCA/CcFCpNvWA4e9ZEHDpUg3z+XJ1M91WVUwCzVtOrguvKRSGq8mym7aWvP8ntTVbQC
5k9GKTtDT/amH56MCKcTzo5FFjjblnCKBKeUVQBeSzELrXxOKPEjIdQBtE3RfSix02MbkOljb3O7
VCn69OaYZKHEXkXz7yfOR17cHIMa2dG1c96otYVsykwMRHWsAQeXyG+hrZNu3ASRvUIKvmr7khT1
Yp8Rp4nQhbQq1mv1xI4n2HZxQI4fu92O3q4jraVklC4C+x1b/SWtqpXSakhsw7owbxPwtTFnNWvZ
+P8VIkePwLqWKIegN1aVLDjTNfzy+smu3Au55pwub5aqif8OQVSOiwwHCG/+2rPVc1MCFO/lxvN/
WJF7qiqOhii5ykw8OUP+qSPIgxSz1SIU1glWPAEbr52CQ6rVH3O6jDk9ClGyvMI0Fz8opsKCn2xA
zCGZFZCZ1U7hLoD44LFwNonZXOgeqbZJfvQGtt/Qq8/64KEJGOEHqK4gF4p5MzDoTA9OkaqRwaFu
UTtB5pVQKAM4uI04eIeOt5/Cbz1A8GjCrFMDWnoXTsA0Ik+LyrMIUEmHTML8/FjUz9PQr3xus0hm
r/MwS9bfxoA8abS3blzezPho9iRn9HGz1RBHTmTyjWOIIiLEofbZeuXdmNhMvdV6JNixk+Gd06CL
s/mi2/d4cjfTqJ5mPwNNVK9Bt2QEbx27wV9hv1y5NFwjjVdkvju0YdH0SvJZSGuWTy8ajRrhDG73
adK8NTRxcdhvFU0dUipkF1+taxKhxeiK1s+be0CHZlDVOoT0kCgKb1epN2eeNtM6ClJBbFrJyCVQ
fXxz5waT9FuHfMf2p0Zwr6QJlTy1uoWpvXtMaVGr+nXiS/frd5v2taeN7WhnNdpaAhfG6N6n1TWs
Q0Ljm9AA5zTCZsrFHNjXmAZ5xtPjV39VYbcxaaDz9Cei+oSmOhWngjubRjum4U69b90EYYT1nGZc
oykPCrkrQwqe/ikkMq9pg40eP+c08rHadrT1lnZfzE2+hyqHpp/jhexYhgB8IRVDAT/btv1lZFBg
AuhhbGBrd4ifABh/dAhQJ+5ljRGDYNQwUQNq8+yhn6cQQ1hcKlwHi5gBhebw2NfxQ4COLRiSJ+li
vO+RB9E2V2n9nRfyE23dpeoF1WpYrzKiG90K8frFrq6Gc5ZNtlOdWKVzQue2QygPKQ3jlLaaeB1c
5zyoD6dL4VnkJO0e9fYmuwgR8itjt6Wy5k99GgKHeGpkrqQ6AmPTIMvyewFTvBYmc7PyZKYPjVnt
G4ZE/hSvJ4zrvfEhfOO+Ig0jFdm2tIHBk4NMoP3Ocu7J/zan8T1smfbokLH9YY8/ZCOsA8fIbpg8
onrpF+TJI8KS8PDNgAK2Fue87pkJ9GcVMR0e0+k1VHwf0p7YDlV723JQwQJx4ff19QIjsXtwGLoL
/T1gnIaVYzqU6Mj84GeXfrXYG5krG4wvB4VaxtqHTMosLGs9NgozrgHCWwBJCNFR1XtMN6a12aGE
PSYn0kOICwmqF69ucRqiTyKNB/+dbZ3FEEOnkBeJqs4r984MHOPLEt2FOJbXsSTt1i+/pnE5tPuU
szJAVNg8QC0l0Drqn4WatcQb4T1V0dXN9jWm5Cj+dE1zBdmT/LxoLVqslTGw4B1kHSsHx1Z85IoN
wzxEncqtWUgGs2Qr1u4LreaiCZ99Zzy2hlgF7RIIDbCAg1eLU2fNE0H7PiFrqJLA1gMWkc9tuOzI
85lygowg0NY0iE4Wb8pQP6NrwK+YW+Nd9dJ2Z8mfL6rF2pbqY+LzvAwtkzdHjxz64Zb36VvePaKJ
4w96HMt+rcgNDjMJxg/2Qr9xQmjAJLJ03nnMjw0VIAVdGL0RKjM657b+CEaSRrWQozIWh5R83InZ
o17DnGMjR0++7u2zRH03Ly0CsbG9ygN0o3EFEPTXrSiUVxmiOmcqVoQEeMF03xnpsc8cBrI4R3DY
RuSyl8fIEP6C/v7kVNFeA3miTNoFJe+SuHkyONgPdjwwl8KTUtT+1imbFYjyZcgswCRsjTkjvSWL
lClaTR5AIQWQtzsGKfrDhGtU6NWXo+I7YSJQJMyr0Hezywv1aIF+hhNZcHzDfWSkG8yj3QJP5Ryh
zMjXI+Ytu88ZA+eMg7GDbjLGwwFjYgDYj4MS56jVmH+KXR0F5C0SkqO7kHPas8W4mWx5cB/bwniT
RXevMZKOOrWJGVFHpBsPw1FncA1Lcy/tq+mqY8F2WTDeVip4nhh312Oxdhh/txjKE8bhXkjjzXic
deSL3xLkUABltYrymtgxgtEavh2wdRR5vSKczBR3mvXqa+OlCN97bXi2W0a0phHe3M4hGbS4ZpFz
i63+kKclk+e+AkI7vvn6s5a3q3aAxSfIX9SrO8n7QwiwKe+MxFnJ7KW0iTYY5Lks4Jekd0MLGhof
BeNhUGuKDAMX57RyK6JCrcca7EsFPdPoPoWR7bscgBJKsR4iCnWRwFNT2Ud33spb4Roc0Rwotcu5
yUDOHoia5l+4j8h6HryIteNbSr+DxIsIyVuM4AAW9b5P3UXmZE8IYVYW05wGuWyB8JTHvtJQuivj
y/ZRHuH1LysLv3CziNorfwekMwSKmvZu5lApO8TNKwBQQo9x1VoTajta5E4PWy9/bHiC/WTOOCtP
NRujjihlzWEYzYFslY8zjljPyYVWJyZhzfhJGoMlD7I5Gux7ej+AE810yGhPSd7QiO+t5KKlNlsk
c5Xl+5gFr9enW8trVkgDwK2wco2f+4Y83/prrOF8IgS+0FqtIL60C6th5iE6dAQjUiq33JdY3xc+
1OEIJGHJDVN67fNosrr79IrkeZrS1Sj7r9jIP4Gs7BpFVparrUOiZIkp3RVJezQmJt2UZcJMHjgi
y2XQvCVYfx0DybVBhm2oPYgoWodae8WJcK2xqlgYgerYh4bNEzL2T8ox3wrjoyG1gjgZu6FWDV0E
x1F/V5vBgWC1dc6mxrZICBBEu8bWQdbul96pfdeB5DHJksb3ce+VwFKztrwXTvJCbC1GJ2Z6BvWU
bm8kMVOLlqS8sG733jDeO5Hx4dgdW7LpThf1VUpxanUi8Wri9aCsTl1/p2KWKs13aluXpoUeSbXH
Vv3IDG6lj/qeqerekdG1qzvCRrOLGu19EHIez66mPCdCp1sj227IIU0C862XVrutLfGYZs2pwYGf
p/PEDISNdIIjOAu894RCKvMQc7/k4H0w3f4bWqz/1V0rYJN/Nlb/zTahoP0V/4D2N3/A33pWn2k6
3SGZT96fgg7cv2CCdoG2ODq8Pdelm/3DVN1AWIyjgaYSr+GfpuomngpCpALG9GBi/iXBFki//9q2
WjYqDBdbB93zTLL541S9DA2n5ThAU5J2d7wS2waQaWegC7TVSYdxv0DcrwZWO3ay50z/bPrwFYP3
VksR2mquDkk7arlXwrsELW6EJjea4HyWuNFio9x6qHZD1LvzHrNCzeui6u1Q9+aat6/Yc8tYN5aO
VV0bUbyNY41tdrJe/FkhjFLYQjHcoRyGWHFy9UndMRvEPDA+KjTGwSw29mbZMepq3FQWL2hzbQz6
ky5RmOSmvT2032YhXp2xPkkTT5NOudMoZjwVbV45y50Bqzz7atxOpa6WY+sfR5TRErURKL2aeplV
7iyebmcZNXtPmBdetXeZbdn+uAvYD8fMuxSFrw8upjcA4jrtkp8Z/1P4UU/DymAHzxIUu9stHbVP
NmAJkmV1X7f90ZzHaomP4TAHkEVTZo0Lz1KbvtKZ+SXZm8k8Lq8FUyv1MHCgOaptV8M8s9Ps4CNs
6C8TJnpM/DZY4d1VHU73mRPsXeIUCm68WCEl0Xez7MWiGRMknqPgRlPWG2+TMvY57JEMQ6opqCOZ
528GzH/28MtGTTVEQKBmOzshITiGl1CEa6Petll46AMHtpv/oGXdMZfvgai2JbNKHoGVW3C7httB
p+IZ4g8Rs6ovH5yQ7oejtdY36RTfAZ7XrZvpHMMCgvsH6a4MQTMsAA4ACZPCGJEpU9Mq7fkD8ff0
jJWNJCdqN0WrQFCvk7Jbm3OUYHeLyHotGLuijlqPyV7qZL3g7OvsneN0qDPibVAf6taBppUsm6o6
1BrZVuaDpGpKf9lsdEy5+C9k/coPoWYxzs7GWsioYe0xA8Y9fWaAsTQdcrTbYCVL1GwYNYvWOk16
dHQhLCeat8nK4b72S4gBwT51sm1MgOY4UhqbB2GMs4aBRckh4NR204+QF8Ri/pwxhy7N2bNX2Ofc
z/2FikuCNaEMegdJokQ0wG1r9zJkRK9RjfB9Fi55V0SdkVm2bhFJEXi6UMF+KrDRFPmt8clxD3rW
yw+F5n1aKqRg1u7mrsZuWIEU2S0eomvv6UyQu/Q5Gcr3OixXZq9It47w2vGkiaHDmyDOlhBPra3/
Wu+i4aFFzB8rtlRKy655LrZV3v1sqfHzyWMlM+x0pYMKuzVeerOcrzQrl2V3gV1WLpz2TuG3qPD0
aCC4px7Hi75v7JWm8i2ilq3WlQfBu2DKtepwVY75hsh5goOIPO2j7q3Eku54zVuMYtybMCjwVk/z
cHl0tp772tXYCqcd2SxbUW47ycgEuxCm7lqBqLJwiFgHJbcpIvA81y+9X1xcKh6BpgkItJUEb2ln
0uPpt9647xtiY2cexI1wR2CMTvlY59lJs/dOhlSSE80pWJ4Pwb5KXWjXYbpRWXGoM2uj1QEpKvq7
gwLGINGK9HeCzrKI77PND+FkvPUNWo78yC6CLAWQOmgWHCwj6VB+9HQnQfbFY7QU2TVOsn3S5keL
HIoB3rRHFFllcUggmj9konmq8euOoQW0mFw6b/waIg2oai73KtAPfkUl3Fv2oxLawlYEZrjdUUm1
L+FIVQFvQZRnX/AtyJHRoi9WW7D72uFYV+2uZVGl+bD9hFw3uvOlzTYurVumVFa5DaRbVCfB94rj
eDeY6T4zM+qSsV8mTXTs3HMXEWWB6NCNcVc5pXxMCBH2UNSRUcWeUQ8BY2PscpqDTPCJKppODXJR
7TtrzQe63VVI9ubtB+j8JPBQzwNiNcRmKMtVVUnUWYwSyqrbN8QoK4+F4qi+bS/6AcrjzfKYGBAs
IeYzY0Dy4Js/UGkBX2qZF5b7uI/Qe7Ak1ZMZYfsF7vuIZPW5c/1NaYDnGnLkW1a3krXOb5I8VpW/
jvv8mQjlN1dObyKyPkMdqR9MiFXiu4iD05/5YK0tFpCo2NgHGUxYm0saBHdELc6XEVtWDkdY2RP8
MlBNS83tN17zXiMpNfR479rOClcNTYOxEbZ3cWdDCtaSza9a5f98Df83+lEAmRt5xZtfiJQvHHwY
3hkL/Pk//9//ULkD8vR/Vpf9Jnd4+S2L8+9uE359xO96B2QNvk7o5a8dADuD30B77l8ox3SqL0s3
TGi7f5LSm55ruTOfD237X6UO7BiY6TqUcXhLPQMVxL/AqHHmavE/u1ltKjuXDzMZ4s2/9h+Lshxc
QK2bDOH7WCdYecYUBJrAP+VsRAoKZAJqULMhZhUG7kAPk2bhQkAAgESXDBMhLWdpnvaKc48qbCYn
ZCAUALf0y1rTED4ZcbeMfOHMbRz6dTJdrBLqSmSHSBIHsgTiIeZRa1Dk8XpFfvuS9umPATCEiQ14
JzU4wQqXKkpYoqFSb3wwzZ7kOPZ1g+01i0brzzmYigxcBYiUmzXkW5zkb0xCvj2XZWE3Qy8gdSWM
mIoXtgKXFjxGngof0nHx6rajXFmlk0Lox7MncnYng8FkzTcS0hITEsxNhjs9qcvYZx65wCQGMox2
fQrHCpipL8ozKqtVBKthRk7QTRLpImYqqgy+ElH5By1W8b3CxrWwdXr2Ski1jQn/1Tz3JYw83AsD
BRPbEQJ77rMo1x+ayT+yHGcwnvbMLz325U7iyY0OJbYsvQ87IacjKlK2NAGRT8ZjTiG9CIAokOE5
ot/05M7jIDsKjYhl28WP77kezAHYyrmCPNcMOxcKruVlE2GZkXnVBWlIUHMN6TtbsjZbskGj8xSM
l7SBw6bTVXJVdt9h5VzTrkfsmVKRZmFwtjr5JAD8TqSor/wclHKaGPXS9dH/Q/n31kbI3sUP0SO3
9iTXjj60bGtQUco6mE2g84TH0d+7gCAe042OdZkvrdEYsM22LJKoTwwSe0qHubgnvItWEubDJYBA
xgBSp+OOdJPBWxdk/7RzCJDRlfrK6Id3CTWinXXr4Sx4GGy2V9oMKzAKpD2Txnyq8jY9csfJZ/Ob
26vEVdy7gIkh2SAbk+XFaspd8CuJyCKTaLKnbM8tAsq1YvOhk17kkmI0zHFGqO5nVCCZgoHLZLBs
kYFUc/aRNapPB5FBNqto9OZHbC0uxiywSVrvOrb6IUV5kxC7SLbSuirAI8/SHNOOX1K0OrHAvY12
J4rDZJ+m5bVA1RMN6okN5KZB7VPL4JGfcDeU8ZtfMHRjRg8lEIFQzVgzmyVD3SweilER6aiJvFlW
NFbpSXOgBXqz5KjkmYGzVn4z7RkQueDDS2eJEqL+s0SzNLVU5+4sY6rqtmAIKl9dYzjYKJ7GGGs3
Qi5jlVSM9ZIajbtVq03WzQr94Lmyvoze+hH7JFj+B3lnsty4lmXZXwmLOdzQN4PMAXuKlKi+m8DU
UOj7HsOyyp+I+oyc1izz/VcuUJI/l7tLER70NFNlySwG8SQnBAi4OPecvdcuQKflYrDxhxBYxaO9
rlrEklGdZl3iL1LiY22/2WD3BM/kD3/tBKiOSAfKTfsrOaoUqOoYNXLe7VCbknFEwq2XSVu9kPCc
FKk/UT3pEaEtAlOs8lypGxY4oqpkbHH1be1ZJ5LB+zUljFfPO4Qetn0bSzod8OykrxTGljVRIsTJ
RJqLd9qy7nWMOnjmWQ46cUU+yTIiyk4QI3xx6BALCBUSjJdFCMWOYzrBItUhsIdacZYa7JFIJxZI
KbbtAOtATonQo7sOh4mR3hHQkjFlE4QSwlLcgNGzbxvLjA/UoNFYsdD11y2pKJ2D0FuP5Q1EcdpL
+VyVAliogxdBucoUgbArKOyMoTxoWURbxpJwZ7RiNzbNuj7ItQeLdExk9vdNLQFH0YRVIVvbmqY6
3nhhkpC26ZWYQUxbtWh5Yh90y2XfOtPO6/mLC3g16eTDqxnU0b3n9qNyCP/UZBWg+YDANpPLHvt5
kqmnA/skids73TDPG7GZa7klrw3NiBZaFB8FAbYAbPDwYNauiX4D0oAhqv4dzBGKSxwEZQMaJPFh
JeELOZKxHKMTXJZ2NnV6c+3a4WmqKXPBpkfoJRsZtRuIa706EQdAgKFaIYI5NVvSGUQeC+FjpMrN
fY8+uM91qngbu6ZY5uxgAYa7vHJHKliDqOuXjuEdFQ6JwxUEfuR/GHXkeWeW7I3AJiRWdKIMGIVQ
XIQ6a0CTYw/uVCBoKFknZiQ744xWpSCFa5jllRkOwm4VE7+bLcyY2jbJ597g+ij6LZyxlYIfpOM2
HCeDQ4Qts+20JiJc+0TBVCJjLulK+8KPG6hMbP+wrU9DpZsh91/02FP8MjkSB8sKZnQwjdW4hg6K
Dvm47TJ4oxheUmnI8fMXGN54KgZrTIdHpg2hZ+GZkSD2001emhLCGjrfupSMjRLci5CB3iY/T3Qn
/BJryK1k9mG/sDKPSJbkKsbQUxRs7yNJWroFgroO908tS/dSVBpQwNJtlxlYnPGFTcnIG/c7M9Fg
K7Lduj6sMRx5RSgTedtu0O1fGEoB3qCsjlHVgdRue30SysxbS0xNilRfMqnkrapjeysHH5SeZ4cp
VaxrWggoSQkO6zkHJmXWndL2n5pJNzWwWsEWGYVUuqRj4p5tRPhdrnpYW851o/u37NC5BzuiqIqN
n2q3CUYwx3PmYhmZ/OH7ZeRG6USIaSsog9XMADisuE+tpl7YUXVlJ8qFNcQhJgzfxwAK2ykEmifJ
r/2xN7Dlu9AeFi92DbxTcqkt2KoMuCSEq3DdcRlJwbla83d1QwlXttit4raYy2Y/Vhx5qmAgUmsD
MSmg91owTkkkniYQbgNP0meRUCxFPc2pP6A41IlQsouHaecJVzINtaleNneJFT64uER+vZz/H92M
JZ3to6J/vXWQNv8kNW737772YGVFkanQRQs0jKLR5Pxa6bNLAxclqhraHer6b3uwMu1SFYIlEbAg
I+Fwv5b7g7KZ2pyNmzh8rvJLymaatt+V+5T6srbr98p0ig3tO9Msxpgob0OY2qE3dTJfwgyLN6SE
JVc27Jn9RY3hTa1P3Sg+ELL4UEIeB7SB5ChEGe6E2Fgvb9EnHpWlNpayYo0g9dLgdSWk2mEnbHq9
O5PdYII8aamLFMk2Mw3UuEyEDrtWmbUh0DuP7FUKbDgAfgWjWjhvAm1WFe6oTmivOe1Ih/zWQZX0
+62QDB1E7IDatOVtEEsW5sgxG1iEsuALW3uZkvqWN3OdTYWdgYANirGZa5O+i+DkJGs7bJcqSIzQ
vxGYG+kRy2teLGiIk6PmkuclXFlFNsb8jxEumuTWzDO6sZynY1lcRsqaLTArUjXD6FOZ/onWomMS
yBWb1bqLyMHoIEUIo1xBcTzQWUQtAnmY3sdUa3oGrqS0cOzK4W2dPAkRakxixPns0u3PY6KTGCUf
dCEoTYCLWPKEfFw+mWiHQkQ8Tqkv5CJZyiW944LYKMOon8AJzSiWF7kXsAb7q947NAiQRCML8sNw
j/2wRBJDBywwbui2nASkbLNeTRynmxTVSs/jeS4rcDVQlLiQsdA1kneZK7h68RCJOGEdHIY+qZaC
j32ys28Hx6QmlJMeOY0KaGtWxYV2npi8Smsy2gO0MUGICJ3oKgqUE3cI45P8i9x2Z9Am2VAhuNUF
4qn6mRfKc7U2F52VySe+YtY3FtwiVTzLRWekKd781xes/2f7Dx+qGV/mQr2TDKTc7U9B/7LER7ys
ShrcLOz6uCoovFR9WOdeViV1iHQi7UnVJQpp7c2ihANDZM1SJJlh0regf3oQuoTxH/+/SjaMqPxS
D2JQTL7pQUiMhEwWPlVEgUnO33d6RorIFLOEhqGia8lA9YsDvUH8H9BNmAVGdG06abPwZeXCKL2L
Pvavo3YAC+r5ARLl41SJ5mZiXUVNe17ULhrEFvF+DTqVpxHSahuyPW2iIyc0EGTkWQyNjjhjt3PH
qaYtLXbDfB77B51tHc9aCxYJ0Z8V9u7Sd/xNx1hz7cEIwZhJ/epryKjbmJC7/DJK2OgRkjxDiHYV
dWyStLK+YNIbj3DRX0dicy1Tf9hDHJt6g/R8nLU61gxv7KvhWmatSTLprAyosDMH3kpAJLRQx0u6
IOLIzfS1W6gNcjZxXiSotiqiYYqQMYvZdiv0DOzexGjGTP28Ahhg9o+WGpJNmB+yx12kRMUELcqP
zNsmqL4nZg9dUfIpD3MBe6SQ3xpJOg50ZGNFiEYgcGp1muTZtCvd0yIAzJOiD0+kMsGAAmAGykpJ
DKbNlMeQT20x9RE7oX4LUW2oGR721mTwUPcr4gVY8ko7nZvYI9wcix8uIHSPQmRO5N5ZVozQpzmD
7SQOF2UKC6f2sblWbKQlllPyykcy5u9GY5ES8sCa5259UBe1xZgPwm4rUN7WNQWrcNKoCaEJZIWO
KowjPd2DUSj4SBShjUthd5CQfXmcB64xKjPpQZCDldVURwmZ1BGhEkmSWvPGKOn45MrKs2sEYARE
Msq/tw1HYErVkWzgRLdyX2KEM4sn0S0PDBmvWSdlaMpKJPKmRk/ML1osl6167bMfIOIXxXjTJ/Zw
v4EEytZln/SMI7idAgRhUsWOroqAkhdPYZPgMHT6M7uzG1JCSTt1+VFZIgJFEO9gORiTuouqo07X
gAq7RyV77dCsEcPLJFCL7m0Q1tdem9+6ncreqawlFuTCWhrYVJBzYk9wpACRXRLC9QddRyegTpIH
z7PDIYA1W4XlYMyUctosUSTN1FKaG2SUp6qC2jDL53pDFKebCIwJpfa2FDoFwLQIK8ghuiL3sWyj
gwuLhgpfewTnsqzS9Njw/VlIeHIk9wAvgR4rhihcZ8BsZqWuXXtxDZFHSNdIJMhdMqxL7hPEyQpE
Z/Zmi0CorsMW7VkCU7KwW5ID9AOnqlOo8/iZYd0dZk27rZ2uAkhQydsyFLfIqZxpUQ7OV4UWCHf2
SVlA9+S9jZ+o7hewoR+hVEOL3riyt6jwAiQiGW9JfxS3+pwMhzPgTuAbzFMmfWdipl5KJsD5ShYv
GpNqnK7sTAV/adnuNCMdTjVOMIePTdAasrYMvXKsDRmtOa6g1Dg10vbG967x+iw7aqDGUekDQQgT
4iP256h4y6s623axvai8G529a2kb55ZE0pkjHAb6Jk+yu0xzpplpjNpQmzkteaQ63QXbe0SCDHB7
EtA3rfA7OB6Mgq5gPWlBTK0GpHUXm6dmmaG1YcQqMAPQimMagQyV2dzSL6qGEx/laHtkXER9emtV
h2FJGy3p87GoXghufq1UyVwRjbVlhyvNFpYm8PK0Se4jSd7kfeYxfZYezCRYVkApkNwu1fjQgKyR
OyoRJyR/smJppvIQ1s4sKMuDINgkTC2ToD8J8mZZi97aY1Di8/iTmjWhUQjhCVe1FY+FauOT8NWI
/q0ggQ10vGwm9z36GW5UKzqTDZBTGHloqDxmVfQUIGqs6YxMs8y4zjqdMI+e/RjP0Ra2MRQIHyJw
P3RWOrtYRbU8TbG0TGhSXoRitCmaeM2SfqaGwzRQWdZMmjD+OufRkFfW6UTdOjMc3hPdMeYdHh6v
bqdEkQOUyI4tGzufo63kGDAT47kiQSQTHYodVmFfmDfUlkHXTolgO1HtZqwjk4OKVo3FKEcIt5ak
VQ57HL34LMDGHDUon1KeLQdFmW5AODPbiZbL54YWLOh/yb12I2n2kWPBsAETrbO/rDt7ZgCk6v1w
0YH39mrUfybA2Q4Xfe3ao0pSVnVfnPSKBrisJXNCmOpRNFbxkqVkvsnig+yJU6zTs9qUDkPsyaOo
cGeUhwsMEuPK5qUh1NoJU87zNu4nWsmo1+k2DRHNqnsOTX/daTmdA7y7kjlt6usQjlmjnoJexSKs
BGMtRlQL0HaUms1lJFwQTEPjN1CEiaHJR5gcZ05UrhoNUkamIqNXsmZRsuMwC/ksj8gEqQD+4tLT
S49M0zy/l0PnUXIye1oEmTW1K/tGINZh2rWI4Dws/KpRHtDzDaCsEE+o4ymaGMyweLGRxVHJGMUq
2dJHakBGi6cI7qmoNw0PYU++j6YwHowEtMD/39SkRDJ+tD1+mYndIlUi1Lfj4fSoP2P+GN3y8V/+
KumSDrtz+IyvW2UYUYy+WPkN2dAGm8tLUap90S22cBhpMNnK+uDs+VOuJKND1kXuJ3EQJX0jV9rl
OjDB0nEIo3b6NZcNn/ZDVWpSL1topsjA0oePezMZC+Hw4B9LW1KluGUQfjhWynJEMC/iXTxuZKiD
WoF97d0ERIaHBCGhasd/MEmGwTjusRrvWG6Mbas9NSXuJkxvSrcWARe75cogEMimf45LwDykaB8L
UrzJ8miqWN64I4uFo7VmBZoRga3/VFL21WC9C1RAUYkz1yWfW91mVr/uXDx0kOV1pLMGDUtXh/gE
xKMnHlyg9e0N/X4AmzwDHY7dxsEUpE57WtdusHHJgYK1Mi2l+FQgnMFV7mT5JksebLLJsy48tMRj
Sjwgd5c6PJwuHHSLtILpywfiHXjQbtxo2hODsnNZAGxNhHkrnQ/ce4C36ESRTuNT6eODrJUuhBQg
gWBcN5AkIp+Osa6Mwxw5annm29UpWhN94VvkI2s54l7amnpVIV2MNi2dUBjgtNC6k8KQp1pBHF7r
ghxIZ6kKoUhI+B8VGzclxkT3XlMSfdRRqeDIBImZME9wZk7CzB3LLa7KSa4ymqivC8B9ut0d5D5/
ZzckGPo8SLZVZI2UJplIFh117yBWHgoNAI9BTEC5ys0AUmd031RoLpRTF62rjQZMCInzY5SnhCOP
oNk4HncJXiiGn+EJ+Nk8vbNbGcsAchd4ZRoSZ0VCpO741jywnbmp5R5lC0ruoiWFmqwnFcaXCDS8
vOhCaz7gkZwaMXwXq1cds4+S+6cx3HNC0I8s8yKsr6Qe/CqwGT2UTkyfUZd/4ZHD5bG6RYK9zBnR
5VmjjzIoqnoIsKe1x0qEV5WaxoF74YebOGuwW59YKmu4dJyZZzL3ldY+Nizqml2uLQTgTqLiGEPn
36hHvahfWwKAeSqTpBSOBP82k2eVBKwRo5OZPbS0GKzo2HVXUhrceZV9WxAcEHQMQGuA/ChAsG8x
vKT7j5wh6/2DQgmzsRGl+gSf8wN2cHeiCu7EsB8yedM1zrEFUxzf2a1a1QcmUj/HDg+66IymPXMu
0DVDjlgYVOgkznw0F6bULhPeOJNQy7vJUFYrcTpXyAoLLZqzYXPkBmIzgTV+QHIrXHvSoejjka6b
b/oKoltwrYT2Ye9FRxqqLUMfxocUXTK6kp7UyKwjNZcHjja4lOeHOrC3pHLaGWUOwBc3bmaZJVnU
19ldqA+yOAOcekTFrDAAKbPu3C0KmBlqFDCa0e6DUj+zxIKCMR9ZiT6WNA/c7ZET3SsSzBQ6OZ1L
SQEoqEMaBN9exBE10ZwwHlkUPaxK9Xkn4CsjtZbhu448SGcA00xz89yBicS0BPEWI9p+pQTnmSSx
vQxWhEjhlsKa4qNJ7xlhdy70mpEYsa0LdGCaXe+u3JB9XRnrd7ofnkFiSNFWDcTMfKLBWMb+CBHn
SsdixDB/pPNBGKk0h1G4WlyGZTS3IijAlkQ6MFaYjJx0a8a0ZwZY8jRN+xWwqLkXxas+0a797Mhi
557N0pZ5pA1o7VZ212aKRlAwxyb+P6tdkxq5KJPDPKJ00rdsEDKKsYOAvEsAA2SimY9tdp9WLLqk
mSZIE0NTQKOjBkeupK6y/ikOrkjZmyVY4DCCrirX2ppYc0qsQVHbL70iOzE877Cpl8KQT1or1w7T
T3TkTw5CS0RSxzbVeJyKJwnZakZ9WbdopzXxPDCsWxD1bak91DilBUtKph7ypLFYc2IGISnOdVWe
Ob2KivBQd3GIwxlS3JkOJ8gJ3IvWUc7sUmNn5MdTjeam6N3qdjNThjQ3ftYRlJkvsEjV9C3UOzcX
jmL7uCCrJJGfxOg6U8ZVA+w3rieap7PzHhu2PMGzwa85Z2w7qVkDBoQZzT65OjJj8lnZKsRwhCJf
YPkHAEvKCA2CjcK0RYSpU/FvE33aKLyp9P64MQhLlaJznbDRcSS26zhrL9kbTg3uIvhWsz5ND1KR
MI8oIs+lGiW1PQtFeYGLZZoC8safnabegoV6HtbsbaAAp5p9UPkhYa6oPp2rxhTGVWgfG+B/YAMD
3o3m3FZc8EEvNyNejXXYmAq1vmbwOo6jy7665xmcVbx7Sz6/702yISeB7G58Fikm6qT+lGTbHWbd
MVuElap6rPo4ZMitzYIuGgco/IJg5WDyskQU/9EUTepg+jvJQnWUoXIMgkG3x03DDiv0k5VI4lls
XmuBeaI2J2Q0o6V0J2DCe2aCo5rYAUsVxrzEkScIp5YH8yPWm03CIFlIpzUmXPaSEwIk4YNFyPMP
xKhHBDst9HKddyS60UElnCJXrTVQyTFgdByE5H6YPDNHfnZXGxmdMFKCZDC2C1m5xZwbWiE7JFwO
ujvzLGcq0u8nsw7nAbRJ2uGZWR57kCdrW8XaSydCZ7G2h+RiGw00C1yBLKP2ZKIEaR4H5z2ZPW0X
zRLWj8jYGDqJlnDjUnvtthcZpM3OzS/L7iZP8fBpN+Tf8pfe2N3ab+CA1drYrg5cN7tlhr1IXO75
5ghBMgrxjVnyp6WXVbYbaDuPtthPa9bVsgRZRn2AcLFutPsYLZDuQI7Pr8UYmaEGMKIEIMmYogWM
b+mnkLBHGhlIdDeoatqnSDlQQQecE/6x0YTsAs7LovEEnr8N6cKcMCErJrlR6jW1ExFdqEwkllvK
tp6EI+tk8KeUsXqQW/Uk78VpLQujytKvgUDCR2kgrgSwr9SFQX5FnpwTJnju9jeRsCnwWkFZnqAS
wPzFZXPEqV+Ek572IbvYSWSdNf6D08gTx7UmpcygE9g8MqA0cZBVQyyhGBHVE1Wsx6p1LSO6bobM
0txvll2WXfz6ZuR/6ERPwACBHRbR3YeN9NdNy3/+2/1PEnPffMhXKZ+E8Z7h3rAJQdLHtuDrgE8z
rN0RZVXRNfkbKZ/4xZC0gSWgyBYuDBP/xeuAT/wCMICcOEsFK4Ap4pdMFvTmf9y1MF5k/yMNsj7t
e3RRQPJVZbZRN7bk4Ewz8q3g2t64rVqkdUPgvebC4mm1eWDC2iyT+qJo6AKYiX8GIHqiVRROeSPf
a5hAR1ZB79eBLsSGXsxJaSsfgKM+9amanKbEoY2TpJ6LKc5+xl/I3uSinVaFcuW6Kdose2RE3aGa
h2jQxMOU4itFxgFY5iAtTIoifdHGxrSE4um0ykEbihPRs25B4w+FQ4UIPZwqunzt9vGlYVPodCCE
xnKiTG03AkIfnKe5eEmJf1jk5NiUGa/iVMCW3bTulU1tz1uP7AMzBzlb9wOONyciHEd07hYz10fG
XcRHUuo+glKcmk25kJkapMAB5E4ENW5MIxKESINcla16WsfWSpKBvlrmgvdNiyIhQVnbxzcl+N5x
SR6B44KZy2X7Kgjoj1rVlOi/jSiSVKHAwG8iF6NVWD5WuSGidqtPBSll5C8pFrw3+uKSGc96OUe5
gNShLc11FdjY5ZVoQ4fmqhBgQZaCfWrr3QRZN3hAS7ogj+iILFnUHw7tcBkXeSo69kSkd05RjxAn
F0MEMKihUGW3k7S1j3u3mtbk6CBBNmdReq8npOkokkM8gXHg++0Tsu+jXGinuVPRy+kOGcfch63T
46xpoBbVwpkVWbcUCdg2m/Q0JhQIVwhhANJFb5E/YXrUjeSCDFmbEkxA79QgaaiT3VWjk1Pce2GD
2MFj7a37eoKaGvnC0AK2au+EqAcFTSb5xZ1yrCYWfwdbUMjRkJYpYUllYMK/cc5duRBmBqlKnuYe
expSRJfkJQPjr4AvJjMB4CGFKenwJBNL7a7CyNFHyO00m5a9q1ZPnCuVbi+uTQG+eereeATtMk1O
R57VE8AaM/isFQ1lHXvvYEhMzvNjI4+MceorEYqk8HqwQ0RNRxyLqRxFXX5jhNR4vVceS/FdaavH
gdXMnYIzFokKLYxujU6GSqbOJlGG0r8pQjIAdXndhIB2MwSm4A6MPpu6av9gAhVsggiPa4YhhPwx
y5mlVXsCThMOhMDzmDgXIMBuw76/bFAtXalVt45Mvb/vj1THZ19hphPfF72z0gqeBGY6DE4uCrMu
URO10CgUZLfi4Dmo8oNGU06rsCPH0YJIo+UU7+hNjLqUZnKApilzCdSLOvNC09pFgIwlS4MMISbG
CJ1YeH0APVubkml5ppFfQfA1jxEcRTvmkqtZOK7lgB4bLk+aeVNF1C6ipCFZ1/G2lXMhNOQXlJF8
mfbBFkvtOYOpeV7Vq96VTl0CnHsRm6oXLlL+MSYxfvGq3BoVLY+8DpCl8vcQFXUqRKAuoDrSm8GG
YSXFkYtTGDHeWaETFFjTF4hcSG6o5BkYtQQRkv47c8v21NNIX5D0ksawKIMiFufRoErI4Fw5ngm4
LDyyXCI5uHvqEcjRRwaZ+Wi3rliq+xii3w2CfNGEOz9wWy2kBtfuoUNaRA3CIrBnlVjRQWqIZs5Z
pH79Ff7fNeN+EfpP7so7LKv08U6qbd6dbosqfNH5YwMYvnuceHF5nvxzP/QqX//5B710EM+7dPsv
f717jDwyj4oy9x7KN81FUZY0wkW/60/ufq/dL/3Rx4R3nFv1yOdruxYi73UD9c7u669/CZPYefm2
hI2SQTnh5bzawex/c33euwIfn9zzpfz4Z97/zZEWfd9eRdvzT1wCPujNNcAHwCCed/rui3N9ew0Q
ItEONV6u0LNk6vNdCoqgvS+F9AWXBSqI4e/99hpIFmIsCenD7uv5on++ayDr+98OQ66awgpqyl/P
9dtLoeFf0egXq5/1PoDV9RvuA2YXBLnrqPeGrx9uB81SZbTqyPSGr896OyAj3PtSiF9gsrK5EZEG
vZzrt7eD/kXXgCUYg/zxZQH9lAsl1qnfcCkMBLtAmV+WQp6A7y+FpKoMCj/3pUBwuvelkL7og6IV
zuLzufKJby+FaEHtZZv7/O1Pu1b8htfncCkIq2GQ8/Vc314KBp1Y7fSX5ZR376d8QPhz/oa7QpYt
xIPGoDzka6gz3lRT3A/DFPf5SJ/v9Yks8jdcA9o7rAJImHZfPzwZssiwiifnk94HoCx/wzWQKCYt
iSbX7uu7hVL7QraUTJX1WZcFeZAmvInV+kc2Fm+ranT8kmhSQ3xXO1A/wV1BZ/BSWnzW2gFZxe+4
Bsg9DBPh8O6Lc/12PTC+oCfWBzrM129/yqVR/i1Lo6bwrlTMP8/17aVAEIO2Gr/265X6lJfidSf8
TAT4uoP/O1vut08Ge25sLaKMCPznq4OhAAUfnC+f801p/J5NFkx2ZPY/XyGNL4qJbUhjmXj++qSX
AvvS3osEo5LhXQHJ6vnW/269ZJHQISJrLxf98xUN+sC92vNlwSOhsjwQo/X9Csn4yBC1T/uiHCwn
e547L0oV3R8x7e8sByL0sM+7GugD1mzvS6Cxe6B0ftlC/FAziqSisd16bmx8vkdgl9qy5zXAYkRL
xcRA+bwMDO+MN3sH4Oei9m1XigN+vkvxo6X0nykdZdHEBfpyN1g/3A7D9yST3cqnfjnQFfoNT4aC
tVaFVPPTxWF4ObBuvDZ3Pt/toP+Ae/xnbgeefcVEKvDOk4E8QScH6bO+JHYpC3uvDhAkuelfmpA/
dhYGrTlbFuIRdl+7G+/z3Q7yD5SpX78dqBUwjBMr8XKuP6wOw/aStfTlSjzvZD/fpfjRXPDrl4LS
gT0T87k/O67fvjO0LxbJ06yTn+5uMFTZBOVFlraEp0GEuUrht/8jQm4GzoqX5tt3m22dpguDah6S
51XkF3ZX/8DN80yBYzo8dr3wcTcX9rbFz8bH7/3A61D0x+9/O/R8Hfu++elhVvz8CzyPR4f//69v
RsfyrlL45ruvlcPuaC///uU0f/wF3hzs9dxe/+PC2+Z3+YPb7b7RvfyyR3cR4+XbV5XZ9i9//C38
z3/DjLD9yxg2atl9O8p9qzrbDd5/Mv7+tsz86KCvjLpvj/Dsxdm1dP68CN+N1//Rzz9/ify7+8mZ
vB6HNWnv49y+et3fPc6z4f13Xa8PDsObde/TOfRC76F//yDDKrX3QdbNf/x7sw2+3m0fHI73wt6H
W91F3jaO7/4y/49/z9+/H3Yihb0PNsdn5nB675/TMNfa+zCjJNwWf/yvu8bbPrx/qKEbsfeh1tW9
F797jN0wYu9jrO7yIIkTKFPvH8jg5bP3gf74W+M9Dricd4+z2yXufZwD8Bex93LLvf7e3/gNB+nG
3gf56mn84Gx2xsZ9F58VN/VjHyTvXrTdCH/v84HVss3/+L9J7H30AO22UXsf66wcECUf3Ni7puHe
h3mBM7174XbzzL2P8vHChhDmN9xsV8D+P/qz7PaQe5/JH3/Lk8e71zfD+/f1rsu099EAuO7k9e+v
Oru+2d7H2Qwr9QcnM/Rm9z7Ia4bgg/vu3bbb4+59oE24/eP/fLiG7mYPex+HF8/dH//7/ZMZRsD7
H+Rjetq+K+fBXZPk75/C0Cvd+xT+/MO/ftjwovnp5u3vHOtne4uv7csfdxynO8nt3/0BNj3DBz+E
27v8X/8LAAD//w==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Wykres pudełkowy X2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Wykres pudełkowy X2</a:t>
          </a:r>
        </a:p>
      </cx:txPr>
    </cx:title>
    <cx:plotArea>
      <cx:plotAreaRegion>
        <cx:series layoutId="boxWhisker" uniqueId="{22DEF189-3997-40F7-A7F9-490557B1BF5C}">
          <cx:tx>
            <cx:txData>
              <cx:f>_xlchart.v1.0</cx:f>
              <cx:v>X2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Wykres pudełkowy X3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Wykres pudełkowy X3</a:t>
          </a:r>
        </a:p>
      </cx:txPr>
    </cx:title>
    <cx:plotArea>
      <cx:plotAreaRegion>
        <cx:series layoutId="boxWhisker" uniqueId="{852977B3-3E25-4F69-BE39-25CA0F52485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Wykrese pudełkowy X4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Wykrese pudełkowy X4</a:t>
          </a:r>
        </a:p>
      </cx:txPr>
    </cx:title>
    <cx:plotArea>
      <cx:plotAreaRegion>
        <cx:series layoutId="boxWhisker" uniqueId="{D14B4616-72D9-4C7B-9742-3358424AA29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Wykres pudełkowy X5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Wykres pudełkowy X5</a:t>
          </a:r>
        </a:p>
      </cx:txPr>
    </cx:title>
    <cx:plotArea>
      <cx:plotAreaRegion>
        <cx:series layoutId="boxWhisker" uniqueId="{32198E8D-D637-4E28-B6B3-83990A6B7BA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Wykres pudełkowy X6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Wykres pudełkowy X6</a:t>
          </a:r>
        </a:p>
      </cx:txPr>
    </cx:title>
    <cx:plotArea>
      <cx:plotAreaRegion>
        <cx:series layoutId="boxWhisker" uniqueId="{FAB218FF-8F50-4A9C-BACB-673B8CB8880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Wykres pudełkowy X7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Wykres pudełkowy X7</a:t>
          </a:r>
        </a:p>
      </cx:txPr>
    </cx:title>
    <cx:plotArea>
      <cx:plotAreaRegion>
        <cx:series layoutId="boxWhisker" uniqueId="{04521DEC-5E29-4858-BA9F-A69DC4F00E8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Wykres pudełkowy X8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Wykres pudełkowy X8</a:t>
          </a:r>
        </a:p>
      </cx:txPr>
    </cx:title>
    <cx:plotArea>
      <cx:plotAreaRegion>
        <cx:series layoutId="boxWhisker" uniqueId="{768CE7AE-43B2-4D7B-BA26-A9664C1BB96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Wykres pudełkowy X9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Wykres pudełkowy X9</a:t>
          </a:r>
        </a:p>
      </cx:txPr>
    </cx:title>
    <cx:plotArea>
      <cx:plotAreaRegion>
        <cx:series layoutId="boxWhisker" uniqueId="{152D11A2-35E5-4701-B9A4-00CE142AB38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2.xml"/><Relationship Id="rId2" Type="http://schemas.microsoft.com/office/2014/relationships/chartEx" Target="../charts/chartEx11.xml"/><Relationship Id="rId1" Type="http://schemas.microsoft.com/office/2014/relationships/chartEx" Target="../charts/chartEx10.xml"/><Relationship Id="rId6" Type="http://schemas.microsoft.com/office/2014/relationships/chartEx" Target="../charts/chartEx14.xml"/><Relationship Id="rId5" Type="http://schemas.microsoft.com/office/2014/relationships/chartEx" Target="../charts/chartEx13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273421</xdr:colOff>
      <xdr:row>34</xdr:row>
      <xdr:rowOff>89648</xdr:rowOff>
    </xdr:from>
    <xdr:to>
      <xdr:col>7</xdr:col>
      <xdr:colOff>94127</xdr:colOff>
      <xdr:row>49</xdr:row>
      <xdr:rowOff>143436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374F41ED-3D49-0813-2722-20E4D733C8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421" y="6307568"/>
              <a:ext cx="4667026" cy="2796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7</xdr:col>
      <xdr:colOff>264458</xdr:colOff>
      <xdr:row>34</xdr:row>
      <xdr:rowOff>80683</xdr:rowOff>
    </xdr:from>
    <xdr:to>
      <xdr:col>13</xdr:col>
      <xdr:colOff>389964</xdr:colOff>
      <xdr:row>49</xdr:row>
      <xdr:rowOff>134471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940C85C2-2145-93BE-7867-E22829B267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0778" y="6298603"/>
              <a:ext cx="4872766" cy="2796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13</xdr:col>
      <xdr:colOff>694765</xdr:colOff>
      <xdr:row>34</xdr:row>
      <xdr:rowOff>152400</xdr:rowOff>
    </xdr:from>
    <xdr:to>
      <xdr:col>21</xdr:col>
      <xdr:colOff>425824</xdr:colOff>
      <xdr:row>50</xdr:row>
      <xdr:rowOff>26894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Wykres 4">
              <a:extLst>
                <a:ext uri="{FF2B5EF4-FFF2-40B4-BE49-F238E27FC236}">
                  <a16:creationId xmlns:a16="http://schemas.microsoft.com/office/drawing/2014/main" id="{6FB8CC6B-94B9-5589-B5CD-8A582226F1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88345" y="6370320"/>
              <a:ext cx="4638339" cy="28005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0</xdr:col>
      <xdr:colOff>255493</xdr:colOff>
      <xdr:row>50</xdr:row>
      <xdr:rowOff>152401</xdr:rowOff>
    </xdr:from>
    <xdr:to>
      <xdr:col>7</xdr:col>
      <xdr:colOff>76199</xdr:colOff>
      <xdr:row>66</xdr:row>
      <xdr:rowOff>26895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Wykres 5">
              <a:extLst>
                <a:ext uri="{FF2B5EF4-FFF2-40B4-BE49-F238E27FC236}">
                  <a16:creationId xmlns:a16="http://schemas.microsoft.com/office/drawing/2014/main" id="{3ECC1F61-6452-A509-17AB-C2CA16EE30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493" y="9296401"/>
              <a:ext cx="4667026" cy="28005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7</xdr:col>
      <xdr:colOff>273423</xdr:colOff>
      <xdr:row>51</xdr:row>
      <xdr:rowOff>26894</xdr:rowOff>
    </xdr:from>
    <xdr:to>
      <xdr:col>13</xdr:col>
      <xdr:colOff>398929</xdr:colOff>
      <xdr:row>66</xdr:row>
      <xdr:rowOff>80682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Wykres 6">
              <a:extLst>
                <a:ext uri="{FF2B5EF4-FFF2-40B4-BE49-F238E27FC236}">
                  <a16:creationId xmlns:a16="http://schemas.microsoft.com/office/drawing/2014/main" id="{C8B90E69-873E-2EEE-2DAB-3176762539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9743" y="9353774"/>
              <a:ext cx="4872766" cy="2796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13</xdr:col>
      <xdr:colOff>856129</xdr:colOff>
      <xdr:row>52</xdr:row>
      <xdr:rowOff>17929</xdr:rowOff>
    </xdr:from>
    <xdr:to>
      <xdr:col>21</xdr:col>
      <xdr:colOff>587188</xdr:colOff>
      <xdr:row>67</xdr:row>
      <xdr:rowOff>71717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Wykres 7">
              <a:extLst>
                <a:ext uri="{FF2B5EF4-FFF2-40B4-BE49-F238E27FC236}">
                  <a16:creationId xmlns:a16="http://schemas.microsoft.com/office/drawing/2014/main" id="{1CB9BC29-59C5-943D-7270-B07F1722CB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49709" y="9527689"/>
              <a:ext cx="4638339" cy="2796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0</xdr:col>
      <xdr:colOff>228600</xdr:colOff>
      <xdr:row>68</xdr:row>
      <xdr:rowOff>143436</xdr:rowOff>
    </xdr:from>
    <xdr:to>
      <xdr:col>7</xdr:col>
      <xdr:colOff>49306</xdr:colOff>
      <xdr:row>84</xdr:row>
      <xdr:rowOff>17930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Wykres 8">
              <a:extLst>
                <a:ext uri="{FF2B5EF4-FFF2-40B4-BE49-F238E27FC236}">
                  <a16:creationId xmlns:a16="http://schemas.microsoft.com/office/drawing/2014/main" id="{5D69348D-16DE-A0CD-9F8A-E700F4DB88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12579276"/>
              <a:ext cx="4667026" cy="28005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7</xdr:col>
      <xdr:colOff>573743</xdr:colOff>
      <xdr:row>68</xdr:row>
      <xdr:rowOff>134472</xdr:rowOff>
    </xdr:from>
    <xdr:to>
      <xdr:col>13</xdr:col>
      <xdr:colOff>699249</xdr:colOff>
      <xdr:row>84</xdr:row>
      <xdr:rowOff>8966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Wykres 9">
              <a:extLst>
                <a:ext uri="{FF2B5EF4-FFF2-40B4-BE49-F238E27FC236}">
                  <a16:creationId xmlns:a16="http://schemas.microsoft.com/office/drawing/2014/main" id="{AAC93AE4-1A0C-3392-15E1-EAE6299549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0063" y="12570312"/>
              <a:ext cx="4872766" cy="28005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13</xdr:col>
      <xdr:colOff>869577</xdr:colOff>
      <xdr:row>68</xdr:row>
      <xdr:rowOff>170329</xdr:rowOff>
    </xdr:from>
    <xdr:to>
      <xdr:col>21</xdr:col>
      <xdr:colOff>600636</xdr:colOff>
      <xdr:row>84</xdr:row>
      <xdr:rowOff>44823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Wykres 10">
              <a:extLst>
                <a:ext uri="{FF2B5EF4-FFF2-40B4-BE49-F238E27FC236}">
                  <a16:creationId xmlns:a16="http://schemas.microsoft.com/office/drawing/2014/main" id="{788EA8F5-3AE5-9F6F-3A2D-D6436BCA5F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63157" y="12606169"/>
              <a:ext cx="4638339" cy="28005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133863</xdr:colOff>
      <xdr:row>88</xdr:row>
      <xdr:rowOff>41188</xdr:rowOff>
    </xdr:from>
    <xdr:to>
      <xdr:col>30</xdr:col>
      <xdr:colOff>514865</xdr:colOff>
      <xdr:row>116</xdr:row>
      <xdr:rowOff>30892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Wykres 4">
              <a:extLst>
                <a:ext uri="{FF2B5EF4-FFF2-40B4-BE49-F238E27FC236}">
                  <a16:creationId xmlns:a16="http://schemas.microsoft.com/office/drawing/2014/main" id="{6B926712-00E6-324B-2FA8-6FB9DA7C9C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1003" y="16294648"/>
              <a:ext cx="8305802" cy="51179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17</xdr:col>
      <xdr:colOff>133863</xdr:colOff>
      <xdr:row>121</xdr:row>
      <xdr:rowOff>20595</xdr:rowOff>
    </xdr:from>
    <xdr:to>
      <xdr:col>30</xdr:col>
      <xdr:colOff>514863</xdr:colOff>
      <xdr:row>146</xdr:row>
      <xdr:rowOff>94736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600BFE61-FC28-4808-0BB8-ED23788BD2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1003" y="22331955"/>
              <a:ext cx="8305800" cy="46537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19</xdr:col>
      <xdr:colOff>206829</xdr:colOff>
      <xdr:row>55</xdr:row>
      <xdr:rowOff>163284</xdr:rowOff>
    </xdr:from>
    <xdr:to>
      <xdr:col>32</xdr:col>
      <xdr:colOff>511628</xdr:colOff>
      <xdr:row>80</xdr:row>
      <xdr:rowOff>87086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1" name="Wykres 10">
              <a:extLst>
                <a:ext uri="{FF2B5EF4-FFF2-40B4-BE49-F238E27FC236}">
                  <a16:creationId xmlns:a16="http://schemas.microsoft.com/office/drawing/2014/main" id="{0745E12D-B969-C3E5-08F5-544AC15BBF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33169" y="10343604"/>
              <a:ext cx="8229599" cy="45186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19</xdr:col>
      <xdr:colOff>187036</xdr:colOff>
      <xdr:row>156</xdr:row>
      <xdr:rowOff>138546</xdr:rowOff>
    </xdr:from>
    <xdr:to>
      <xdr:col>31</xdr:col>
      <xdr:colOff>83127</xdr:colOff>
      <xdr:row>181</xdr:row>
      <xdr:rowOff>90054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0716FB5-0282-AF09-A984-747053453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290944</xdr:colOff>
      <xdr:row>98</xdr:row>
      <xdr:rowOff>83126</xdr:rowOff>
    </xdr:from>
    <xdr:to>
      <xdr:col>39</xdr:col>
      <xdr:colOff>13853</xdr:colOff>
      <xdr:row>111</xdr:row>
      <xdr:rowOff>242453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1A3CEE6A-8BE0-AFAA-2AE1-3A19BD454C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18035" y="19784290"/>
              <a:ext cx="5209309" cy="39416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16</xdr:col>
      <xdr:colOff>69272</xdr:colOff>
      <xdr:row>207</xdr:row>
      <xdr:rowOff>6927</xdr:rowOff>
    </xdr:from>
    <xdr:to>
      <xdr:col>23</xdr:col>
      <xdr:colOff>332508</xdr:colOff>
      <xdr:row>214</xdr:row>
      <xdr:rowOff>311727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Wykres 6">
              <a:extLst>
                <a:ext uri="{FF2B5EF4-FFF2-40B4-BE49-F238E27FC236}">
                  <a16:creationId xmlns:a16="http://schemas.microsoft.com/office/drawing/2014/main" id="{033CA242-C252-37DB-7376-74F71A0711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20399" y="45339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DFBEAB-1E4B-41C4-B5DB-83ACA2489288}" name="Tabela2" displayName="Tabela2" ref="A3:K33" totalsRowShown="0">
  <autoFilter ref="A3:K33" xr:uid="{13DFBEAB-1E4B-41C4-B5DB-83ACA2489288}"/>
  <tableColumns count="11">
    <tableColumn id="1" xr3:uid="{2804453A-2829-4BC4-A89A-E0C9735AD707}" name="L.P"/>
    <tableColumn id="2" xr3:uid="{27DFA666-0087-4BCA-AA7B-8A15CD616843}" name="Powiaty" dataCellStyle="Normalny 2"/>
    <tableColumn id="3" xr3:uid="{8EA6DC07-400C-4F1B-A623-9855612C0DCD}" name="X1" dataDxfId="31" dataCellStyle="Normalny 2"/>
    <tableColumn id="4" xr3:uid="{F1C557B0-0A6A-4EC1-B185-2370F5DBDD07}" name="X2" dataDxfId="30" dataCellStyle="Normalny 2"/>
    <tableColumn id="5" xr3:uid="{D6D980B8-16DA-4393-8207-1780506D34E7}" name="X3"/>
    <tableColumn id="6" xr3:uid="{0CF9C179-7A4A-469B-AFD3-30675FCC862D}" name="X4"/>
    <tableColumn id="7" xr3:uid="{052DCB1B-BEDC-4D91-9EBD-E6B4F2A4FAFC}" name="X5" dataDxfId="29"/>
    <tableColumn id="8" xr3:uid="{925A5AAC-B43D-46E5-830D-7D7A9C39AB06}" name="X6"/>
    <tableColumn id="9" xr3:uid="{A4F06CE2-B9E3-4997-A2DC-A12C905124C7}" name="X7"/>
    <tableColumn id="10" xr3:uid="{A1EEFDA7-EF72-4A73-8AFE-A3B8D58050A4}" name="X8" dataDxfId="28" dataCellStyle="Normalny 3"/>
    <tableColumn id="11" xr3:uid="{57FFA2C9-2A84-464A-8839-55D7ED91CC8E}" name="X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DE5FD1-63F8-4E3D-B023-D9DD154946C1}" name="Tabela1" displayName="Tabela1" ref="A1:K31" totalsRowShown="0" headerRowDxfId="27" headerRowBorderDxfId="26" tableBorderDxfId="25">
  <autoFilter ref="A1:K31" xr:uid="{D4DE5FD1-63F8-4E3D-B023-D9DD154946C1}"/>
  <tableColumns count="11">
    <tableColumn id="1" xr3:uid="{628BBE65-E7FD-4A8B-B908-411AB0C3ECDC}" name="L.P" dataDxfId="24"/>
    <tableColumn id="2" xr3:uid="{22E0B304-357E-43CB-875F-AD2C8289A16C}" name="Powiaty" dataDxfId="23" dataCellStyle="Normalny 2"/>
    <tableColumn id="3" xr3:uid="{F7AFBA85-A10F-4B84-B648-EA7994357BD0}" name="X1" dataDxfId="22" dataCellStyle="Normalny 2"/>
    <tableColumn id="4" xr3:uid="{7C443D18-D3E7-48A2-A74B-36C72D36B8CC}" name="X2" dataDxfId="21" dataCellStyle="Normalny 2"/>
    <tableColumn id="5" xr3:uid="{68A75336-3777-4547-87D9-1AF7D892637A}" name="X3" dataDxfId="20"/>
    <tableColumn id="6" xr3:uid="{CBCAB6D8-8C23-4F1A-9E7C-5FA9AAB14F17}" name="X4" dataDxfId="19"/>
    <tableColumn id="7" xr3:uid="{C5AD971F-90F7-4EFB-80B8-0E9678891860}" name="X5" dataDxfId="18"/>
    <tableColumn id="8" xr3:uid="{CDF4E6F2-DA1C-4C26-809A-D72A2CDEB241}" name="X6" dataDxfId="17"/>
    <tableColumn id="9" xr3:uid="{E735375E-1C87-48DE-8954-6A5A3B85CA49}" name="X7" dataDxfId="16"/>
    <tableColumn id="10" xr3:uid="{B275FF1A-2F84-4A24-B326-14DA7A725760}" name="X8" dataDxfId="15" dataCellStyle="Normalny 3"/>
    <tableColumn id="11" xr3:uid="{BA134ABC-B64A-41E0-8DC0-E94E1747405A}" name="X9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3D32D8-222E-4AF5-B15A-FAE22F24E509}" name="Tabela14" displayName="Tabela14" ref="A1:K31" totalsRowShown="0" headerRowDxfId="13" headerRowBorderDxfId="12" tableBorderDxfId="11">
  <autoFilter ref="A1:K31" xr:uid="{BC3D32D8-222E-4AF5-B15A-FAE22F24E509}"/>
  <tableColumns count="11">
    <tableColumn id="1" xr3:uid="{EAFDA664-47BC-4E71-BDD7-67CAF63C65EF}" name="L.P" dataDxfId="10"/>
    <tableColumn id="2" xr3:uid="{83E33857-89F8-41E5-A105-FB0B103855C1}" name="Powiaty" dataDxfId="9" dataCellStyle="Normalny 2"/>
    <tableColumn id="3" xr3:uid="{0D4B61BC-5DD8-4BEE-A195-0B6FA45475FA}" name="X1" dataDxfId="8" dataCellStyle="Normalny 2"/>
    <tableColumn id="4" xr3:uid="{21141E64-5F76-45D1-B56F-8DBE0FBA67EF}" name="X2" dataDxfId="7" dataCellStyle="Normalny 2"/>
    <tableColumn id="5" xr3:uid="{5FE246EF-253E-4103-A631-8713F8961DA2}" name="X3" dataDxfId="6"/>
    <tableColumn id="6" xr3:uid="{6AF0EFD0-01C8-4D9F-BD1E-BA7F0BEC99E8}" name="X4" dataDxfId="5"/>
    <tableColumn id="7" xr3:uid="{1F2D8D8C-AC8F-4C23-A238-A15F489562CE}" name="X5" dataDxfId="4"/>
    <tableColumn id="8" xr3:uid="{BD369EE0-6795-49CC-B96A-29454D56B353}" name="X6" dataDxfId="3"/>
    <tableColumn id="9" xr3:uid="{6771D5FC-6D4B-4659-A47A-AB9EC3F6321B}" name="X7" dataDxfId="2"/>
    <tableColumn id="10" xr3:uid="{C590507C-B1A4-4E99-89A4-FEE62F398F56}" name="X8" dataDxfId="1" dataCellStyle="Normalny 3"/>
    <tableColumn id="11" xr3:uid="{F49EAF58-7134-4345-81E2-A0B95FDDE018}" name="X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01EE-A735-4724-8A9F-EE1FAE3FAF8C}">
  <dimension ref="A1:AA171"/>
  <sheetViews>
    <sheetView zoomScale="85" zoomScaleNormal="85" workbookViewId="0">
      <selection activeCell="B138" sqref="B138:K147"/>
    </sheetView>
  </sheetViews>
  <sheetFormatPr defaultRowHeight="14.4" x14ac:dyDescent="0.3"/>
  <cols>
    <col min="2" max="2" width="9.44140625" customWidth="1"/>
    <col min="3" max="3" width="9.6640625" bestFit="1" customWidth="1"/>
    <col min="4" max="4" width="12.21875" bestFit="1" customWidth="1"/>
    <col min="5" max="5" width="11.21875" bestFit="1" customWidth="1"/>
    <col min="6" max="6" width="9.44140625" bestFit="1" customWidth="1"/>
    <col min="7" max="7" width="9.77734375" bestFit="1" customWidth="1"/>
    <col min="8" max="8" width="12" bestFit="1" customWidth="1"/>
    <col min="9" max="9" width="12" customWidth="1"/>
    <col min="10" max="10" width="9.109375" bestFit="1" customWidth="1"/>
    <col min="11" max="11" width="12.21875" bestFit="1" customWidth="1"/>
    <col min="12" max="12" width="11.88671875" bestFit="1" customWidth="1"/>
    <col min="13" max="13" width="12" bestFit="1" customWidth="1"/>
    <col min="14" max="14" width="13.33203125" customWidth="1"/>
    <col min="15" max="15" width="3.88671875" customWidth="1"/>
    <col min="19" max="22" width="9.21875" bestFit="1" customWidth="1"/>
    <col min="23" max="23" width="12.88671875" bestFit="1" customWidth="1"/>
    <col min="24" max="26" width="9.21875" bestFit="1" customWidth="1"/>
    <col min="27" max="27" width="11.88671875" bestFit="1" customWidth="1"/>
  </cols>
  <sheetData>
    <row r="1" spans="1:16" x14ac:dyDescent="0.3">
      <c r="A1" t="s">
        <v>109</v>
      </c>
    </row>
    <row r="3" spans="1:16" x14ac:dyDescent="0.3">
      <c r="A3" t="s">
        <v>12</v>
      </c>
      <c r="B3" s="1" t="s">
        <v>11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N3" t="s">
        <v>13</v>
      </c>
      <c r="O3" t="s">
        <v>0</v>
      </c>
      <c r="P3" t="s">
        <v>106</v>
      </c>
    </row>
    <row r="4" spans="1:16" x14ac:dyDescent="0.3">
      <c r="A4">
        <v>1</v>
      </c>
      <c r="B4" s="1" t="s">
        <v>110</v>
      </c>
      <c r="C4" s="145">
        <v>9.2000682438580519E-2</v>
      </c>
      <c r="D4" s="146">
        <v>7.7933348498635119E-2</v>
      </c>
      <c r="E4">
        <v>4.6042478136253402E-2</v>
      </c>
      <c r="F4">
        <v>7.9617834394904454E-5</v>
      </c>
      <c r="G4" s="7">
        <v>36813</v>
      </c>
      <c r="H4">
        <v>9.1974775410628387E-2</v>
      </c>
      <c r="I4">
        <v>1.3809081772779232E-3</v>
      </c>
      <c r="J4" s="142">
        <v>4.4426751592356686</v>
      </c>
      <c r="K4">
        <v>99896.057347670256</v>
      </c>
      <c r="N4" t="s">
        <v>13</v>
      </c>
      <c r="O4" t="s">
        <v>1</v>
      </c>
      <c r="P4" t="s">
        <v>107</v>
      </c>
    </row>
    <row r="5" spans="1:16" x14ac:dyDescent="0.3">
      <c r="A5">
        <v>2</v>
      </c>
      <c r="B5" s="1" t="s">
        <v>111</v>
      </c>
      <c r="C5" s="145">
        <v>3.2747757145837678E-2</v>
      </c>
      <c r="D5" s="146">
        <v>3.5212810348424786E-2</v>
      </c>
      <c r="E5">
        <v>3.4931832883768048E-2</v>
      </c>
      <c r="F5">
        <v>8.3455038597955351E-5</v>
      </c>
      <c r="G5" s="7">
        <v>33846</v>
      </c>
      <c r="H5">
        <v>0.17880692148544441</v>
      </c>
      <c r="I5">
        <v>2.4868863764602621E-3</v>
      </c>
      <c r="J5" s="142">
        <v>0.19298977675777176</v>
      </c>
      <c r="K5">
        <v>0</v>
      </c>
      <c r="N5" t="s">
        <v>13</v>
      </c>
      <c r="O5" t="s">
        <v>2</v>
      </c>
      <c r="P5" t="s">
        <v>9</v>
      </c>
    </row>
    <row r="6" spans="1:16" x14ac:dyDescent="0.3">
      <c r="A6">
        <v>3</v>
      </c>
      <c r="B6" s="1" t="s">
        <v>112</v>
      </c>
      <c r="C6" s="145">
        <v>0.19048897187536468</v>
      </c>
      <c r="D6" s="146">
        <v>4.2339829618391875E-2</v>
      </c>
      <c r="E6">
        <v>3.6730416557505897E-2</v>
      </c>
      <c r="F6">
        <v>1.9838954370404949E-4</v>
      </c>
      <c r="G6" s="7">
        <v>385885</v>
      </c>
      <c r="H6">
        <v>2.7915219058791678E-2</v>
      </c>
      <c r="I6">
        <v>7.8960429544736727E-4</v>
      </c>
      <c r="J6" s="142">
        <v>13.13222079589217</v>
      </c>
      <c r="K6">
        <v>123618.39863713799</v>
      </c>
      <c r="N6" t="s">
        <v>14</v>
      </c>
      <c r="O6" t="s">
        <v>3</v>
      </c>
      <c r="P6" t="s">
        <v>103</v>
      </c>
    </row>
    <row r="7" spans="1:16" x14ac:dyDescent="0.3">
      <c r="A7">
        <v>4</v>
      </c>
      <c r="B7" s="1" t="s">
        <v>113</v>
      </c>
      <c r="C7" s="145">
        <v>6.7477092241905914E-2</v>
      </c>
      <c r="D7" s="146">
        <v>4.920891875381795E-2</v>
      </c>
      <c r="E7">
        <v>5.7630804656517848E-2</v>
      </c>
      <c r="F7">
        <v>1.5271838729383016E-4</v>
      </c>
      <c r="G7" s="7">
        <v>3477</v>
      </c>
      <c r="H7">
        <v>0.7058722654927192</v>
      </c>
      <c r="I7">
        <v>1.1242803928208601E-3</v>
      </c>
      <c r="J7" s="142">
        <v>0.19547953573610261</v>
      </c>
      <c r="K7">
        <v>0</v>
      </c>
      <c r="N7" t="s">
        <v>13</v>
      </c>
      <c r="O7" t="s">
        <v>4</v>
      </c>
      <c r="P7" t="s">
        <v>10</v>
      </c>
    </row>
    <row r="8" spans="1:16" x14ac:dyDescent="0.3">
      <c r="A8">
        <v>5</v>
      </c>
      <c r="B8" s="1" t="s">
        <v>114</v>
      </c>
      <c r="C8" s="145">
        <v>5.2673392181588896E-2</v>
      </c>
      <c r="D8" s="146">
        <v>4.4512400168137872E-2</v>
      </c>
      <c r="E8">
        <v>3.557563179099011E-2</v>
      </c>
      <c r="F8">
        <v>1.0508617065994115E-4</v>
      </c>
      <c r="G8" s="7">
        <v>20288</v>
      </c>
      <c r="H8">
        <v>0.26287317157115814</v>
      </c>
      <c r="I8">
        <v>1.9617965926690757E-3</v>
      </c>
      <c r="J8" s="142">
        <v>2.2572509457755361</v>
      </c>
      <c r="K8">
        <v>0</v>
      </c>
      <c r="N8" t="s">
        <v>14</v>
      </c>
      <c r="O8" t="s">
        <v>5</v>
      </c>
      <c r="P8" t="s">
        <v>115</v>
      </c>
    </row>
    <row r="9" spans="1:16" x14ac:dyDescent="0.3">
      <c r="A9">
        <v>6</v>
      </c>
      <c r="B9" s="1" t="s">
        <v>116</v>
      </c>
      <c r="C9" s="145">
        <v>9.7205834152736814E-2</v>
      </c>
      <c r="D9" s="146">
        <v>5.4383808587348412E-2</v>
      </c>
      <c r="E9">
        <v>4.6534916515092679E-2</v>
      </c>
      <c r="F9">
        <v>2.1304490331039005E-4</v>
      </c>
      <c r="G9" s="7">
        <v>55834</v>
      </c>
      <c r="H9">
        <v>0.2625017140488225</v>
      </c>
      <c r="I9">
        <v>9.0884449192403971E-4</v>
      </c>
      <c r="J9" s="142">
        <v>0.2277941658472632</v>
      </c>
      <c r="K9">
        <v>0</v>
      </c>
      <c r="N9" t="s">
        <v>14</v>
      </c>
      <c r="O9" t="s">
        <v>6</v>
      </c>
      <c r="P9" t="s">
        <v>105</v>
      </c>
    </row>
    <row r="10" spans="1:16" x14ac:dyDescent="0.3">
      <c r="A10">
        <v>7</v>
      </c>
      <c r="B10" s="1" t="s">
        <v>117</v>
      </c>
      <c r="C10" s="145">
        <v>0.25001225790634962</v>
      </c>
      <c r="D10" s="146">
        <v>3.3728855111546947E-2</v>
      </c>
      <c r="E10">
        <v>4.1739996679395652E-2</v>
      </c>
      <c r="F10">
        <v>2.6967393969110076E-4</v>
      </c>
      <c r="G10" s="7">
        <v>13592</v>
      </c>
      <c r="H10">
        <v>0.16033635743347402</v>
      </c>
      <c r="I10">
        <v>7.3285992267064267E-4</v>
      </c>
      <c r="J10" s="142">
        <v>1.8019122333905369</v>
      </c>
      <c r="K10">
        <v>57823.863636363632</v>
      </c>
      <c r="N10" t="s">
        <v>13</v>
      </c>
      <c r="O10" t="s">
        <v>7</v>
      </c>
      <c r="P10" t="s">
        <v>102</v>
      </c>
    </row>
    <row r="11" spans="1:16" x14ac:dyDescent="0.3">
      <c r="A11">
        <v>8</v>
      </c>
      <c r="B11" s="1" t="s">
        <v>98</v>
      </c>
      <c r="C11" s="145">
        <v>6.142453591606134E-2</v>
      </c>
      <c r="D11" s="146">
        <v>3.7912294861447406E-2</v>
      </c>
      <c r="E11">
        <v>5.2651937263425458E-2</v>
      </c>
      <c r="F11">
        <v>1.1433952111918214E-4</v>
      </c>
      <c r="G11" s="7">
        <v>33815</v>
      </c>
      <c r="H11">
        <v>0.3754934582851579</v>
      </c>
      <c r="I11">
        <v>1.0831862715268059E-3</v>
      </c>
      <c r="J11" s="142">
        <v>1.8348130212536993</v>
      </c>
      <c r="K11">
        <v>355713.04347826086</v>
      </c>
      <c r="N11" t="s">
        <v>13</v>
      </c>
      <c r="O11" t="s">
        <v>8</v>
      </c>
      <c r="P11" t="s">
        <v>104</v>
      </c>
    </row>
    <row r="12" spans="1:16" x14ac:dyDescent="0.3">
      <c r="A12">
        <v>9</v>
      </c>
      <c r="B12" s="1" t="s">
        <v>118</v>
      </c>
      <c r="C12" s="145">
        <v>0.1732709431219335</v>
      </c>
      <c r="D12" s="146">
        <v>0.17005815009994546</v>
      </c>
      <c r="E12">
        <v>3.8086401593156669E-2</v>
      </c>
      <c r="F12">
        <v>1.6354715609667454E-4</v>
      </c>
      <c r="G12" s="7">
        <v>37829</v>
      </c>
      <c r="H12">
        <v>0.12012943374417011</v>
      </c>
      <c r="I12">
        <v>1.8279324202631684E-3</v>
      </c>
      <c r="J12" s="142">
        <v>1.3011084862802107</v>
      </c>
      <c r="K12">
        <v>0</v>
      </c>
    </row>
    <row r="13" spans="1:16" x14ac:dyDescent="0.3">
      <c r="A13">
        <v>10</v>
      </c>
      <c r="B13" s="1" t="s">
        <v>119</v>
      </c>
      <c r="C13" s="145">
        <v>5.46444401618809E-2</v>
      </c>
      <c r="D13" s="146">
        <v>3.9464251300828673E-2</v>
      </c>
      <c r="E13">
        <v>5.2125435540069688E-2</v>
      </c>
      <c r="F13">
        <v>1.5417228753131625E-4</v>
      </c>
      <c r="G13" s="7">
        <v>21489</v>
      </c>
      <c r="H13">
        <v>2.2521828454031844E-2</v>
      </c>
      <c r="I13">
        <v>3.1983937993182985E-3</v>
      </c>
      <c r="J13" s="142">
        <v>0.78049720562728853</v>
      </c>
      <c r="K13">
        <v>0</v>
      </c>
    </row>
    <row r="14" spans="1:16" x14ac:dyDescent="0.3">
      <c r="A14">
        <v>11</v>
      </c>
      <c r="B14" s="1" t="s">
        <v>120</v>
      </c>
      <c r="C14" s="145">
        <v>5.785652131876632E-2</v>
      </c>
      <c r="D14" s="146">
        <v>0.40758580682587253</v>
      </c>
      <c r="E14">
        <v>3.9394130243103669E-2</v>
      </c>
      <c r="F14">
        <v>2.0303586967030843E-4</v>
      </c>
      <c r="G14" s="7">
        <v>148655</v>
      </c>
      <c r="H14">
        <v>2.1174222197240099E-2</v>
      </c>
      <c r="I14">
        <v>1.1241954975970321E-3</v>
      </c>
      <c r="J14" s="142">
        <v>74.030745431692935</v>
      </c>
      <c r="K14">
        <v>315998.63072314934</v>
      </c>
    </row>
    <row r="15" spans="1:16" x14ac:dyDescent="0.3">
      <c r="A15">
        <v>12</v>
      </c>
      <c r="B15" s="1" t="s">
        <v>121</v>
      </c>
      <c r="C15" s="145">
        <v>3.242354031510658E-2</v>
      </c>
      <c r="D15" s="146">
        <v>2.6246524559777572E-2</v>
      </c>
      <c r="E15">
        <v>3.0647263249348394E-2</v>
      </c>
      <c r="F15">
        <v>1.8535681186283596E-4</v>
      </c>
      <c r="G15" s="7">
        <v>845</v>
      </c>
      <c r="H15">
        <v>0.13261959447082527</v>
      </c>
      <c r="I15">
        <v>7.0453296509743687E-4</v>
      </c>
      <c r="J15" s="142">
        <v>0.28035217794253942</v>
      </c>
      <c r="K15">
        <v>0</v>
      </c>
    </row>
    <row r="16" spans="1:16" x14ac:dyDescent="0.3">
      <c r="A16">
        <v>13</v>
      </c>
      <c r="B16" s="1" t="s">
        <v>122</v>
      </c>
      <c r="C16" s="145">
        <v>2.1749372034607872</v>
      </c>
      <c r="D16" s="146">
        <v>2.1592296957856543</v>
      </c>
      <c r="E16">
        <v>3.4977467234464793E-2</v>
      </c>
      <c r="F16">
        <v>1.3954786491766677E-4</v>
      </c>
      <c r="G16" s="7">
        <v>0</v>
      </c>
      <c r="H16">
        <v>0.67757315913160243</v>
      </c>
      <c r="I16">
        <v>6.9941808415398385E-4</v>
      </c>
      <c r="J16" s="143">
        <v>0</v>
      </c>
      <c r="K16">
        <v>0</v>
      </c>
    </row>
    <row r="17" spans="1:11" x14ac:dyDescent="0.3">
      <c r="A17">
        <v>14</v>
      </c>
      <c r="B17" s="1" t="s">
        <v>123</v>
      </c>
      <c r="C17" s="145">
        <v>8.2622088655146517E-2</v>
      </c>
      <c r="D17" s="146">
        <v>7.203136739293764E-2</v>
      </c>
      <c r="E17">
        <v>4.2116630669546434E-2</v>
      </c>
      <c r="F17">
        <v>1.220886551465064E-4</v>
      </c>
      <c r="G17" s="7">
        <v>32540</v>
      </c>
      <c r="H17">
        <v>0.10460294468004003</v>
      </c>
      <c r="I17">
        <v>6.2896078524801063E-4</v>
      </c>
      <c r="J17" s="142">
        <v>8.4522915101427495E-2</v>
      </c>
      <c r="K17">
        <v>0</v>
      </c>
    </row>
    <row r="18" spans="1:11" x14ac:dyDescent="0.3">
      <c r="A18">
        <v>15</v>
      </c>
      <c r="B18" s="1" t="s">
        <v>124</v>
      </c>
      <c r="C18" s="145">
        <v>7.1505821474773607E-2</v>
      </c>
      <c r="D18" s="146">
        <v>6.3679172056921085E-2</v>
      </c>
      <c r="E18">
        <v>4.7770700636942678E-2</v>
      </c>
      <c r="F18">
        <v>9.0556274256144885E-5</v>
      </c>
      <c r="G18" s="7">
        <v>55686</v>
      </c>
      <c r="H18">
        <v>1.4678268834440119E-3</v>
      </c>
      <c r="I18">
        <v>5.7247538355850703E-4</v>
      </c>
      <c r="J18" s="142">
        <v>2.2121604139715396</v>
      </c>
      <c r="K18">
        <v>0</v>
      </c>
    </row>
    <row r="19" spans="1:11" x14ac:dyDescent="0.3">
      <c r="A19">
        <v>16</v>
      </c>
      <c r="B19" s="1" t="s">
        <v>125</v>
      </c>
      <c r="C19" s="145">
        <v>4.7135866905888113E-2</v>
      </c>
      <c r="D19" s="146">
        <v>3.8841950742130163E-2</v>
      </c>
      <c r="E19">
        <v>3.6577560240963855E-2</v>
      </c>
      <c r="F19">
        <v>2.283477409884195E-4</v>
      </c>
      <c r="G19" s="7">
        <v>266730</v>
      </c>
      <c r="H19">
        <v>0.26693830960625881</v>
      </c>
      <c r="I19">
        <v>2.8215980505322561E-4</v>
      </c>
      <c r="J19" s="142">
        <v>346.70363725330287</v>
      </c>
      <c r="K19">
        <v>340259.21035256836</v>
      </c>
    </row>
    <row r="20" spans="1:11" x14ac:dyDescent="0.3">
      <c r="A20">
        <v>17</v>
      </c>
      <c r="B20" s="1" t="s">
        <v>126</v>
      </c>
      <c r="C20" s="145">
        <v>8.8697308883067399E-2</v>
      </c>
      <c r="D20" s="146">
        <v>6.8406763515122648E-2</v>
      </c>
      <c r="E20">
        <v>3.6048651676402338E-2</v>
      </c>
      <c r="F20">
        <v>1.6670635865682304E-4</v>
      </c>
      <c r="G20" s="7">
        <v>72323</v>
      </c>
      <c r="H20">
        <v>0.14649875391912534</v>
      </c>
      <c r="I20">
        <v>3.6980464667577781E-4</v>
      </c>
      <c r="J20" s="142">
        <v>2.0528697308883066</v>
      </c>
      <c r="K20">
        <v>0</v>
      </c>
    </row>
    <row r="21" spans="1:11" x14ac:dyDescent="0.3">
      <c r="A21">
        <v>18</v>
      </c>
      <c r="B21" s="1" t="s">
        <v>127</v>
      </c>
      <c r="C21" s="145">
        <v>5.9350538369509487E-2</v>
      </c>
      <c r="D21" s="146">
        <v>4.6706545889591528E-2</v>
      </c>
      <c r="E21">
        <v>4.0006286060660486E-2</v>
      </c>
      <c r="F21">
        <v>1.5381985985301659E-4</v>
      </c>
      <c r="G21" s="7">
        <v>53537</v>
      </c>
      <c r="H21">
        <v>7.4446180062482251E-3</v>
      </c>
      <c r="I21">
        <v>3.5501278046009654E-4</v>
      </c>
      <c r="J21" s="142">
        <v>0.58793368654930778</v>
      </c>
      <c r="K21">
        <v>0</v>
      </c>
    </row>
    <row r="22" spans="1:11" x14ac:dyDescent="0.3">
      <c r="A22">
        <v>19</v>
      </c>
      <c r="B22" s="1" t="s">
        <v>128</v>
      </c>
      <c r="C22" s="145">
        <v>6.2162644628099173E-2</v>
      </c>
      <c r="D22" s="146">
        <v>4.5880330578512395E-2</v>
      </c>
      <c r="E22">
        <v>4.6136411811704088E-2</v>
      </c>
      <c r="F22">
        <v>5.9504132231404962E-5</v>
      </c>
      <c r="G22" s="7">
        <v>114831</v>
      </c>
      <c r="H22">
        <v>7.4287178657171382E-2</v>
      </c>
      <c r="I22">
        <v>2.5491624180626364E-3</v>
      </c>
      <c r="J22" s="142">
        <v>0.41388429752066114</v>
      </c>
      <c r="K22">
        <v>0</v>
      </c>
    </row>
    <row r="23" spans="1:11" x14ac:dyDescent="0.3">
      <c r="A23">
        <v>20</v>
      </c>
      <c r="B23" s="1" t="s">
        <v>129</v>
      </c>
      <c r="C23" s="145">
        <v>0.31915683354336122</v>
      </c>
      <c r="D23" s="146">
        <v>0.30591591247565586</v>
      </c>
      <c r="E23">
        <v>4.2599398596725693E-2</v>
      </c>
      <c r="F23">
        <v>1.6038492381716118E-4</v>
      </c>
      <c r="G23" s="7">
        <v>386</v>
      </c>
      <c r="H23">
        <v>0.24012529396266552</v>
      </c>
      <c r="I23">
        <v>1.9516193561607744E-3</v>
      </c>
      <c r="J23" s="142">
        <v>0.2176652537518616</v>
      </c>
      <c r="K23">
        <v>0</v>
      </c>
    </row>
    <row r="24" spans="1:11" x14ac:dyDescent="0.3">
      <c r="A24">
        <v>21</v>
      </c>
      <c r="B24" s="1" t="s">
        <v>130</v>
      </c>
      <c r="C24" s="145">
        <v>9.7599774096385539E-2</v>
      </c>
      <c r="D24" s="146">
        <v>2.9141566265060242E-2</v>
      </c>
      <c r="E24">
        <v>3.114469250210615E-2</v>
      </c>
      <c r="F24">
        <v>1.5060240963855423E-4</v>
      </c>
      <c r="G24" s="7">
        <v>837</v>
      </c>
      <c r="H24">
        <v>0.35569243642787413</v>
      </c>
      <c r="I24">
        <v>3.1379294314536747E-3</v>
      </c>
      <c r="J24" s="142">
        <v>0.53463855421686746</v>
      </c>
      <c r="K24">
        <v>0</v>
      </c>
    </row>
    <row r="25" spans="1:11" x14ac:dyDescent="0.3">
      <c r="A25">
        <v>22</v>
      </c>
      <c r="B25" s="1" t="s">
        <v>131</v>
      </c>
      <c r="C25" s="145">
        <v>0.24643997375902035</v>
      </c>
      <c r="D25" s="146">
        <v>0.23142575989503608</v>
      </c>
      <c r="E25">
        <v>0.18931073250886449</v>
      </c>
      <c r="F25">
        <v>1.3120489831620381E-4</v>
      </c>
      <c r="G25" s="7">
        <v>104730</v>
      </c>
      <c r="H25">
        <v>0.11794651455663382</v>
      </c>
      <c r="I25">
        <v>4.0002963182457962E-4</v>
      </c>
      <c r="J25" s="142">
        <v>1.7056636781106496</v>
      </c>
      <c r="K25">
        <v>45587.719298245618</v>
      </c>
    </row>
    <row r="26" spans="1:11" x14ac:dyDescent="0.3">
      <c r="A26">
        <v>23</v>
      </c>
      <c r="B26" s="1" t="s">
        <v>132</v>
      </c>
      <c r="C26" s="145">
        <v>8.9101105153736732E-2</v>
      </c>
      <c r="D26" s="146">
        <v>0.11090874275084803</v>
      </c>
      <c r="E26">
        <v>7.2321892356255246E-2</v>
      </c>
      <c r="F26">
        <v>7.6594813436918699E-5</v>
      </c>
      <c r="G26" s="7">
        <v>533717</v>
      </c>
      <c r="H26">
        <v>0.10965587261830217</v>
      </c>
      <c r="I26">
        <v>1.3149655604257984E-3</v>
      </c>
      <c r="J26" s="142">
        <v>2.5938286464602256</v>
      </c>
      <c r="K26">
        <v>82036.402569593149</v>
      </c>
    </row>
    <row r="27" spans="1:11" x14ac:dyDescent="0.3">
      <c r="A27">
        <v>24</v>
      </c>
      <c r="B27" s="1" t="s">
        <v>133</v>
      </c>
      <c r="C27" s="145">
        <v>4.7074807660828291E-2</v>
      </c>
      <c r="D27" s="146">
        <v>3.6519888688819772E-2</v>
      </c>
      <c r="E27">
        <v>4.0281776759008188E-2</v>
      </c>
      <c r="F27">
        <v>2.6190865935504993E-4</v>
      </c>
      <c r="G27" s="7">
        <v>0</v>
      </c>
      <c r="H27">
        <v>0.15848595985679179</v>
      </c>
      <c r="I27">
        <v>2.0583062011152275E-3</v>
      </c>
      <c r="J27" s="142">
        <v>4.1790800458340156</v>
      </c>
      <c r="K27">
        <v>226882.75862068965</v>
      </c>
    </row>
    <row r="28" spans="1:11" x14ac:dyDescent="0.3">
      <c r="A28">
        <v>25</v>
      </c>
      <c r="B28" s="1" t="s">
        <v>134</v>
      </c>
      <c r="C28" s="145">
        <v>0.33832363213038419</v>
      </c>
      <c r="D28" s="146">
        <v>0.308930151338766</v>
      </c>
      <c r="E28">
        <v>3.8633120540743519E-2</v>
      </c>
      <c r="F28">
        <v>2.2118742724097789E-4</v>
      </c>
      <c r="G28" s="7">
        <v>9220266</v>
      </c>
      <c r="H28">
        <v>1.4372592742752889E-3</v>
      </c>
      <c r="I28">
        <v>5.2467774054685732E-4</v>
      </c>
      <c r="J28" s="142">
        <v>23.066356228172292</v>
      </c>
      <c r="K28">
        <v>0</v>
      </c>
    </row>
    <row r="29" spans="1:11" x14ac:dyDescent="0.3">
      <c r="A29">
        <v>26</v>
      </c>
      <c r="B29" s="1" t="s">
        <v>135</v>
      </c>
      <c r="C29" s="145">
        <v>5.1526997312484731E-2</v>
      </c>
      <c r="D29" s="146">
        <v>3.5963840703640358E-2</v>
      </c>
      <c r="E29">
        <v>3.5054783766255933E-2</v>
      </c>
      <c r="F29">
        <v>2.687515269973125E-4</v>
      </c>
      <c r="G29" s="7">
        <v>166</v>
      </c>
      <c r="H29">
        <v>7.0539010540573391E-2</v>
      </c>
      <c r="I29">
        <v>1.2329171514404292E-3</v>
      </c>
      <c r="J29" s="142">
        <v>11.434155875885658</v>
      </c>
      <c r="K29">
        <v>0</v>
      </c>
    </row>
    <row r="30" spans="1:11" x14ac:dyDescent="0.3">
      <c r="A30">
        <v>27</v>
      </c>
      <c r="B30" s="1" t="s">
        <v>136</v>
      </c>
      <c r="C30" s="145">
        <v>6.453753793376435E-2</v>
      </c>
      <c r="D30" s="146">
        <v>4.6594537537933765E-2</v>
      </c>
      <c r="E30">
        <v>8.7654611158445223E-2</v>
      </c>
      <c r="F30">
        <v>1.3194352816994327E-5</v>
      </c>
      <c r="G30" s="7">
        <v>88607</v>
      </c>
      <c r="H30">
        <v>0.19905855443732845</v>
      </c>
      <c r="I30">
        <v>1.646843549862763E-3</v>
      </c>
      <c r="J30" s="142">
        <v>0.11742974007124951</v>
      </c>
      <c r="K30">
        <v>0</v>
      </c>
    </row>
    <row r="31" spans="1:11" x14ac:dyDescent="0.3">
      <c r="A31">
        <v>28</v>
      </c>
      <c r="B31" s="1" t="s">
        <v>137</v>
      </c>
      <c r="C31" s="145">
        <v>0.10189703353396388</v>
      </c>
      <c r="D31" s="146">
        <v>5.1008168529664659E-2</v>
      </c>
      <c r="E31">
        <v>4.8694199984618255E-2</v>
      </c>
      <c r="F31">
        <v>3.224419604471195E-5</v>
      </c>
      <c r="G31" s="7">
        <v>154914</v>
      </c>
      <c r="H31">
        <v>2.7429383549475929E-3</v>
      </c>
      <c r="I31">
        <v>9.5931781844022027E-3</v>
      </c>
      <c r="J31" s="142">
        <v>4.5217110920034393</v>
      </c>
      <c r="K31">
        <v>107505.37634408602</v>
      </c>
    </row>
    <row r="32" spans="1:11" x14ac:dyDescent="0.3">
      <c r="A32">
        <v>29</v>
      </c>
      <c r="B32" s="1" t="s">
        <v>138</v>
      </c>
      <c r="C32" s="145">
        <v>0.12617597317825777</v>
      </c>
      <c r="D32" s="146">
        <v>0.10764019107524331</v>
      </c>
      <c r="E32">
        <v>5.7251919914301667E-2</v>
      </c>
      <c r="F32">
        <v>1.1868027533823878E-5</v>
      </c>
      <c r="G32" s="7">
        <v>1132852</v>
      </c>
      <c r="H32">
        <v>2.4032649158157168E-2</v>
      </c>
      <c r="I32">
        <v>3.8933096547249068E-3</v>
      </c>
      <c r="J32" s="142">
        <v>0.87437692855447424</v>
      </c>
      <c r="K32">
        <v>229923.07692307691</v>
      </c>
    </row>
    <row r="33" spans="1:21" x14ac:dyDescent="0.3">
      <c r="A33">
        <v>30</v>
      </c>
      <c r="B33" s="1" t="s">
        <v>139</v>
      </c>
      <c r="C33" s="145">
        <v>5.2464166503043393E-3</v>
      </c>
      <c r="D33" s="146">
        <v>4.5880620459454152E-2</v>
      </c>
      <c r="E33">
        <v>3.5294579655791941E-2</v>
      </c>
      <c r="F33">
        <v>1.96347928529354E-5</v>
      </c>
      <c r="G33" s="7">
        <v>268684</v>
      </c>
      <c r="H33">
        <v>0.16935521965044872</v>
      </c>
      <c r="I33">
        <v>7.5578649031648563E-3</v>
      </c>
      <c r="J33" s="142">
        <v>1.5933634400157077</v>
      </c>
      <c r="K33">
        <v>166027.34375</v>
      </c>
    </row>
    <row r="38" spans="1:21" x14ac:dyDescent="0.3">
      <c r="B38" s="5"/>
      <c r="C38" s="4"/>
      <c r="Q38" s="144"/>
      <c r="U38" s="144"/>
    </row>
    <row r="39" spans="1:21" x14ac:dyDescent="0.3">
      <c r="B39" s="5"/>
      <c r="C39" s="4"/>
      <c r="Q39" s="144"/>
      <c r="U39" s="144"/>
    </row>
    <row r="40" spans="1:21" x14ac:dyDescent="0.3">
      <c r="B40" s="5"/>
      <c r="C40" s="4"/>
      <c r="J40" s="4"/>
      <c r="K40" s="4"/>
      <c r="Q40" s="144"/>
      <c r="U40" s="144"/>
    </row>
    <row r="41" spans="1:21" x14ac:dyDescent="0.3">
      <c r="B41" s="5"/>
      <c r="C41" s="4"/>
      <c r="F41" s="2"/>
      <c r="Q41" s="144"/>
      <c r="U41" s="144"/>
    </row>
    <row r="42" spans="1:21" x14ac:dyDescent="0.3">
      <c r="B42" s="5"/>
      <c r="C42" s="4"/>
      <c r="F42" s="2"/>
      <c r="J42" s="4"/>
      <c r="K42" s="4"/>
      <c r="Q42" s="144"/>
      <c r="U42" s="144"/>
    </row>
    <row r="43" spans="1:21" x14ac:dyDescent="0.3">
      <c r="B43" s="5"/>
      <c r="C43" s="4"/>
      <c r="F43" s="2"/>
      <c r="Q43" s="144"/>
      <c r="U43" s="144"/>
    </row>
    <row r="44" spans="1:21" x14ac:dyDescent="0.3">
      <c r="B44" s="5"/>
      <c r="C44" s="4"/>
      <c r="F44" s="2"/>
      <c r="J44" s="4"/>
      <c r="Q44" s="144"/>
      <c r="U44" s="144"/>
    </row>
    <row r="45" spans="1:21" x14ac:dyDescent="0.3">
      <c r="B45" s="5"/>
      <c r="C45" s="4"/>
      <c r="F45" s="2"/>
      <c r="Q45" s="144"/>
      <c r="U45" s="144"/>
    </row>
    <row r="46" spans="1:21" x14ac:dyDescent="0.3">
      <c r="B46" s="5"/>
      <c r="C46" s="4"/>
      <c r="F46" s="2"/>
      <c r="J46" s="4"/>
      <c r="K46" s="4"/>
      <c r="Q46" s="144"/>
      <c r="U46" s="144"/>
    </row>
    <row r="47" spans="1:21" x14ac:dyDescent="0.3">
      <c r="B47" s="5"/>
      <c r="C47" s="4"/>
      <c r="F47" s="2"/>
      <c r="J47" s="4"/>
      <c r="K47" s="4"/>
      <c r="Q47" s="144"/>
      <c r="U47" s="144"/>
    </row>
    <row r="48" spans="1:21" x14ac:dyDescent="0.3">
      <c r="B48" s="5"/>
      <c r="C48" s="4"/>
      <c r="F48" s="2"/>
      <c r="J48" s="4"/>
      <c r="Q48" s="144"/>
      <c r="U48" s="144"/>
    </row>
    <row r="49" spans="1:21" x14ac:dyDescent="0.3">
      <c r="B49" s="5"/>
      <c r="C49" s="4"/>
      <c r="F49" s="2"/>
      <c r="J49" s="4"/>
      <c r="Q49" s="144"/>
      <c r="U49" s="144"/>
    </row>
    <row r="50" spans="1:21" ht="14.4" customHeight="1" x14ac:dyDescent="0.3">
      <c r="B50" s="5"/>
      <c r="C50" s="4"/>
      <c r="J50" s="4"/>
      <c r="K50" s="4"/>
      <c r="Q50" s="144"/>
      <c r="U50" s="144"/>
    </row>
    <row r="51" spans="1:21" ht="14.4" customHeight="1" x14ac:dyDescent="0.3">
      <c r="B51" s="5"/>
      <c r="C51" s="4"/>
      <c r="J51" s="4"/>
      <c r="Q51" s="144"/>
      <c r="U51" s="144"/>
    </row>
    <row r="52" spans="1:21" ht="14.4" customHeight="1" x14ac:dyDescent="0.3">
      <c r="B52" s="5"/>
      <c r="C52" s="4"/>
      <c r="J52" s="4"/>
      <c r="Q52" s="144"/>
      <c r="U52" s="144"/>
    </row>
    <row r="53" spans="1:21" x14ac:dyDescent="0.3">
      <c r="B53" s="5"/>
      <c r="C53" s="4"/>
      <c r="J53" s="4"/>
      <c r="Q53" s="144"/>
      <c r="U53" s="144"/>
    </row>
    <row r="54" spans="1:21" x14ac:dyDescent="0.3">
      <c r="B54" s="5"/>
      <c r="C54" s="4"/>
      <c r="J54" s="4"/>
      <c r="Q54" s="144"/>
      <c r="U54" s="144"/>
    </row>
    <row r="55" spans="1:21" ht="14.4" customHeight="1" x14ac:dyDescent="0.3">
      <c r="A55" s="2"/>
      <c r="B55" s="5"/>
      <c r="C55" s="4"/>
      <c r="J55" s="4"/>
      <c r="K55" s="4"/>
      <c r="Q55" s="144"/>
      <c r="U55" s="144"/>
    </row>
    <row r="56" spans="1:21" ht="14.4" customHeight="1" x14ac:dyDescent="0.3">
      <c r="B56" s="5"/>
      <c r="C56" s="4"/>
      <c r="J56" s="4"/>
      <c r="Q56" s="144"/>
      <c r="U56" s="144"/>
    </row>
    <row r="57" spans="1:21" x14ac:dyDescent="0.3">
      <c r="B57" s="5"/>
      <c r="C57" s="4"/>
      <c r="J57" s="4"/>
      <c r="Q57" s="144"/>
      <c r="U57" s="144"/>
    </row>
    <row r="58" spans="1:21" ht="14.4" customHeight="1" x14ac:dyDescent="0.3">
      <c r="B58" s="5"/>
      <c r="C58" s="4"/>
      <c r="J58" s="4"/>
      <c r="Q58" s="144"/>
      <c r="U58" s="144"/>
    </row>
    <row r="59" spans="1:21" x14ac:dyDescent="0.3">
      <c r="B59" s="5"/>
      <c r="C59" s="4"/>
      <c r="Q59" s="144"/>
      <c r="U59" s="144"/>
    </row>
    <row r="60" spans="1:21" x14ac:dyDescent="0.3">
      <c r="B60" s="5"/>
      <c r="C60" s="4"/>
      <c r="Q60" s="144"/>
      <c r="U60" s="144"/>
    </row>
    <row r="61" spans="1:21" x14ac:dyDescent="0.3">
      <c r="B61" s="5"/>
      <c r="C61" s="4"/>
      <c r="J61" s="4"/>
      <c r="K61" s="4"/>
      <c r="Q61" s="144"/>
      <c r="U61" s="144"/>
    </row>
    <row r="62" spans="1:21" x14ac:dyDescent="0.3">
      <c r="B62" s="5"/>
      <c r="C62" s="4"/>
      <c r="J62" s="4"/>
      <c r="K62" s="4"/>
      <c r="Q62" s="144"/>
      <c r="U62" s="144"/>
    </row>
    <row r="63" spans="1:21" x14ac:dyDescent="0.3">
      <c r="B63" s="5"/>
      <c r="C63" s="4"/>
      <c r="J63" s="4"/>
      <c r="K63" s="4"/>
      <c r="Q63" s="144"/>
      <c r="U63" s="144"/>
    </row>
    <row r="64" spans="1:21" x14ac:dyDescent="0.3">
      <c r="B64" s="5"/>
      <c r="C64" s="4"/>
      <c r="J64" s="4"/>
      <c r="Q64" s="144"/>
      <c r="U64" s="144"/>
    </row>
    <row r="65" spans="2:21" x14ac:dyDescent="0.3">
      <c r="B65" s="5"/>
      <c r="C65" s="4"/>
      <c r="J65" s="4"/>
      <c r="Q65" s="144"/>
      <c r="U65" s="144"/>
    </row>
    <row r="66" spans="2:21" x14ac:dyDescent="0.3">
      <c r="B66" s="5"/>
      <c r="C66" s="4"/>
      <c r="J66" s="4"/>
      <c r="Q66" s="144"/>
      <c r="U66" s="144"/>
    </row>
    <row r="67" spans="2:21" x14ac:dyDescent="0.3">
      <c r="B67" s="5"/>
      <c r="C67" s="4"/>
      <c r="J67" s="4"/>
      <c r="K67" s="4"/>
      <c r="Q67" s="144"/>
      <c r="U67" s="144"/>
    </row>
    <row r="68" spans="2:21" x14ac:dyDescent="0.3">
      <c r="H68" s="3"/>
      <c r="J68" s="4"/>
      <c r="K68" s="4"/>
    </row>
    <row r="69" spans="2:21" x14ac:dyDescent="0.3">
      <c r="J69" s="4"/>
      <c r="K69" s="4"/>
    </row>
    <row r="73" spans="2:21" x14ac:dyDescent="0.3">
      <c r="B73" s="149"/>
      <c r="C73" s="149"/>
    </row>
    <row r="74" spans="2:21" x14ac:dyDescent="0.3">
      <c r="C74" s="6"/>
      <c r="D74" s="6"/>
      <c r="E74" s="6"/>
      <c r="G74" s="7"/>
      <c r="H74" s="7"/>
      <c r="J74" s="7"/>
    </row>
    <row r="75" spans="2:21" x14ac:dyDescent="0.3">
      <c r="G75" s="7"/>
      <c r="H75" s="7"/>
      <c r="J75" s="7"/>
    </row>
    <row r="76" spans="2:21" x14ac:dyDescent="0.3">
      <c r="C76" s="6"/>
      <c r="D76" s="6"/>
      <c r="E76" s="6"/>
      <c r="G76" s="7"/>
      <c r="H76" s="7"/>
      <c r="J76" s="7"/>
    </row>
    <row r="77" spans="2:21" x14ac:dyDescent="0.3">
      <c r="G77" s="7"/>
      <c r="H77" s="7"/>
      <c r="J77" s="7"/>
    </row>
    <row r="78" spans="2:21" x14ac:dyDescent="0.3">
      <c r="C78" s="6"/>
      <c r="D78" s="6"/>
      <c r="E78" s="6"/>
      <c r="G78" s="7"/>
      <c r="H78" s="7"/>
      <c r="J78" s="7"/>
    </row>
    <row r="79" spans="2:21" x14ac:dyDescent="0.3">
      <c r="B79" s="5"/>
      <c r="C79" s="6"/>
      <c r="D79" s="6"/>
      <c r="E79" s="6"/>
      <c r="G79" s="7"/>
      <c r="H79" s="7"/>
      <c r="J79" s="7"/>
    </row>
    <row r="80" spans="2:21" x14ac:dyDescent="0.3">
      <c r="B80" s="5"/>
      <c r="C80" s="6"/>
      <c r="D80" s="6"/>
      <c r="E80" s="6"/>
      <c r="G80" s="7"/>
      <c r="H80" s="7"/>
      <c r="J80" s="7"/>
    </row>
    <row r="81" spans="1:27" x14ac:dyDescent="0.3">
      <c r="B81" s="5"/>
      <c r="C81" s="6"/>
      <c r="D81" s="6"/>
      <c r="E81" s="6"/>
      <c r="G81" s="7"/>
      <c r="H81" s="7"/>
      <c r="J81" s="7"/>
    </row>
    <row r="82" spans="1:27" x14ac:dyDescent="0.3">
      <c r="B82" s="5"/>
      <c r="C82" s="6"/>
      <c r="G82" s="7"/>
      <c r="H82" s="7"/>
      <c r="J82" s="7"/>
    </row>
    <row r="83" spans="1:27" x14ac:dyDescent="0.3">
      <c r="B83" s="5"/>
      <c r="C83" s="6"/>
      <c r="D83" s="6"/>
      <c r="E83" s="6"/>
      <c r="G83" s="7"/>
      <c r="H83" s="7"/>
      <c r="J83" s="7"/>
    </row>
    <row r="84" spans="1:27" x14ac:dyDescent="0.3">
      <c r="B84" s="5"/>
      <c r="C84" s="6"/>
      <c r="D84" s="6"/>
      <c r="E84" s="6"/>
      <c r="G84" s="7"/>
      <c r="H84" s="7"/>
      <c r="J84" s="7"/>
    </row>
    <row r="85" spans="1:27" x14ac:dyDescent="0.3">
      <c r="B85" s="5"/>
      <c r="C85" s="6"/>
      <c r="G85" s="7"/>
      <c r="H85" s="7"/>
      <c r="J85" s="7"/>
    </row>
    <row r="86" spans="1:27" x14ac:dyDescent="0.3">
      <c r="B86" s="5"/>
      <c r="C86" s="6"/>
      <c r="G86" s="7"/>
      <c r="H86" s="7"/>
      <c r="J86" s="7"/>
    </row>
    <row r="87" spans="1:27" x14ac:dyDescent="0.3">
      <c r="B87" s="5"/>
      <c r="C87" s="6"/>
      <c r="D87" s="6"/>
      <c r="E87" s="6"/>
      <c r="G87" s="7"/>
      <c r="H87" s="7"/>
      <c r="J87" s="7"/>
    </row>
    <row r="88" spans="1:27" x14ac:dyDescent="0.3">
      <c r="A88" t="s">
        <v>108</v>
      </c>
      <c r="B88" s="5"/>
      <c r="C88" s="6"/>
      <c r="D88" s="6"/>
      <c r="E88" s="6"/>
      <c r="G88" s="7"/>
      <c r="H88" s="7"/>
      <c r="J88" s="7"/>
    </row>
    <row r="89" spans="1:27" ht="15" thickBot="1" x14ac:dyDescent="0.35">
      <c r="B89" s="5"/>
      <c r="C89" s="6"/>
      <c r="D89" s="6"/>
      <c r="E89" s="6"/>
      <c r="G89" s="7"/>
      <c r="H89" s="7"/>
      <c r="J89" s="7"/>
    </row>
    <row r="90" spans="1:27" ht="15" thickBot="1" x14ac:dyDescent="0.35">
      <c r="A90" s="150"/>
      <c r="B90" s="150" t="s">
        <v>0</v>
      </c>
      <c r="C90" s="150" t="s">
        <v>1</v>
      </c>
      <c r="D90" s="150" t="s">
        <v>2</v>
      </c>
      <c r="E90" s="150" t="s">
        <v>3</v>
      </c>
      <c r="F90" s="150" t="s">
        <v>4</v>
      </c>
      <c r="G90" s="150" t="s">
        <v>5</v>
      </c>
      <c r="H90" s="150" t="s">
        <v>6</v>
      </c>
      <c r="I90" s="150" t="s">
        <v>7</v>
      </c>
      <c r="J90" s="150" t="s">
        <v>8</v>
      </c>
    </row>
    <row r="91" spans="1:27" ht="15" thickBot="1" x14ac:dyDescent="0.35">
      <c r="A91" s="150" t="s">
        <v>0</v>
      </c>
      <c r="B91" s="143">
        <v>1</v>
      </c>
      <c r="C91" s="143"/>
      <c r="D91" s="143"/>
      <c r="E91" s="143"/>
      <c r="F91" s="143"/>
      <c r="G91" s="143"/>
      <c r="H91" s="143"/>
      <c r="I91" s="143"/>
      <c r="J91" s="143"/>
    </row>
    <row r="92" spans="1:27" ht="15" thickBot="1" x14ac:dyDescent="0.35">
      <c r="A92" s="150" t="s">
        <v>1</v>
      </c>
      <c r="B92" s="143">
        <v>0.97695399592379362</v>
      </c>
      <c r="C92" s="143">
        <v>1</v>
      </c>
      <c r="D92" s="143"/>
      <c r="E92" s="143"/>
      <c r="F92" s="143"/>
      <c r="G92" s="143"/>
      <c r="H92" s="143"/>
      <c r="I92" s="143"/>
      <c r="J92" s="143"/>
      <c r="S92" s="151"/>
      <c r="T92" s="151"/>
      <c r="U92" s="151"/>
      <c r="V92" s="151"/>
      <c r="W92" s="140"/>
      <c r="X92" s="151"/>
      <c r="Y92" s="151"/>
      <c r="Z92" s="125"/>
      <c r="AA92" s="140"/>
    </row>
    <row r="93" spans="1:27" ht="15" thickBot="1" x14ac:dyDescent="0.35">
      <c r="A93" s="150" t="s">
        <v>2</v>
      </c>
      <c r="B93" s="143">
        <v>-3.2183248918165007E-2</v>
      </c>
      <c r="C93" s="143">
        <v>-3.2195988947002083E-2</v>
      </c>
      <c r="D93" s="143">
        <v>1</v>
      </c>
      <c r="E93" s="143"/>
      <c r="F93" s="143"/>
      <c r="G93" s="143"/>
      <c r="H93" s="143"/>
      <c r="I93" s="143"/>
      <c r="J93" s="143"/>
      <c r="S93" s="151"/>
      <c r="T93" s="151"/>
      <c r="U93" s="151"/>
      <c r="V93" s="151"/>
      <c r="W93" s="140"/>
      <c r="X93" s="151"/>
      <c r="Y93" s="151"/>
      <c r="Z93" s="125"/>
      <c r="AA93" s="140"/>
    </row>
    <row r="94" spans="1:27" ht="15" thickBot="1" x14ac:dyDescent="0.35">
      <c r="A94" s="150" t="s">
        <v>3</v>
      </c>
      <c r="B94" s="143">
        <v>5.4239187124080622E-2</v>
      </c>
      <c r="C94" s="143">
        <v>3.1505937399150558E-2</v>
      </c>
      <c r="D94" s="143">
        <v>-0.22580653021406871</v>
      </c>
      <c r="E94" s="143">
        <v>1</v>
      </c>
      <c r="F94" s="143"/>
      <c r="G94" s="143"/>
      <c r="H94" s="143"/>
      <c r="I94" s="143"/>
      <c r="J94" s="143"/>
      <c r="S94" s="151"/>
      <c r="T94" s="151"/>
      <c r="U94" s="151"/>
      <c r="V94" s="151"/>
      <c r="W94" s="140"/>
      <c r="X94" s="151"/>
      <c r="Y94" s="151"/>
      <c r="Z94" s="125"/>
      <c r="AA94" s="140"/>
    </row>
    <row r="95" spans="1:27" ht="15" thickBot="1" x14ac:dyDescent="0.35">
      <c r="A95" s="150" t="s">
        <v>4</v>
      </c>
      <c r="B95" s="143">
        <v>6.6540579697975027E-2</v>
      </c>
      <c r="C95" s="143">
        <v>5.9619494165977997E-2</v>
      </c>
      <c r="D95" s="143">
        <v>-5.2224017544114452E-2</v>
      </c>
      <c r="E95" s="143">
        <v>0.15003329405967136</v>
      </c>
      <c r="F95" s="143">
        <v>1</v>
      </c>
      <c r="G95" s="143"/>
      <c r="H95" s="143"/>
      <c r="I95" s="143"/>
      <c r="J95" s="143"/>
      <c r="S95" s="151"/>
      <c r="T95" s="151"/>
      <c r="U95" s="151"/>
      <c r="V95" s="151"/>
      <c r="W95" s="140"/>
      <c r="X95" s="151"/>
      <c r="Y95" s="151"/>
      <c r="Z95" s="125"/>
      <c r="AA95" s="140"/>
    </row>
    <row r="96" spans="1:27" ht="15" thickBot="1" x14ac:dyDescent="0.35">
      <c r="A96" s="150" t="s">
        <v>5</v>
      </c>
      <c r="B96" s="143">
        <v>0.50886512756486824</v>
      </c>
      <c r="C96" s="143">
        <v>0.48320900399723449</v>
      </c>
      <c r="D96" s="143">
        <v>-4.6351282781556445E-2</v>
      </c>
      <c r="E96" s="143">
        <v>5.5457863839833213E-2</v>
      </c>
      <c r="F96" s="143">
        <v>-0.21745517632320066</v>
      </c>
      <c r="G96" s="143">
        <v>1</v>
      </c>
      <c r="H96" s="143"/>
      <c r="I96" s="143"/>
      <c r="J96" s="143"/>
      <c r="S96" s="151"/>
      <c r="T96" s="151"/>
      <c r="U96" s="151"/>
      <c r="V96" s="151"/>
      <c r="W96" s="140"/>
      <c r="X96" s="151"/>
      <c r="Y96" s="151"/>
      <c r="Z96" s="125"/>
      <c r="AA96" s="140"/>
    </row>
    <row r="97" spans="1:27" ht="15" thickBot="1" x14ac:dyDescent="0.35">
      <c r="A97" s="150" t="s">
        <v>6</v>
      </c>
      <c r="B97" s="143">
        <v>-0.14669370211459817</v>
      </c>
      <c r="C97" s="143">
        <v>-0.14226900485830496</v>
      </c>
      <c r="D97" s="143">
        <v>-0.10138603933518361</v>
      </c>
      <c r="E97" s="143">
        <v>-0.53536726455738659</v>
      </c>
      <c r="F97" s="143">
        <v>-9.0715890298873211E-2</v>
      </c>
      <c r="G97" s="143">
        <v>-0.15852533693932533</v>
      </c>
      <c r="H97" s="143">
        <v>1</v>
      </c>
      <c r="I97" s="143"/>
      <c r="J97" s="143"/>
      <c r="S97" s="151"/>
      <c r="T97" s="151"/>
      <c r="U97" s="151"/>
      <c r="V97" s="151"/>
      <c r="W97" s="140"/>
      <c r="X97" s="151"/>
      <c r="Y97" s="151"/>
      <c r="Z97" s="125"/>
      <c r="AA97" s="140"/>
    </row>
    <row r="98" spans="1:27" ht="15" thickBot="1" x14ac:dyDescent="0.35">
      <c r="A98" s="150" t="s">
        <v>7</v>
      </c>
      <c r="B98" s="143">
        <v>-7.3928358244241862E-2</v>
      </c>
      <c r="C98" s="143">
        <v>-3.6997744399387189E-2</v>
      </c>
      <c r="D98" s="143">
        <v>-0.10212351579627939</v>
      </c>
      <c r="E98" s="143">
        <v>0.27783040712313495</v>
      </c>
      <c r="F98" s="143">
        <v>3.5241964347375095E-2</v>
      </c>
      <c r="G98" s="143">
        <v>4.4390357493146071E-2</v>
      </c>
      <c r="H98" s="143">
        <v>-0.16403025922215306</v>
      </c>
      <c r="I98" s="143">
        <v>1</v>
      </c>
      <c r="J98" s="143"/>
      <c r="S98" s="151"/>
      <c r="T98" s="151"/>
      <c r="U98" s="151"/>
      <c r="V98" s="151"/>
      <c r="W98" s="140"/>
      <c r="X98" s="151"/>
      <c r="Y98" s="151"/>
      <c r="Z98" s="125"/>
      <c r="AA98" s="140"/>
    </row>
    <row r="99" spans="1:27" ht="15" thickBot="1" x14ac:dyDescent="0.35">
      <c r="A99" s="150" t="s">
        <v>8</v>
      </c>
      <c r="B99" s="188">
        <v>-0.15964845060079197</v>
      </c>
      <c r="C99" s="188">
        <v>-8.606044163451404E-2</v>
      </c>
      <c r="D99" s="188">
        <v>-2.6858495196466166E-2</v>
      </c>
      <c r="E99" s="188">
        <v>3.4420414181666595E-2</v>
      </c>
      <c r="F99" s="188">
        <v>-6.4296135309370797E-2</v>
      </c>
      <c r="G99" s="188">
        <v>-4.8396233982932163E-2</v>
      </c>
      <c r="H99" s="188">
        <v>0.12842538064916142</v>
      </c>
      <c r="I99" s="188">
        <v>0.52828824914361272</v>
      </c>
      <c r="J99" s="188">
        <v>1</v>
      </c>
      <c r="S99" s="151"/>
      <c r="T99" s="151"/>
      <c r="U99" s="151"/>
      <c r="V99" s="151"/>
      <c r="W99" s="140"/>
      <c r="X99" s="151"/>
      <c r="Y99" s="151"/>
      <c r="Z99" s="125"/>
      <c r="AA99" s="140"/>
    </row>
    <row r="100" spans="1:27" x14ac:dyDescent="0.3">
      <c r="B100" s="5"/>
      <c r="C100" s="5"/>
      <c r="D100" s="6"/>
      <c r="E100" s="6"/>
      <c r="G100" s="7"/>
      <c r="H100" s="7"/>
      <c r="J100" s="7"/>
      <c r="S100" s="151"/>
      <c r="T100" s="151"/>
      <c r="U100" s="151"/>
      <c r="V100" s="151"/>
      <c r="W100" s="140"/>
      <c r="X100" s="151"/>
      <c r="Y100" s="151"/>
      <c r="Z100" s="125"/>
      <c r="AA100" s="140"/>
    </row>
    <row r="101" spans="1:27" x14ac:dyDescent="0.3">
      <c r="B101" s="5"/>
      <c r="C101" s="5"/>
      <c r="D101" s="6"/>
      <c r="E101" s="6"/>
      <c r="G101" s="7"/>
      <c r="H101" s="7"/>
      <c r="J101" s="7"/>
      <c r="S101" s="151"/>
      <c r="T101" s="151"/>
      <c r="U101" s="151"/>
      <c r="V101" s="151"/>
      <c r="W101" s="140"/>
      <c r="X101" s="151"/>
      <c r="Y101" s="151"/>
      <c r="Z101" s="125"/>
      <c r="AA101" s="140"/>
    </row>
    <row r="102" spans="1:27" x14ac:dyDescent="0.3">
      <c r="B102" s="5"/>
      <c r="C102" s="5"/>
      <c r="D102" s="6"/>
      <c r="E102" s="6"/>
      <c r="G102" s="7"/>
      <c r="H102" s="7"/>
      <c r="J102" s="7"/>
      <c r="S102" s="151"/>
      <c r="T102" s="151"/>
      <c r="U102" s="151"/>
      <c r="V102" s="151"/>
      <c r="W102" s="140"/>
      <c r="X102" s="151"/>
      <c r="Y102" s="151"/>
      <c r="Z102" s="125"/>
      <c r="AA102" s="140"/>
    </row>
    <row r="103" spans="1:27" x14ac:dyDescent="0.3">
      <c r="A103" s="190" t="s">
        <v>140</v>
      </c>
      <c r="B103" s="190"/>
      <c r="C103" s="190"/>
      <c r="D103" s="190"/>
      <c r="E103" s="6"/>
      <c r="G103" s="7"/>
      <c r="H103" s="7"/>
      <c r="J103" s="7"/>
      <c r="S103" s="151"/>
      <c r="T103" s="151"/>
      <c r="U103" s="151"/>
      <c r="V103" s="151"/>
      <c r="W103" s="140"/>
      <c r="X103" s="151"/>
      <c r="Y103" s="151"/>
      <c r="Z103" s="125"/>
      <c r="AA103" s="140"/>
    </row>
    <row r="104" spans="1:27" x14ac:dyDescent="0.3">
      <c r="S104" s="151"/>
      <c r="T104" s="151"/>
      <c r="U104" s="151"/>
      <c r="V104" s="151"/>
      <c r="W104" s="140"/>
      <c r="X104" s="151"/>
      <c r="Y104" s="151"/>
      <c r="Z104" s="125"/>
      <c r="AA104" s="140"/>
    </row>
    <row r="105" spans="1:27" x14ac:dyDescent="0.3">
      <c r="A105" s="9" t="s">
        <v>12</v>
      </c>
      <c r="B105" s="9" t="s">
        <v>11</v>
      </c>
      <c r="C105" s="152" t="s">
        <v>0</v>
      </c>
      <c r="D105" s="152" t="s">
        <v>1</v>
      </c>
      <c r="E105" s="152" t="s">
        <v>2</v>
      </c>
      <c r="F105" s="152" t="s">
        <v>3</v>
      </c>
      <c r="G105" s="152" t="s">
        <v>4</v>
      </c>
      <c r="H105" s="152" t="s">
        <v>5</v>
      </c>
      <c r="I105" s="152" t="s">
        <v>6</v>
      </c>
      <c r="J105" s="152" t="s">
        <v>7</v>
      </c>
      <c r="K105" s="152" t="s">
        <v>8</v>
      </c>
      <c r="S105" s="151"/>
      <c r="T105" s="151"/>
      <c r="U105" s="151"/>
      <c r="V105" s="151"/>
      <c r="W105" s="140"/>
      <c r="X105" s="151"/>
      <c r="Y105" s="151"/>
      <c r="Z105" s="125"/>
      <c r="AA105" s="140"/>
    </row>
    <row r="106" spans="1:27" x14ac:dyDescent="0.3">
      <c r="A106" s="9">
        <v>1</v>
      </c>
      <c r="B106" s="9" t="s">
        <v>110</v>
      </c>
      <c r="C106" s="9">
        <v>9.2000999999999999E-2</v>
      </c>
      <c r="D106" s="9">
        <v>7.7933000000000002E-2</v>
      </c>
      <c r="E106" s="9">
        <v>4.6042E-2</v>
      </c>
      <c r="F106" s="9">
        <v>7.9617999999999996E-5</v>
      </c>
      <c r="G106" s="9">
        <v>36813</v>
      </c>
      <c r="H106" s="9">
        <v>9.1975000000000001E-2</v>
      </c>
      <c r="I106" s="9">
        <v>1.3810000000000001E-3</v>
      </c>
      <c r="J106" s="9">
        <v>4.4426750000000004</v>
      </c>
      <c r="K106" s="9">
        <v>99896.057000000001</v>
      </c>
      <c r="S106" s="151"/>
      <c r="T106" s="151"/>
      <c r="U106" s="151"/>
      <c r="V106" s="151"/>
      <c r="W106" s="140"/>
      <c r="X106" s="151"/>
      <c r="Y106" s="151"/>
      <c r="Z106" s="125"/>
      <c r="AA106" s="140"/>
    </row>
    <row r="107" spans="1:27" x14ac:dyDescent="0.3">
      <c r="A107" s="9">
        <v>2</v>
      </c>
      <c r="B107" s="9" t="s">
        <v>111</v>
      </c>
      <c r="C107" s="9">
        <v>3.2747999999999999E-2</v>
      </c>
      <c r="D107" s="9">
        <v>3.5213000000000001E-2</v>
      </c>
      <c r="E107" s="9">
        <v>3.4931999999999998E-2</v>
      </c>
      <c r="F107" s="9">
        <v>8.3455000000000006E-5</v>
      </c>
      <c r="G107" s="9">
        <v>33846</v>
      </c>
      <c r="H107" s="9">
        <v>0.17880699999999999</v>
      </c>
      <c r="I107" s="9">
        <v>2.4870000000000001E-3</v>
      </c>
      <c r="J107" s="9">
        <v>0.19298999999999999</v>
      </c>
      <c r="K107" s="9">
        <v>0</v>
      </c>
      <c r="S107" s="151"/>
      <c r="T107" s="151"/>
      <c r="U107" s="151"/>
      <c r="V107" s="151"/>
      <c r="W107" s="140"/>
      <c r="X107" s="151"/>
      <c r="Y107" s="151"/>
      <c r="Z107" s="125"/>
      <c r="AA107" s="140"/>
    </row>
    <row r="108" spans="1:27" x14ac:dyDescent="0.3">
      <c r="A108" s="9">
        <v>3</v>
      </c>
      <c r="B108" s="9" t="s">
        <v>112</v>
      </c>
      <c r="C108" s="9">
        <v>0.19048899999999999</v>
      </c>
      <c r="D108" s="9">
        <v>4.2340000000000003E-2</v>
      </c>
      <c r="E108" s="9">
        <v>3.6729999999999999E-2</v>
      </c>
      <c r="F108" s="9">
        <v>1.9839E-4</v>
      </c>
      <c r="G108" s="9">
        <v>327598.5</v>
      </c>
      <c r="H108" s="9">
        <v>2.7914999999999999E-2</v>
      </c>
      <c r="I108" s="9">
        <v>7.9000000000000001E-4</v>
      </c>
      <c r="J108" s="9">
        <v>8.9863156249999996</v>
      </c>
      <c r="K108" s="9">
        <v>123618.399</v>
      </c>
      <c r="S108" s="151"/>
      <c r="T108" s="151"/>
      <c r="U108" s="151"/>
      <c r="V108" s="151"/>
      <c r="W108" s="140"/>
      <c r="X108" s="151"/>
      <c r="Y108" s="151"/>
      <c r="Z108" s="125"/>
      <c r="AA108" s="140"/>
    </row>
    <row r="109" spans="1:27" x14ac:dyDescent="0.3">
      <c r="A109" s="9">
        <v>4</v>
      </c>
      <c r="B109" s="9" t="s">
        <v>113</v>
      </c>
      <c r="C109" s="9">
        <v>6.7476999999999995E-2</v>
      </c>
      <c r="D109" s="9">
        <v>4.9209000000000003E-2</v>
      </c>
      <c r="E109" s="9">
        <v>5.7631000000000002E-2</v>
      </c>
      <c r="F109" s="9">
        <v>1.5271800000000001E-4</v>
      </c>
      <c r="G109" s="9">
        <v>3477</v>
      </c>
      <c r="H109" s="9">
        <v>0.51678974999999994</v>
      </c>
      <c r="I109" s="9">
        <v>1.124E-3</v>
      </c>
      <c r="J109" s="9">
        <v>0.19547999999999999</v>
      </c>
      <c r="K109" s="9">
        <v>0</v>
      </c>
      <c r="M109" s="147"/>
      <c r="S109" s="151"/>
      <c r="T109" s="151"/>
      <c r="U109" s="151"/>
      <c r="V109" s="151"/>
      <c r="W109" s="140"/>
      <c r="X109" s="151"/>
      <c r="Y109" s="151"/>
      <c r="Z109" s="125"/>
      <c r="AA109" s="140"/>
    </row>
    <row r="110" spans="1:27" x14ac:dyDescent="0.3">
      <c r="A110" s="9">
        <v>5</v>
      </c>
      <c r="B110" s="9" t="s">
        <v>114</v>
      </c>
      <c r="C110" s="9">
        <v>5.2672999999999998E-2</v>
      </c>
      <c r="D110" s="9">
        <v>4.4512000000000003E-2</v>
      </c>
      <c r="E110" s="9">
        <v>3.5576000000000003E-2</v>
      </c>
      <c r="F110" s="9">
        <v>1.05086E-4</v>
      </c>
      <c r="G110" s="9">
        <v>20288</v>
      </c>
      <c r="H110" s="9">
        <v>0.26287300000000002</v>
      </c>
      <c r="I110" s="9">
        <v>1.9620000000000002E-3</v>
      </c>
      <c r="J110" s="9">
        <v>2.2572510000000001</v>
      </c>
      <c r="K110" s="9">
        <v>0</v>
      </c>
      <c r="M110" s="147"/>
      <c r="S110" s="151"/>
      <c r="T110" s="151"/>
      <c r="U110" s="151"/>
      <c r="V110" s="151"/>
      <c r="W110" s="140"/>
      <c r="X110" s="151"/>
      <c r="Y110" s="151"/>
      <c r="Z110" s="125"/>
      <c r="AA110" s="140"/>
    </row>
    <row r="111" spans="1:27" x14ac:dyDescent="0.3">
      <c r="A111" s="9">
        <v>6</v>
      </c>
      <c r="B111" s="9" t="s">
        <v>116</v>
      </c>
      <c r="C111" s="9">
        <v>9.7206000000000001E-2</v>
      </c>
      <c r="D111" s="9">
        <v>5.4384000000000002E-2</v>
      </c>
      <c r="E111" s="9">
        <v>4.6535E-2</v>
      </c>
      <c r="F111" s="9">
        <v>2.13045E-4</v>
      </c>
      <c r="G111" s="9">
        <v>55834</v>
      </c>
      <c r="H111" s="9">
        <v>0.26250200000000001</v>
      </c>
      <c r="I111" s="9">
        <v>9.0899999999999998E-4</v>
      </c>
      <c r="J111" s="9">
        <v>0.227794</v>
      </c>
      <c r="K111" s="9">
        <v>0</v>
      </c>
      <c r="M111" s="147"/>
      <c r="S111" s="151"/>
      <c r="T111" s="151"/>
      <c r="U111" s="151"/>
      <c r="V111" s="151"/>
      <c r="W111" s="140"/>
      <c r="X111" s="151"/>
      <c r="Y111" s="151"/>
      <c r="Z111" s="125"/>
      <c r="AA111" s="140"/>
    </row>
    <row r="112" spans="1:27" x14ac:dyDescent="0.3">
      <c r="A112" s="9">
        <v>7</v>
      </c>
      <c r="B112" s="9" t="s">
        <v>117</v>
      </c>
      <c r="C112" s="9">
        <v>0.21709475000000009</v>
      </c>
      <c r="D112" s="9">
        <v>3.3729000000000002E-2</v>
      </c>
      <c r="E112" s="9">
        <v>4.1739999999999999E-2</v>
      </c>
      <c r="F112" s="9">
        <v>2.6967400000000002E-4</v>
      </c>
      <c r="G112" s="9">
        <v>13592</v>
      </c>
      <c r="H112" s="9">
        <v>0.16033600000000001</v>
      </c>
      <c r="I112" s="9">
        <v>7.3300000000000004E-4</v>
      </c>
      <c r="J112" s="9">
        <v>1.801912</v>
      </c>
      <c r="K112" s="9">
        <v>57823.864000000001</v>
      </c>
      <c r="M112" s="147"/>
      <c r="S112" s="151"/>
      <c r="T112" s="151"/>
      <c r="U112" s="151"/>
      <c r="V112" s="151"/>
      <c r="W112" s="140"/>
      <c r="X112" s="151"/>
      <c r="Y112" s="151"/>
      <c r="Z112" s="125"/>
      <c r="AA112" s="140"/>
    </row>
    <row r="113" spans="1:27" x14ac:dyDescent="0.3">
      <c r="A113" s="9">
        <v>8</v>
      </c>
      <c r="B113" s="9" t="s">
        <v>98</v>
      </c>
      <c r="C113" s="9">
        <v>6.1425E-2</v>
      </c>
      <c r="D113" s="9">
        <v>3.7912000000000001E-2</v>
      </c>
      <c r="E113" s="9">
        <v>5.2651999999999997E-2</v>
      </c>
      <c r="F113" s="9">
        <v>1.1434000000000001E-4</v>
      </c>
      <c r="G113" s="9">
        <v>33815</v>
      </c>
      <c r="H113" s="9">
        <v>0.37549300000000002</v>
      </c>
      <c r="I113" s="9">
        <v>1.083E-3</v>
      </c>
      <c r="J113" s="9">
        <v>1.834813</v>
      </c>
      <c r="K113" s="9">
        <v>264007.61562499998</v>
      </c>
      <c r="M113" s="147"/>
      <c r="S113" s="151"/>
      <c r="T113" s="151"/>
      <c r="U113" s="151"/>
      <c r="V113" s="151"/>
      <c r="W113" s="140"/>
      <c r="X113" s="151"/>
      <c r="Y113" s="151"/>
      <c r="Z113" s="125"/>
      <c r="AA113" s="140"/>
    </row>
    <row r="114" spans="1:27" x14ac:dyDescent="0.3">
      <c r="A114" s="9">
        <v>9</v>
      </c>
      <c r="B114" s="9" t="s">
        <v>118</v>
      </c>
      <c r="C114" s="9">
        <v>0.17327100000000001</v>
      </c>
      <c r="D114" s="9">
        <v>0.17005799999999999</v>
      </c>
      <c r="E114" s="9">
        <v>3.8086000000000002E-2</v>
      </c>
      <c r="F114" s="9">
        <v>1.63547E-4</v>
      </c>
      <c r="G114" s="9">
        <v>37829</v>
      </c>
      <c r="H114" s="9">
        <v>0.120129</v>
      </c>
      <c r="I114" s="9">
        <v>1.828E-3</v>
      </c>
      <c r="J114" s="9">
        <v>1.3011079999999999</v>
      </c>
      <c r="K114" s="9">
        <v>0</v>
      </c>
      <c r="M114" s="147"/>
      <c r="S114" s="151"/>
      <c r="T114" s="151"/>
      <c r="U114" s="151"/>
      <c r="V114" s="151"/>
      <c r="W114" s="140"/>
      <c r="X114" s="151"/>
      <c r="Y114" s="151"/>
      <c r="Z114" s="125"/>
      <c r="AA114" s="140"/>
    </row>
    <row r="115" spans="1:27" x14ac:dyDescent="0.3">
      <c r="A115" s="9">
        <v>10</v>
      </c>
      <c r="B115" s="9" t="s">
        <v>119</v>
      </c>
      <c r="C115" s="9">
        <v>5.4643999999999998E-2</v>
      </c>
      <c r="D115" s="9">
        <v>3.9463999999999999E-2</v>
      </c>
      <c r="E115" s="9">
        <v>5.2124999999999998E-2</v>
      </c>
      <c r="F115" s="9">
        <v>1.54172E-4</v>
      </c>
      <c r="G115" s="9">
        <v>21489</v>
      </c>
      <c r="H115" s="9">
        <v>2.2522E-2</v>
      </c>
      <c r="I115" s="9">
        <v>3.1979999999999999E-3</v>
      </c>
      <c r="J115" s="9">
        <v>0.780497</v>
      </c>
      <c r="K115" s="9">
        <v>0</v>
      </c>
      <c r="M115" s="147"/>
      <c r="S115" s="151"/>
      <c r="T115" s="151"/>
      <c r="U115" s="151"/>
      <c r="V115" s="151"/>
      <c r="W115" s="140"/>
      <c r="X115" s="151"/>
      <c r="Y115" s="151"/>
      <c r="Z115" s="125"/>
      <c r="AA115" s="140"/>
    </row>
    <row r="116" spans="1:27" x14ac:dyDescent="0.3">
      <c r="A116" s="9">
        <v>11</v>
      </c>
      <c r="B116" s="9" t="s">
        <v>120</v>
      </c>
      <c r="C116" s="9">
        <v>5.7856999999999999E-2</v>
      </c>
      <c r="D116" s="9">
        <v>0.192036875</v>
      </c>
      <c r="E116" s="9">
        <v>3.9393999999999998E-2</v>
      </c>
      <c r="F116" s="9">
        <v>2.03036E-4</v>
      </c>
      <c r="G116" s="9">
        <v>148655</v>
      </c>
      <c r="H116" s="9">
        <v>2.1173999999999998E-2</v>
      </c>
      <c r="I116" s="9">
        <v>1.124E-3</v>
      </c>
      <c r="J116" s="9">
        <v>8.9863156249999996</v>
      </c>
      <c r="K116" s="9">
        <v>264007.61562499998</v>
      </c>
      <c r="M116" s="147"/>
      <c r="S116" s="151"/>
      <c r="T116" s="151"/>
      <c r="U116" s="151"/>
      <c r="V116" s="151"/>
      <c r="W116" s="140"/>
      <c r="X116" s="151"/>
      <c r="Y116" s="151"/>
      <c r="Z116" s="125"/>
      <c r="AA116" s="140"/>
    </row>
    <row r="117" spans="1:27" x14ac:dyDescent="0.3">
      <c r="A117" s="9">
        <v>12</v>
      </c>
      <c r="B117" s="9" t="s">
        <v>121</v>
      </c>
      <c r="C117" s="9">
        <v>3.2424000000000001E-2</v>
      </c>
      <c r="D117" s="9">
        <v>2.6246999999999999E-2</v>
      </c>
      <c r="E117" s="9">
        <v>3.0647000000000001E-2</v>
      </c>
      <c r="F117" s="9">
        <v>1.8535700000000001E-4</v>
      </c>
      <c r="G117" s="9">
        <v>845</v>
      </c>
      <c r="H117" s="9">
        <v>0.13261999999999999</v>
      </c>
      <c r="I117" s="9">
        <v>7.0500000000000001E-4</v>
      </c>
      <c r="J117" s="9">
        <v>0.28035199999999999</v>
      </c>
      <c r="K117" s="9">
        <v>0</v>
      </c>
      <c r="M117" s="147"/>
      <c r="S117" s="151"/>
      <c r="T117" s="151"/>
      <c r="U117" s="151"/>
      <c r="V117" s="151"/>
      <c r="W117" s="140"/>
      <c r="X117" s="151"/>
      <c r="Y117" s="151"/>
      <c r="Z117" s="125"/>
      <c r="AA117" s="140"/>
    </row>
    <row r="118" spans="1:27" x14ac:dyDescent="0.3">
      <c r="A118" s="9">
        <v>13</v>
      </c>
      <c r="B118" s="9" t="s">
        <v>122</v>
      </c>
      <c r="C118" s="9">
        <v>0.21709475000000009</v>
      </c>
      <c r="D118" s="9">
        <v>0.192036875</v>
      </c>
      <c r="E118" s="9">
        <v>3.4977000000000001E-2</v>
      </c>
      <c r="F118" s="9">
        <v>1.39548E-4</v>
      </c>
      <c r="G118" s="9">
        <v>0</v>
      </c>
      <c r="H118" s="9">
        <v>0.51678974999999994</v>
      </c>
      <c r="I118" s="9">
        <v>6.9899999999999997E-4</v>
      </c>
      <c r="J118" s="9">
        <v>0</v>
      </c>
      <c r="K118" s="9">
        <v>0</v>
      </c>
      <c r="M118" s="147"/>
      <c r="S118" s="151"/>
      <c r="T118" s="151"/>
      <c r="U118" s="151"/>
      <c r="V118" s="151"/>
      <c r="W118" s="140"/>
      <c r="X118" s="151"/>
      <c r="Y118" s="151"/>
      <c r="Z118" s="125"/>
      <c r="AA118" s="140"/>
    </row>
    <row r="119" spans="1:27" x14ac:dyDescent="0.3">
      <c r="A119" s="9">
        <v>14</v>
      </c>
      <c r="B119" s="9" t="s">
        <v>123</v>
      </c>
      <c r="C119" s="9">
        <v>8.2622000000000001E-2</v>
      </c>
      <c r="D119" s="9">
        <v>7.2030999999999998E-2</v>
      </c>
      <c r="E119" s="9">
        <v>4.2117000000000002E-2</v>
      </c>
      <c r="F119" s="9">
        <v>1.22089E-4</v>
      </c>
      <c r="G119" s="9">
        <v>32540</v>
      </c>
      <c r="H119" s="9">
        <v>0.104603</v>
      </c>
      <c r="I119" s="9">
        <v>6.29E-4</v>
      </c>
      <c r="J119" s="9">
        <v>8.4523000000000001E-2</v>
      </c>
      <c r="K119" s="9">
        <v>0</v>
      </c>
      <c r="M119" s="147"/>
      <c r="S119" s="151"/>
      <c r="T119" s="151"/>
      <c r="U119" s="151"/>
      <c r="V119" s="151"/>
      <c r="W119" s="140"/>
      <c r="X119" s="151"/>
      <c r="Y119" s="151"/>
      <c r="Z119" s="125"/>
      <c r="AA119" s="140"/>
    </row>
    <row r="120" spans="1:27" x14ac:dyDescent="0.3">
      <c r="A120" s="9">
        <v>15</v>
      </c>
      <c r="B120" s="9" t="s">
        <v>124</v>
      </c>
      <c r="C120" s="9">
        <v>7.1506E-2</v>
      </c>
      <c r="D120" s="9">
        <v>6.3678999999999999E-2</v>
      </c>
      <c r="E120" s="9">
        <v>4.7771000000000001E-2</v>
      </c>
      <c r="F120" s="9">
        <v>9.0556000000000005E-5</v>
      </c>
      <c r="G120" s="9">
        <v>55686</v>
      </c>
      <c r="H120" s="9">
        <v>1.4679999999999999E-3</v>
      </c>
      <c r="I120" s="9">
        <v>5.7200000000000003E-4</v>
      </c>
      <c r="J120" s="9">
        <v>2.2121599999999999</v>
      </c>
      <c r="K120" s="9">
        <v>0</v>
      </c>
      <c r="M120" s="147"/>
      <c r="S120" s="151"/>
      <c r="T120" s="151"/>
      <c r="U120" s="151"/>
      <c r="V120" s="151"/>
      <c r="W120" s="140"/>
      <c r="X120" s="151"/>
      <c r="Y120" s="151"/>
      <c r="Z120" s="125"/>
      <c r="AA120" s="140"/>
    </row>
    <row r="121" spans="1:27" x14ac:dyDescent="0.3">
      <c r="A121" s="9">
        <v>16</v>
      </c>
      <c r="B121" s="9" t="s">
        <v>125</v>
      </c>
      <c r="C121" s="9">
        <v>4.7135999999999997E-2</v>
      </c>
      <c r="D121" s="9">
        <v>3.8842000000000002E-2</v>
      </c>
      <c r="E121" s="9">
        <v>3.6577999999999999E-2</v>
      </c>
      <c r="F121" s="9">
        <v>2.2834799999999999E-4</v>
      </c>
      <c r="G121" s="9">
        <v>266730</v>
      </c>
      <c r="H121" s="9">
        <v>0.26693800000000001</v>
      </c>
      <c r="I121" s="9">
        <v>2.8200000000000002E-4</v>
      </c>
      <c r="J121" s="9">
        <v>8.9863156249999996</v>
      </c>
      <c r="K121" s="9">
        <v>264007.61562499998</v>
      </c>
      <c r="M121" s="147"/>
      <c r="S121" s="151"/>
      <c r="T121" s="151"/>
      <c r="U121" s="151"/>
      <c r="V121" s="151"/>
      <c r="W121" s="140"/>
      <c r="X121" s="151"/>
      <c r="Y121" s="151"/>
      <c r="Z121" s="125"/>
      <c r="AA121" s="140"/>
    </row>
    <row r="122" spans="1:27" x14ac:dyDescent="0.3">
      <c r="A122" s="9">
        <v>17</v>
      </c>
      <c r="B122" s="9" t="s">
        <v>126</v>
      </c>
      <c r="C122" s="9">
        <v>8.8696999999999998E-2</v>
      </c>
      <c r="D122" s="9">
        <v>6.8406999999999996E-2</v>
      </c>
      <c r="E122" s="9">
        <v>3.6048999999999998E-2</v>
      </c>
      <c r="F122" s="9">
        <v>1.66706E-4</v>
      </c>
      <c r="G122" s="9">
        <v>72323</v>
      </c>
      <c r="H122" s="9">
        <v>0.14649899999999999</v>
      </c>
      <c r="I122" s="9">
        <v>3.6999999999999999E-4</v>
      </c>
      <c r="J122" s="9">
        <v>2.05287</v>
      </c>
      <c r="K122" s="9">
        <v>0</v>
      </c>
      <c r="M122" s="147"/>
    </row>
    <row r="123" spans="1:27" x14ac:dyDescent="0.3">
      <c r="A123" s="9">
        <v>18</v>
      </c>
      <c r="B123" s="9" t="s">
        <v>127</v>
      </c>
      <c r="C123" s="9">
        <v>5.9351000000000001E-2</v>
      </c>
      <c r="D123" s="9">
        <v>4.6706999999999999E-2</v>
      </c>
      <c r="E123" s="9">
        <v>4.0006E-2</v>
      </c>
      <c r="F123" s="9">
        <v>1.5381999999999999E-4</v>
      </c>
      <c r="G123" s="9">
        <v>53537</v>
      </c>
      <c r="H123" s="9">
        <v>7.4450000000000002E-3</v>
      </c>
      <c r="I123" s="9">
        <v>3.5500000000000001E-4</v>
      </c>
      <c r="J123" s="9">
        <v>0.58793399999999996</v>
      </c>
      <c r="K123" s="9">
        <v>0</v>
      </c>
      <c r="M123" s="147"/>
    </row>
    <row r="124" spans="1:27" x14ac:dyDescent="0.3">
      <c r="A124" s="9">
        <v>19</v>
      </c>
      <c r="B124" s="9" t="s">
        <v>128</v>
      </c>
      <c r="C124" s="9">
        <v>6.2163000000000003E-2</v>
      </c>
      <c r="D124" s="9">
        <v>4.5879999999999997E-2</v>
      </c>
      <c r="E124" s="9">
        <v>4.6136000000000003E-2</v>
      </c>
      <c r="F124" s="9">
        <v>5.9503999999999998E-5</v>
      </c>
      <c r="G124" s="9">
        <v>114831</v>
      </c>
      <c r="H124" s="9">
        <v>7.4287000000000006E-2</v>
      </c>
      <c r="I124" s="9">
        <v>2.5490000000000001E-3</v>
      </c>
      <c r="J124" s="9">
        <v>0.41388399999999997</v>
      </c>
      <c r="K124" s="9">
        <v>0</v>
      </c>
      <c r="M124" s="147"/>
    </row>
    <row r="125" spans="1:27" x14ac:dyDescent="0.3">
      <c r="A125" s="9">
        <v>20</v>
      </c>
      <c r="B125" s="9" t="s">
        <v>129</v>
      </c>
      <c r="C125" s="9">
        <v>0.21709475000000009</v>
      </c>
      <c r="D125" s="9">
        <v>0.192036875</v>
      </c>
      <c r="E125" s="9">
        <v>4.2598999999999998E-2</v>
      </c>
      <c r="F125" s="9">
        <v>1.60385E-4</v>
      </c>
      <c r="G125" s="9">
        <v>386</v>
      </c>
      <c r="H125" s="9">
        <v>0.24012500000000001</v>
      </c>
      <c r="I125" s="9">
        <v>1.952E-3</v>
      </c>
      <c r="J125" s="9">
        <v>0.217665</v>
      </c>
      <c r="K125" s="9">
        <v>0</v>
      </c>
      <c r="M125" s="147"/>
    </row>
    <row r="126" spans="1:27" x14ac:dyDescent="0.3">
      <c r="A126" s="9">
        <v>21</v>
      </c>
      <c r="B126" s="9" t="s">
        <v>130</v>
      </c>
      <c r="C126" s="9">
        <v>9.7600000000000006E-2</v>
      </c>
      <c r="D126" s="9">
        <v>2.9142000000000001E-2</v>
      </c>
      <c r="E126" s="9">
        <v>3.1144999999999999E-2</v>
      </c>
      <c r="F126" s="9">
        <v>1.5060200000000001E-4</v>
      </c>
      <c r="G126" s="9">
        <v>837</v>
      </c>
      <c r="H126" s="9">
        <v>0.35569200000000001</v>
      </c>
      <c r="I126" s="9">
        <v>3.1380000000000002E-3</v>
      </c>
      <c r="J126" s="9">
        <v>0.53463899999999998</v>
      </c>
      <c r="K126" s="9">
        <v>0</v>
      </c>
      <c r="M126" s="147"/>
    </row>
    <row r="127" spans="1:27" x14ac:dyDescent="0.3">
      <c r="A127" s="9">
        <v>22</v>
      </c>
      <c r="B127" s="9" t="s">
        <v>131</v>
      </c>
      <c r="C127" s="9">
        <v>0.21709475000000009</v>
      </c>
      <c r="D127" s="9">
        <v>0.192036875</v>
      </c>
      <c r="E127" s="9">
        <v>6.6886250000000008E-2</v>
      </c>
      <c r="F127" s="9">
        <v>1.3120499999999999E-4</v>
      </c>
      <c r="G127" s="9">
        <v>104730</v>
      </c>
      <c r="H127" s="9">
        <v>0.117947</v>
      </c>
      <c r="I127" s="9">
        <v>4.0000000000000002E-4</v>
      </c>
      <c r="J127" s="9">
        <v>1.7056640000000001</v>
      </c>
      <c r="K127" s="9">
        <v>45587.718999999997</v>
      </c>
      <c r="M127" s="147"/>
    </row>
    <row r="128" spans="1:27" x14ac:dyDescent="0.3">
      <c r="A128" s="9">
        <v>23</v>
      </c>
      <c r="B128" s="9" t="s">
        <v>132</v>
      </c>
      <c r="C128" s="9">
        <v>8.9101E-2</v>
      </c>
      <c r="D128" s="9">
        <v>0.11090899999999999</v>
      </c>
      <c r="E128" s="9">
        <v>6.6886250000000008E-2</v>
      </c>
      <c r="F128" s="9">
        <v>7.6594999999999994E-5</v>
      </c>
      <c r="G128" s="9">
        <v>327598.5</v>
      </c>
      <c r="H128" s="9">
        <v>0.109656</v>
      </c>
      <c r="I128" s="9">
        <v>1.315E-3</v>
      </c>
      <c r="J128" s="9">
        <v>2.5938289999999999</v>
      </c>
      <c r="K128" s="9">
        <v>82036.403000000006</v>
      </c>
      <c r="M128" s="147"/>
    </row>
    <row r="129" spans="1:13" x14ac:dyDescent="0.3">
      <c r="A129" s="9">
        <v>24</v>
      </c>
      <c r="B129" s="9" t="s">
        <v>133</v>
      </c>
      <c r="C129" s="9">
        <v>4.7074999999999999E-2</v>
      </c>
      <c r="D129" s="9">
        <v>3.6519999999999997E-2</v>
      </c>
      <c r="E129" s="9">
        <v>4.0281999999999998E-2</v>
      </c>
      <c r="F129" s="9">
        <v>2.61909E-4</v>
      </c>
      <c r="G129" s="9">
        <v>0</v>
      </c>
      <c r="H129" s="9">
        <v>0.15848599999999999</v>
      </c>
      <c r="I129" s="9">
        <v>2.0579999999999999E-3</v>
      </c>
      <c r="J129" s="9">
        <v>4.1790799999999999</v>
      </c>
      <c r="K129" s="9">
        <v>226882.75899999999</v>
      </c>
      <c r="M129" s="147"/>
    </row>
    <row r="130" spans="1:13" x14ac:dyDescent="0.3">
      <c r="A130" s="9">
        <v>25</v>
      </c>
      <c r="B130" s="9" t="s">
        <v>134</v>
      </c>
      <c r="C130" s="9">
        <v>0.21709475000000009</v>
      </c>
      <c r="D130" s="9">
        <v>0.192036875</v>
      </c>
      <c r="E130" s="9">
        <v>3.8633000000000001E-2</v>
      </c>
      <c r="F130" s="9">
        <v>2.2118699999999999E-4</v>
      </c>
      <c r="G130" s="9">
        <v>327598.5</v>
      </c>
      <c r="H130" s="9">
        <v>1.4369999999999999E-3</v>
      </c>
      <c r="I130" s="9">
        <v>5.2499999999999997E-4</v>
      </c>
      <c r="J130" s="9">
        <v>8.9863156249999996</v>
      </c>
      <c r="K130" s="9">
        <v>0</v>
      </c>
      <c r="M130" s="147"/>
    </row>
    <row r="131" spans="1:13" x14ac:dyDescent="0.3">
      <c r="A131" s="9">
        <v>26</v>
      </c>
      <c r="B131" s="9" t="s">
        <v>135</v>
      </c>
      <c r="C131" s="9">
        <v>5.1527000000000003E-2</v>
      </c>
      <c r="D131" s="9">
        <v>3.5964000000000003E-2</v>
      </c>
      <c r="E131" s="9">
        <v>3.5055000000000003E-2</v>
      </c>
      <c r="F131" s="9">
        <v>2.6875199999999998E-4</v>
      </c>
      <c r="G131" s="9">
        <v>166</v>
      </c>
      <c r="H131" s="9">
        <v>7.0539000000000004E-2</v>
      </c>
      <c r="I131" s="9">
        <v>1.2329999999999999E-3</v>
      </c>
      <c r="J131" s="9">
        <v>8.9863156249999996</v>
      </c>
      <c r="K131" s="9">
        <v>0</v>
      </c>
      <c r="M131" s="147"/>
    </row>
    <row r="132" spans="1:13" x14ac:dyDescent="0.3">
      <c r="A132" s="9">
        <v>27</v>
      </c>
      <c r="B132" s="9" t="s">
        <v>136</v>
      </c>
      <c r="C132" s="9">
        <v>6.4537999999999998E-2</v>
      </c>
      <c r="D132" s="9">
        <v>4.6594999999999998E-2</v>
      </c>
      <c r="E132" s="9">
        <v>6.6886250000000008E-2</v>
      </c>
      <c r="F132" s="9">
        <v>1.3193999999999999E-5</v>
      </c>
      <c r="G132" s="9">
        <v>88607</v>
      </c>
      <c r="H132" s="9">
        <v>0.19905900000000001</v>
      </c>
      <c r="I132" s="9">
        <v>1.647E-3</v>
      </c>
      <c r="J132" s="9">
        <v>0.11743000000000001</v>
      </c>
      <c r="K132" s="9">
        <v>0</v>
      </c>
      <c r="M132" s="147"/>
    </row>
    <row r="133" spans="1:13" x14ac:dyDescent="0.3">
      <c r="A133" s="9">
        <v>28</v>
      </c>
      <c r="B133" s="9" t="s">
        <v>137</v>
      </c>
      <c r="C133" s="9">
        <v>0.101897</v>
      </c>
      <c r="D133" s="9">
        <v>5.1007999999999998E-2</v>
      </c>
      <c r="E133" s="9">
        <v>4.8694000000000001E-2</v>
      </c>
      <c r="F133" s="9">
        <v>3.2243999999999998E-5</v>
      </c>
      <c r="G133" s="9">
        <v>154914</v>
      </c>
      <c r="H133" s="9">
        <v>2.7430000000000002E-3</v>
      </c>
      <c r="I133" s="9">
        <v>4.0342500000000014E-3</v>
      </c>
      <c r="J133" s="9">
        <v>4.5217109999999998</v>
      </c>
      <c r="K133" s="9">
        <v>107505.376</v>
      </c>
      <c r="M133" s="147"/>
    </row>
    <row r="134" spans="1:13" x14ac:dyDescent="0.3">
      <c r="A134" s="9">
        <v>29</v>
      </c>
      <c r="B134" s="9" t="s">
        <v>138</v>
      </c>
      <c r="C134" s="9">
        <v>0.12617600000000001</v>
      </c>
      <c r="D134" s="9">
        <v>0.10764</v>
      </c>
      <c r="E134" s="9">
        <v>5.7251999999999997E-2</v>
      </c>
      <c r="F134" s="9">
        <v>1.1868000000000001E-5</v>
      </c>
      <c r="G134" s="9">
        <v>327598.5</v>
      </c>
      <c r="H134" s="9">
        <v>2.4032999999999999E-2</v>
      </c>
      <c r="I134" s="9">
        <v>3.8930000000000002E-3</v>
      </c>
      <c r="J134" s="9">
        <v>0.87437699999999996</v>
      </c>
      <c r="K134" s="9">
        <v>229923.07699999999</v>
      </c>
      <c r="M134" s="147"/>
    </row>
    <row r="135" spans="1:13" x14ac:dyDescent="0.3">
      <c r="A135" s="9">
        <v>30</v>
      </c>
      <c r="B135" s="9" t="s">
        <v>139</v>
      </c>
      <c r="C135" s="9">
        <v>5.2459999999999998E-3</v>
      </c>
      <c r="D135" s="9">
        <v>4.5880999999999998E-2</v>
      </c>
      <c r="E135" s="9">
        <v>3.5295E-2</v>
      </c>
      <c r="F135" s="9">
        <v>1.9635000000000001E-5</v>
      </c>
      <c r="G135" s="9">
        <v>268684</v>
      </c>
      <c r="H135" s="9">
        <v>0.16935500000000001</v>
      </c>
      <c r="I135" s="9">
        <v>4.0342500000000014E-3</v>
      </c>
      <c r="J135" s="9">
        <v>1.5933630000000001</v>
      </c>
      <c r="K135" s="9">
        <v>166027.34400000001</v>
      </c>
      <c r="M135" s="147"/>
    </row>
    <row r="136" spans="1:13" x14ac:dyDescent="0.3">
      <c r="C136" s="147"/>
      <c r="H136" s="147"/>
      <c r="M136" s="147"/>
    </row>
    <row r="137" spans="1:13" ht="15" thickBot="1" x14ac:dyDescent="0.35">
      <c r="C137" s="147"/>
      <c r="H137" s="147"/>
      <c r="M137" s="147"/>
    </row>
    <row r="138" spans="1:13" x14ac:dyDescent="0.3">
      <c r="B138" s="150"/>
      <c r="C138" s="150" t="s">
        <v>0</v>
      </c>
      <c r="D138" s="150" t="s">
        <v>1</v>
      </c>
      <c r="E138" s="150" t="s">
        <v>2</v>
      </c>
      <c r="F138" s="150" t="s">
        <v>3</v>
      </c>
      <c r="G138" s="150" t="s">
        <v>4</v>
      </c>
      <c r="H138" s="150" t="s">
        <v>5</v>
      </c>
      <c r="I138" s="150" t="s">
        <v>6</v>
      </c>
      <c r="J138" s="150" t="s">
        <v>7</v>
      </c>
      <c r="K138" s="150" t="s">
        <v>8</v>
      </c>
      <c r="M138" s="147"/>
    </row>
    <row r="139" spans="1:13" x14ac:dyDescent="0.3">
      <c r="B139" t="s">
        <v>0</v>
      </c>
      <c r="C139" s="125">
        <v>1</v>
      </c>
      <c r="D139" s="125"/>
      <c r="E139" s="125"/>
      <c r="F139" s="125"/>
      <c r="G139" s="125"/>
      <c r="H139" s="125"/>
      <c r="I139" s="125"/>
      <c r="J139" s="125"/>
      <c r="K139" s="125"/>
    </row>
    <row r="140" spans="1:13" x14ac:dyDescent="0.3">
      <c r="B140" t="s">
        <v>1</v>
      </c>
      <c r="C140" s="125">
        <v>0.65582606155439427</v>
      </c>
      <c r="D140" s="125">
        <v>1</v>
      </c>
      <c r="E140" s="125"/>
      <c r="F140" s="125"/>
      <c r="G140" s="125"/>
      <c r="H140" s="125"/>
      <c r="I140" s="125"/>
      <c r="J140" s="125"/>
      <c r="K140" s="125"/>
    </row>
    <row r="141" spans="1:13" x14ac:dyDescent="0.3">
      <c r="B141" t="s">
        <v>2</v>
      </c>
      <c r="C141" s="125">
        <v>8.5325055436660219E-2</v>
      </c>
      <c r="D141" s="125">
        <v>0.13769192433805247</v>
      </c>
      <c r="E141" s="125">
        <v>1</v>
      </c>
      <c r="F141" s="125"/>
      <c r="G141" s="125"/>
      <c r="H141" s="125"/>
      <c r="I141" s="125"/>
      <c r="J141" s="125"/>
      <c r="K141" s="125"/>
    </row>
    <row r="142" spans="1:13" x14ac:dyDescent="0.3">
      <c r="B142" t="s">
        <v>3</v>
      </c>
      <c r="C142" s="125">
        <v>0.2312184042646572</v>
      </c>
      <c r="D142" s="125">
        <v>3.7701054170898418E-2</v>
      </c>
      <c r="E142" s="125">
        <v>-0.44378976293467354</v>
      </c>
      <c r="F142" s="125">
        <v>1</v>
      </c>
      <c r="G142" s="125"/>
      <c r="H142" s="125"/>
      <c r="I142" s="125"/>
      <c r="J142" s="125"/>
      <c r="K142" s="125"/>
    </row>
    <row r="143" spans="1:13" x14ac:dyDescent="0.3">
      <c r="B143" t="s">
        <v>4</v>
      </c>
      <c r="C143" s="125">
        <v>0.1197914834332172</v>
      </c>
      <c r="D143" s="125">
        <v>0.18264371262578558</v>
      </c>
      <c r="E143" s="125">
        <v>0.19793593873749435</v>
      </c>
      <c r="F143" s="125">
        <v>-0.22800642363643911</v>
      </c>
      <c r="G143" s="125">
        <v>1</v>
      </c>
      <c r="H143" s="125"/>
      <c r="I143" s="125"/>
      <c r="J143" s="125"/>
      <c r="K143" s="125"/>
    </row>
    <row r="144" spans="1:13" x14ac:dyDescent="0.3">
      <c r="B144" t="s">
        <v>5</v>
      </c>
      <c r="C144" s="125">
        <v>3.2680076052328297E-2</v>
      </c>
      <c r="D144" s="125">
        <v>-3.8287616524535821E-2</v>
      </c>
      <c r="E144" s="125">
        <v>-4.3873266823353387E-2</v>
      </c>
      <c r="F144" s="125">
        <v>6.2130210885675642E-2</v>
      </c>
      <c r="G144" s="125">
        <v>-0.38973758197530545</v>
      </c>
      <c r="H144" s="125">
        <v>1</v>
      </c>
      <c r="I144" s="125"/>
      <c r="J144" s="125"/>
      <c r="K144" s="125"/>
    </row>
    <row r="145" spans="2:12" x14ac:dyDescent="0.3">
      <c r="B145" t="s">
        <v>6</v>
      </c>
      <c r="C145" s="125">
        <v>-0.25342414956620135</v>
      </c>
      <c r="D145" s="125">
        <v>-0.19082484351674994</v>
      </c>
      <c r="E145" s="125">
        <v>4.9023353263725408E-2</v>
      </c>
      <c r="F145" s="125">
        <v>-0.54625534015133881</v>
      </c>
      <c r="G145" s="125">
        <v>0.12841616255041374</v>
      </c>
      <c r="H145" s="125">
        <v>-0.10841715558209224</v>
      </c>
      <c r="I145" s="125">
        <v>1</v>
      </c>
      <c r="J145" s="125"/>
      <c r="K145" s="125"/>
    </row>
    <row r="146" spans="2:12" x14ac:dyDescent="0.3">
      <c r="B146" t="s">
        <v>7</v>
      </c>
      <c r="C146" s="125">
        <v>5.7136695237037669E-2</v>
      </c>
      <c r="D146" s="125">
        <v>0.11452121127890724</v>
      </c>
      <c r="E146" s="125">
        <v>-0.2426325964607243</v>
      </c>
      <c r="F146" s="125">
        <v>0.44994333372331985</v>
      </c>
      <c r="G146" s="125">
        <v>0.47653643835443432</v>
      </c>
      <c r="H146" s="125">
        <v>-0.3638755194612755</v>
      </c>
      <c r="I146" s="125">
        <v>-0.22506825716241188</v>
      </c>
      <c r="J146" s="125">
        <v>1</v>
      </c>
      <c r="K146" s="125"/>
    </row>
    <row r="147" spans="2:12" ht="15" thickBot="1" x14ac:dyDescent="0.35">
      <c r="B147" t="s">
        <v>8</v>
      </c>
      <c r="C147" s="187">
        <v>-0.19173576064447762</v>
      </c>
      <c r="D147" s="187">
        <v>-1.6330439347243431E-2</v>
      </c>
      <c r="E147" s="187">
        <v>7.3347521070323579E-2</v>
      </c>
      <c r="F147" s="187">
        <v>4.531331907019649E-3</v>
      </c>
      <c r="G147" s="187">
        <v>0.44695936694440791</v>
      </c>
      <c r="H147" s="187">
        <v>-6.0481887572426694E-2</v>
      </c>
      <c r="I147" s="187">
        <v>0.15733159404091826</v>
      </c>
      <c r="J147" s="187">
        <v>0.45151594463978606</v>
      </c>
      <c r="K147" s="187">
        <v>1</v>
      </c>
    </row>
    <row r="148" spans="2:12" x14ac:dyDescent="0.3">
      <c r="C148" s="148"/>
    </row>
    <row r="149" spans="2:12" x14ac:dyDescent="0.3">
      <c r="C149" s="148"/>
    </row>
    <row r="150" spans="2:12" x14ac:dyDescent="0.3">
      <c r="C150" s="148"/>
    </row>
    <row r="151" spans="2:12" x14ac:dyDescent="0.3">
      <c r="C151" s="148"/>
    </row>
    <row r="152" spans="2:12" x14ac:dyDescent="0.3">
      <c r="C152" s="148"/>
    </row>
    <row r="153" spans="2:12" x14ac:dyDescent="0.3">
      <c r="C153" s="148"/>
    </row>
    <row r="154" spans="2:12" x14ac:dyDescent="0.3">
      <c r="C154" s="148"/>
    </row>
    <row r="155" spans="2:12" x14ac:dyDescent="0.3">
      <c r="C155" s="148"/>
    </row>
    <row r="156" spans="2:12" x14ac:dyDescent="0.3">
      <c r="C156" s="148"/>
    </row>
    <row r="157" spans="2:12" x14ac:dyDescent="0.3">
      <c r="C157" s="148"/>
    </row>
    <row r="158" spans="2:12" x14ac:dyDescent="0.3">
      <c r="B158" s="9" t="s">
        <v>12</v>
      </c>
      <c r="C158" s="9" t="s">
        <v>11</v>
      </c>
      <c r="D158" s="152" t="s">
        <v>0</v>
      </c>
      <c r="E158" s="152" t="s">
        <v>1</v>
      </c>
      <c r="F158" s="152" t="s">
        <v>2</v>
      </c>
      <c r="G158" s="152" t="s">
        <v>3</v>
      </c>
      <c r="H158" s="152" t="s">
        <v>4</v>
      </c>
      <c r="I158" s="152" t="s">
        <v>5</v>
      </c>
      <c r="J158" s="152" t="s">
        <v>6</v>
      </c>
      <c r="K158" s="152" t="s">
        <v>7</v>
      </c>
      <c r="L158" s="152" t="s">
        <v>8</v>
      </c>
    </row>
    <row r="159" spans="2:12" x14ac:dyDescent="0.3">
      <c r="B159" s="9">
        <v>1</v>
      </c>
      <c r="C159" s="9" t="s">
        <v>110</v>
      </c>
      <c r="D159" s="186">
        <v>9.2000999999999999E-2</v>
      </c>
      <c r="E159" s="186">
        <v>7.7933000000000002E-2</v>
      </c>
      <c r="F159" s="186">
        <v>4.6042E-2</v>
      </c>
      <c r="G159" s="163">
        <v>7.9617999999999996E-5</v>
      </c>
      <c r="H159" s="186">
        <v>36813</v>
      </c>
      <c r="I159" s="186">
        <v>9.1975000000000001E-2</v>
      </c>
      <c r="J159" s="186">
        <v>1.3810000000000001E-3</v>
      </c>
      <c r="K159" s="186">
        <v>4.4426750000000004</v>
      </c>
      <c r="L159" s="186">
        <v>99896.057000000001</v>
      </c>
    </row>
    <row r="160" spans="2:12" x14ac:dyDescent="0.3">
      <c r="B160" s="9">
        <v>2</v>
      </c>
      <c r="C160" s="9" t="s">
        <v>111</v>
      </c>
      <c r="D160" s="186">
        <v>3.2747999999999999E-2</v>
      </c>
      <c r="E160" s="186">
        <v>3.5213000000000001E-2</v>
      </c>
      <c r="F160" s="186">
        <v>3.4931999999999998E-2</v>
      </c>
      <c r="G160" s="163">
        <v>8.3455000000000006E-5</v>
      </c>
      <c r="H160" s="186">
        <v>33846</v>
      </c>
      <c r="I160" s="186">
        <v>0.17880699999999999</v>
      </c>
      <c r="J160" s="186">
        <v>2.4870000000000001E-3</v>
      </c>
      <c r="K160" s="186">
        <v>0.19298999999999999</v>
      </c>
      <c r="L160" s="186">
        <v>0</v>
      </c>
    </row>
    <row r="161" spans="2:12" x14ac:dyDescent="0.3">
      <c r="B161" s="9">
        <v>3</v>
      </c>
      <c r="C161" s="9" t="s">
        <v>112</v>
      </c>
      <c r="D161" s="186">
        <v>0.19048899999999999</v>
      </c>
      <c r="E161" s="186">
        <v>4.2340000000000003E-2</v>
      </c>
      <c r="F161" s="186">
        <v>3.6729999999999999E-2</v>
      </c>
      <c r="G161" s="163">
        <v>1.9839E-4</v>
      </c>
      <c r="H161" s="186">
        <v>327598.5</v>
      </c>
      <c r="I161" s="186">
        <v>2.7914999999999999E-2</v>
      </c>
      <c r="J161" s="186">
        <v>7.9000000000000001E-4</v>
      </c>
      <c r="K161" s="186">
        <v>8.9863156249999996</v>
      </c>
      <c r="L161" s="186">
        <v>123618.399</v>
      </c>
    </row>
    <row r="162" spans="2:12" x14ac:dyDescent="0.3">
      <c r="B162" s="9">
        <v>4</v>
      </c>
      <c r="C162" s="9" t="s">
        <v>113</v>
      </c>
      <c r="D162" s="186">
        <v>6.7476999999999995E-2</v>
      </c>
      <c r="E162" s="186">
        <v>4.9209000000000003E-2</v>
      </c>
      <c r="F162" s="186">
        <v>5.7631000000000002E-2</v>
      </c>
      <c r="G162" s="163">
        <v>1.5271800000000001E-4</v>
      </c>
      <c r="H162" s="186">
        <v>3477</v>
      </c>
      <c r="I162" s="186">
        <v>0.51678974999999994</v>
      </c>
      <c r="J162" s="186">
        <v>1.124E-3</v>
      </c>
      <c r="K162" s="186">
        <v>0.19547999999999999</v>
      </c>
      <c r="L162" s="186">
        <v>0</v>
      </c>
    </row>
    <row r="163" spans="2:12" x14ac:dyDescent="0.3">
      <c r="B163" s="9">
        <v>5</v>
      </c>
      <c r="C163" s="9" t="s">
        <v>114</v>
      </c>
      <c r="D163" s="186">
        <v>5.2672999999999998E-2</v>
      </c>
      <c r="E163" s="186">
        <v>4.4512000000000003E-2</v>
      </c>
      <c r="F163" s="186">
        <v>3.5576000000000003E-2</v>
      </c>
      <c r="G163" s="163">
        <v>1.05086E-4</v>
      </c>
      <c r="H163" s="186">
        <v>20288</v>
      </c>
      <c r="I163" s="186">
        <v>0.26287300000000002</v>
      </c>
      <c r="J163" s="186">
        <v>1.9620000000000002E-3</v>
      </c>
      <c r="K163" s="186">
        <v>2.2572510000000001</v>
      </c>
      <c r="L163" s="186">
        <v>0</v>
      </c>
    </row>
    <row r="164" spans="2:12" x14ac:dyDescent="0.3">
      <c r="B164" s="9">
        <v>6</v>
      </c>
      <c r="C164" s="9" t="s">
        <v>116</v>
      </c>
      <c r="D164" s="186">
        <v>9.7206000000000001E-2</v>
      </c>
      <c r="E164" s="186">
        <v>5.4384000000000002E-2</v>
      </c>
      <c r="F164" s="186">
        <v>4.6535E-2</v>
      </c>
      <c r="G164" s="163">
        <v>2.13045E-4</v>
      </c>
      <c r="H164" s="186">
        <v>55834</v>
      </c>
      <c r="I164" s="186">
        <v>0.26250200000000001</v>
      </c>
      <c r="J164" s="186">
        <v>9.0899999999999998E-4</v>
      </c>
      <c r="K164" s="186">
        <v>0.227794</v>
      </c>
      <c r="L164" s="186">
        <v>0</v>
      </c>
    </row>
    <row r="165" spans="2:12" x14ac:dyDescent="0.3">
      <c r="B165" s="9">
        <v>7</v>
      </c>
      <c r="C165" s="9" t="s">
        <v>117</v>
      </c>
      <c r="D165" s="186">
        <v>0.21709475000000009</v>
      </c>
      <c r="E165" s="186">
        <v>3.3729000000000002E-2</v>
      </c>
      <c r="F165" s="186">
        <v>4.1739999999999999E-2</v>
      </c>
      <c r="G165" s="163">
        <v>2.6967400000000002E-4</v>
      </c>
      <c r="H165" s="186">
        <v>13592</v>
      </c>
      <c r="I165" s="186">
        <v>0.16033600000000001</v>
      </c>
      <c r="J165" s="186">
        <v>7.3300000000000004E-4</v>
      </c>
      <c r="K165" s="186">
        <v>1.801912</v>
      </c>
      <c r="L165" s="186">
        <v>57823.864000000001</v>
      </c>
    </row>
    <row r="166" spans="2:12" x14ac:dyDescent="0.3">
      <c r="B166" s="9">
        <v>8</v>
      </c>
      <c r="C166" s="9" t="s">
        <v>98</v>
      </c>
      <c r="D166" s="186">
        <v>6.1425E-2</v>
      </c>
      <c r="E166" s="186">
        <v>3.7912000000000001E-2</v>
      </c>
      <c r="F166" s="186">
        <v>5.2651999999999997E-2</v>
      </c>
      <c r="G166" s="163">
        <v>1.1434000000000001E-4</v>
      </c>
      <c r="H166" s="186">
        <v>33815</v>
      </c>
      <c r="I166" s="186">
        <v>0.37549300000000002</v>
      </c>
      <c r="J166" s="186">
        <v>1.083E-3</v>
      </c>
      <c r="K166" s="186">
        <v>1.834813</v>
      </c>
      <c r="L166" s="186">
        <v>264007.61562499998</v>
      </c>
    </row>
    <row r="167" spans="2:12" x14ac:dyDescent="0.3">
      <c r="B167" s="9">
        <v>9</v>
      </c>
      <c r="C167" s="9" t="s">
        <v>118</v>
      </c>
      <c r="D167" s="186">
        <v>0.17327100000000001</v>
      </c>
      <c r="E167" s="186">
        <v>0.17005799999999999</v>
      </c>
      <c r="F167" s="186">
        <v>3.8086000000000002E-2</v>
      </c>
      <c r="G167" s="163">
        <v>1.63547E-4</v>
      </c>
      <c r="H167" s="186">
        <v>37829</v>
      </c>
      <c r="I167" s="186">
        <v>0.120129</v>
      </c>
      <c r="J167" s="186">
        <v>1.828E-3</v>
      </c>
      <c r="K167" s="186">
        <v>1.3011079999999999</v>
      </c>
      <c r="L167" s="186">
        <v>0</v>
      </c>
    </row>
    <row r="168" spans="2:12" x14ac:dyDescent="0.3">
      <c r="B168" s="9">
        <v>10</v>
      </c>
      <c r="C168" s="9" t="s">
        <v>119</v>
      </c>
      <c r="D168" s="186">
        <v>5.4643999999999998E-2</v>
      </c>
      <c r="E168" s="186">
        <v>3.9463999999999999E-2</v>
      </c>
      <c r="F168" s="186">
        <v>5.2124999999999998E-2</v>
      </c>
      <c r="G168" s="163">
        <v>1.54172E-4</v>
      </c>
      <c r="H168" s="186">
        <v>21489</v>
      </c>
      <c r="I168" s="186">
        <v>2.2522E-2</v>
      </c>
      <c r="J168" s="186">
        <v>3.1979999999999999E-3</v>
      </c>
      <c r="K168" s="186">
        <v>0.780497</v>
      </c>
      <c r="L168" s="186">
        <v>0</v>
      </c>
    </row>
    <row r="169" spans="2:12" x14ac:dyDescent="0.3">
      <c r="B169" s="9">
        <v>11</v>
      </c>
      <c r="C169" s="9" t="s">
        <v>120</v>
      </c>
      <c r="D169" s="186">
        <v>5.7856999999999999E-2</v>
      </c>
      <c r="E169" s="186">
        <v>0.192036875</v>
      </c>
      <c r="F169" s="186">
        <v>3.9393999999999998E-2</v>
      </c>
      <c r="G169" s="163">
        <v>2.03036E-4</v>
      </c>
      <c r="H169" s="186">
        <v>148655</v>
      </c>
      <c r="I169" s="186">
        <v>2.1173999999999998E-2</v>
      </c>
      <c r="J169" s="186">
        <v>1.124E-3</v>
      </c>
      <c r="K169" s="186">
        <v>8.9863156249999996</v>
      </c>
      <c r="L169" s="186">
        <v>264007.61562499998</v>
      </c>
    </row>
    <row r="170" spans="2:12" x14ac:dyDescent="0.3">
      <c r="B170" s="9">
        <v>12</v>
      </c>
      <c r="C170" s="9" t="s">
        <v>121</v>
      </c>
      <c r="D170" s="186">
        <v>3.2424000000000001E-2</v>
      </c>
      <c r="E170" s="186">
        <v>2.6246999999999999E-2</v>
      </c>
      <c r="F170" s="186">
        <v>3.0647000000000001E-2</v>
      </c>
      <c r="G170" s="163">
        <v>1.8535700000000001E-4</v>
      </c>
      <c r="H170" s="186">
        <v>845</v>
      </c>
      <c r="I170" s="186">
        <v>0.13261999999999999</v>
      </c>
      <c r="J170" s="186">
        <v>7.0500000000000001E-4</v>
      </c>
      <c r="K170" s="186">
        <v>0.28035199999999999</v>
      </c>
      <c r="L170" s="186">
        <v>0</v>
      </c>
    </row>
    <row r="171" spans="2:12" x14ac:dyDescent="0.3">
      <c r="B171" s="9">
        <v>13</v>
      </c>
      <c r="C171" s="9" t="s">
        <v>122</v>
      </c>
      <c r="D171" s="186">
        <v>0.21709475000000009</v>
      </c>
      <c r="E171" s="186">
        <v>0.192036875</v>
      </c>
      <c r="F171" s="186">
        <v>3.4977000000000001E-2</v>
      </c>
      <c r="G171" s="163">
        <v>1.39548E-4</v>
      </c>
      <c r="H171" s="186">
        <v>0</v>
      </c>
      <c r="I171" s="186">
        <v>0.51678974999999994</v>
      </c>
      <c r="J171" s="186">
        <v>6.9899999999999997E-4</v>
      </c>
      <c r="K171" s="186">
        <v>0</v>
      </c>
      <c r="L171" s="186">
        <v>0</v>
      </c>
    </row>
  </sheetData>
  <mergeCells count="1">
    <mergeCell ref="A103:D103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FE08C-370F-4C87-8D81-6458D71A4DB5}">
  <dimension ref="A1:Y145"/>
  <sheetViews>
    <sheetView topLeftCell="J128" zoomScale="85" zoomScaleNormal="85" workbookViewId="0">
      <selection activeCell="P113" sqref="P113:R144"/>
    </sheetView>
  </sheetViews>
  <sheetFormatPr defaultRowHeight="14.4" x14ac:dyDescent="0.3"/>
  <cols>
    <col min="1" max="1" width="5.44140625" customWidth="1"/>
    <col min="2" max="2" width="10.21875" customWidth="1"/>
    <col min="6" max="6" width="8.88671875" customWidth="1"/>
  </cols>
  <sheetData>
    <row r="1" spans="1:11" x14ac:dyDescent="0.3">
      <c r="A1" s="11" t="s">
        <v>12</v>
      </c>
      <c r="B1" s="12" t="s">
        <v>11</v>
      </c>
      <c r="C1" s="153" t="s">
        <v>0</v>
      </c>
      <c r="D1" s="153" t="s">
        <v>1</v>
      </c>
      <c r="E1" s="153" t="s">
        <v>2</v>
      </c>
      <c r="F1" s="153" t="s">
        <v>3</v>
      </c>
      <c r="G1" s="153" t="s">
        <v>4</v>
      </c>
      <c r="H1" s="153" t="s">
        <v>5</v>
      </c>
      <c r="I1" s="153" t="s">
        <v>6</v>
      </c>
      <c r="J1" s="153" t="s">
        <v>7</v>
      </c>
      <c r="K1" s="154" t="s">
        <v>8</v>
      </c>
    </row>
    <row r="2" spans="1:11" x14ac:dyDescent="0.3">
      <c r="A2" s="67">
        <v>1</v>
      </c>
      <c r="B2" s="9" t="s">
        <v>110</v>
      </c>
      <c r="C2" s="9">
        <v>9.2000999999999999E-2</v>
      </c>
      <c r="D2" s="9">
        <v>7.7933000000000002E-2</v>
      </c>
      <c r="E2" s="9">
        <v>4.6042E-2</v>
      </c>
      <c r="F2" s="9">
        <v>7.9617999999999996E-5</v>
      </c>
      <c r="G2" s="9">
        <v>36813</v>
      </c>
      <c r="H2" s="9">
        <v>9.1975000000000001E-2</v>
      </c>
      <c r="I2" s="9">
        <v>1.3810000000000001E-3</v>
      </c>
      <c r="J2" s="9">
        <v>4.4426750000000004</v>
      </c>
      <c r="K2" s="28">
        <v>99896.057000000001</v>
      </c>
    </row>
    <row r="3" spans="1:11" x14ac:dyDescent="0.3">
      <c r="A3" s="67">
        <v>2</v>
      </c>
      <c r="B3" s="9" t="s">
        <v>111</v>
      </c>
      <c r="C3" s="9">
        <v>3.2747999999999999E-2</v>
      </c>
      <c r="D3" s="9">
        <v>3.5213000000000001E-2</v>
      </c>
      <c r="E3" s="9">
        <v>3.4931999999999998E-2</v>
      </c>
      <c r="F3" s="9">
        <v>8.3455000000000006E-5</v>
      </c>
      <c r="G3" s="9">
        <v>33846</v>
      </c>
      <c r="H3" s="9">
        <v>0.17880699999999999</v>
      </c>
      <c r="I3" s="9">
        <v>2.4870000000000001E-3</v>
      </c>
      <c r="J3" s="9">
        <v>0.19298999999999999</v>
      </c>
      <c r="K3" s="28">
        <v>0</v>
      </c>
    </row>
    <row r="4" spans="1:11" x14ac:dyDescent="0.3">
      <c r="A4" s="67">
        <v>3</v>
      </c>
      <c r="B4" s="9" t="s">
        <v>112</v>
      </c>
      <c r="C4" s="9">
        <v>0.19048899999999999</v>
      </c>
      <c r="D4" s="9">
        <v>4.2340000000000003E-2</v>
      </c>
      <c r="E4" s="9">
        <v>3.6729999999999999E-2</v>
      </c>
      <c r="F4" s="9">
        <v>1.9839E-4</v>
      </c>
      <c r="G4" s="9">
        <v>327598.5</v>
      </c>
      <c r="H4" s="9">
        <v>2.7914999999999999E-2</v>
      </c>
      <c r="I4" s="9">
        <v>7.9000000000000001E-4</v>
      </c>
      <c r="J4" s="9">
        <v>8.9863156249999996</v>
      </c>
      <c r="K4" s="28">
        <v>123618.399</v>
      </c>
    </row>
    <row r="5" spans="1:11" x14ac:dyDescent="0.3">
      <c r="A5" s="67">
        <v>4</v>
      </c>
      <c r="B5" s="9" t="s">
        <v>113</v>
      </c>
      <c r="C5" s="9">
        <v>6.7476999999999995E-2</v>
      </c>
      <c r="D5" s="9">
        <v>4.9209000000000003E-2</v>
      </c>
      <c r="E5" s="9">
        <v>5.7631000000000002E-2</v>
      </c>
      <c r="F5" s="9">
        <v>1.5271800000000001E-4</v>
      </c>
      <c r="G5" s="9">
        <v>3477</v>
      </c>
      <c r="H5" s="9">
        <v>0.51678974999999994</v>
      </c>
      <c r="I5" s="9">
        <v>1.124E-3</v>
      </c>
      <c r="J5" s="9">
        <v>0.19547999999999999</v>
      </c>
      <c r="K5" s="28">
        <v>0</v>
      </c>
    </row>
    <row r="6" spans="1:11" x14ac:dyDescent="0.3">
      <c r="A6" s="67">
        <v>5</v>
      </c>
      <c r="B6" s="9" t="s">
        <v>114</v>
      </c>
      <c r="C6" s="9">
        <v>5.2672999999999998E-2</v>
      </c>
      <c r="D6" s="9">
        <v>4.4512000000000003E-2</v>
      </c>
      <c r="E6" s="9">
        <v>3.5576000000000003E-2</v>
      </c>
      <c r="F6" s="9">
        <v>1.05086E-4</v>
      </c>
      <c r="G6" s="9">
        <v>20288</v>
      </c>
      <c r="H6" s="9">
        <v>0.26287300000000002</v>
      </c>
      <c r="I6" s="9">
        <v>1.9620000000000002E-3</v>
      </c>
      <c r="J6" s="9">
        <v>2.2572510000000001</v>
      </c>
      <c r="K6" s="28">
        <v>0</v>
      </c>
    </row>
    <row r="7" spans="1:11" x14ac:dyDescent="0.3">
      <c r="A7" s="67">
        <v>6</v>
      </c>
      <c r="B7" s="9" t="s">
        <v>116</v>
      </c>
      <c r="C7" s="9">
        <v>9.7206000000000001E-2</v>
      </c>
      <c r="D7" s="9">
        <v>5.4384000000000002E-2</v>
      </c>
      <c r="E7" s="9">
        <v>4.6535E-2</v>
      </c>
      <c r="F7" s="9">
        <v>2.13045E-4</v>
      </c>
      <c r="G7" s="9">
        <v>55834</v>
      </c>
      <c r="H7" s="9">
        <v>0.26250200000000001</v>
      </c>
      <c r="I7" s="9">
        <v>9.0899999999999998E-4</v>
      </c>
      <c r="J7" s="9">
        <v>0.227794</v>
      </c>
      <c r="K7" s="28">
        <v>0</v>
      </c>
    </row>
    <row r="8" spans="1:11" x14ac:dyDescent="0.3">
      <c r="A8" s="67">
        <v>7</v>
      </c>
      <c r="B8" s="9" t="s">
        <v>117</v>
      </c>
      <c r="C8" s="9">
        <v>0.21709475000000009</v>
      </c>
      <c r="D8" s="9">
        <v>3.3729000000000002E-2</v>
      </c>
      <c r="E8" s="9">
        <v>4.1739999999999999E-2</v>
      </c>
      <c r="F8" s="9">
        <v>2.6967400000000002E-4</v>
      </c>
      <c r="G8" s="9">
        <v>13592</v>
      </c>
      <c r="H8" s="9">
        <v>0.16033600000000001</v>
      </c>
      <c r="I8" s="9">
        <v>7.3300000000000004E-4</v>
      </c>
      <c r="J8" s="9">
        <v>1.801912</v>
      </c>
      <c r="K8" s="28">
        <v>57823.864000000001</v>
      </c>
    </row>
    <row r="9" spans="1:11" x14ac:dyDescent="0.3">
      <c r="A9" s="67">
        <v>8</v>
      </c>
      <c r="B9" s="9" t="s">
        <v>98</v>
      </c>
      <c r="C9" s="9">
        <v>6.1425E-2</v>
      </c>
      <c r="D9" s="9">
        <v>3.7912000000000001E-2</v>
      </c>
      <c r="E9" s="9">
        <v>5.2651999999999997E-2</v>
      </c>
      <c r="F9" s="9">
        <v>1.1434000000000001E-4</v>
      </c>
      <c r="G9" s="9">
        <v>33815</v>
      </c>
      <c r="H9" s="9">
        <v>0.37549300000000002</v>
      </c>
      <c r="I9" s="9">
        <v>1.083E-3</v>
      </c>
      <c r="J9" s="9">
        <v>1.834813</v>
      </c>
      <c r="K9" s="28">
        <v>264007.61562499998</v>
      </c>
    </row>
    <row r="10" spans="1:11" x14ac:dyDescent="0.3">
      <c r="A10" s="67">
        <v>9</v>
      </c>
      <c r="B10" s="9" t="s">
        <v>118</v>
      </c>
      <c r="C10" s="9">
        <v>0.17327100000000001</v>
      </c>
      <c r="D10" s="9">
        <v>0.17005799999999999</v>
      </c>
      <c r="E10" s="9">
        <v>3.8086000000000002E-2</v>
      </c>
      <c r="F10" s="9">
        <v>1.63547E-4</v>
      </c>
      <c r="G10" s="9">
        <v>37829</v>
      </c>
      <c r="H10" s="9">
        <v>0.120129</v>
      </c>
      <c r="I10" s="9">
        <v>1.828E-3</v>
      </c>
      <c r="J10" s="9">
        <v>1.3011079999999999</v>
      </c>
      <c r="K10" s="28">
        <v>0</v>
      </c>
    </row>
    <row r="11" spans="1:11" x14ac:dyDescent="0.3">
      <c r="A11" s="67">
        <v>10</v>
      </c>
      <c r="B11" s="9" t="s">
        <v>119</v>
      </c>
      <c r="C11" s="9">
        <v>5.4643999999999998E-2</v>
      </c>
      <c r="D11" s="9">
        <v>3.9463999999999999E-2</v>
      </c>
      <c r="E11" s="9">
        <v>5.2124999999999998E-2</v>
      </c>
      <c r="F11" s="9">
        <v>1.54172E-4</v>
      </c>
      <c r="G11" s="9">
        <v>21489</v>
      </c>
      <c r="H11" s="9">
        <v>2.2522E-2</v>
      </c>
      <c r="I11" s="9">
        <v>3.1979999999999999E-3</v>
      </c>
      <c r="J11" s="9">
        <v>0.780497</v>
      </c>
      <c r="K11" s="28">
        <v>0</v>
      </c>
    </row>
    <row r="12" spans="1:11" x14ac:dyDescent="0.3">
      <c r="A12" s="67">
        <v>11</v>
      </c>
      <c r="B12" s="9" t="s">
        <v>120</v>
      </c>
      <c r="C12" s="9">
        <v>5.7856999999999999E-2</v>
      </c>
      <c r="D12" s="9">
        <v>0.192036875</v>
      </c>
      <c r="E12" s="9">
        <v>3.9393999999999998E-2</v>
      </c>
      <c r="F12" s="9">
        <v>2.03036E-4</v>
      </c>
      <c r="G12" s="9">
        <v>148655</v>
      </c>
      <c r="H12" s="9">
        <v>2.1173999999999998E-2</v>
      </c>
      <c r="I12" s="9">
        <v>1.124E-3</v>
      </c>
      <c r="J12" s="9">
        <v>8.9863156249999996</v>
      </c>
      <c r="K12" s="28">
        <v>264007.61562499998</v>
      </c>
    </row>
    <row r="13" spans="1:11" x14ac:dyDescent="0.3">
      <c r="A13" s="67">
        <v>12</v>
      </c>
      <c r="B13" s="9" t="s">
        <v>121</v>
      </c>
      <c r="C13" s="9">
        <v>3.2424000000000001E-2</v>
      </c>
      <c r="D13" s="9">
        <v>2.6246999999999999E-2</v>
      </c>
      <c r="E13" s="9">
        <v>3.0647000000000001E-2</v>
      </c>
      <c r="F13" s="9">
        <v>1.8535700000000001E-4</v>
      </c>
      <c r="G13" s="9">
        <v>845</v>
      </c>
      <c r="H13" s="9">
        <v>0.13261999999999999</v>
      </c>
      <c r="I13" s="9">
        <v>7.0500000000000001E-4</v>
      </c>
      <c r="J13" s="9">
        <v>0.28035199999999999</v>
      </c>
      <c r="K13" s="28">
        <v>0</v>
      </c>
    </row>
    <row r="14" spans="1:11" x14ac:dyDescent="0.3">
      <c r="A14" s="67">
        <v>13</v>
      </c>
      <c r="B14" s="9" t="s">
        <v>122</v>
      </c>
      <c r="C14" s="9">
        <v>0.21709475000000009</v>
      </c>
      <c r="D14" s="9">
        <v>0.192036875</v>
      </c>
      <c r="E14" s="9">
        <v>3.4977000000000001E-2</v>
      </c>
      <c r="F14" s="9">
        <v>1.39548E-4</v>
      </c>
      <c r="G14" s="9">
        <v>0</v>
      </c>
      <c r="H14" s="9">
        <v>0.51678974999999994</v>
      </c>
      <c r="I14" s="9">
        <v>6.9899999999999997E-4</v>
      </c>
      <c r="J14" s="9">
        <v>0</v>
      </c>
      <c r="K14" s="28">
        <v>0</v>
      </c>
    </row>
    <row r="15" spans="1:11" x14ac:dyDescent="0.3">
      <c r="A15" s="67">
        <v>14</v>
      </c>
      <c r="B15" s="9" t="s">
        <v>123</v>
      </c>
      <c r="C15" s="9">
        <v>8.2622000000000001E-2</v>
      </c>
      <c r="D15" s="9">
        <v>7.2030999999999998E-2</v>
      </c>
      <c r="E15" s="9">
        <v>4.2117000000000002E-2</v>
      </c>
      <c r="F15" s="9">
        <v>1.22089E-4</v>
      </c>
      <c r="G15" s="9">
        <v>32540</v>
      </c>
      <c r="H15" s="9">
        <v>0.104603</v>
      </c>
      <c r="I15" s="9">
        <v>6.29E-4</v>
      </c>
      <c r="J15" s="9">
        <v>8.4523000000000001E-2</v>
      </c>
      <c r="K15" s="28">
        <v>0</v>
      </c>
    </row>
    <row r="16" spans="1:11" x14ac:dyDescent="0.3">
      <c r="A16" s="67">
        <v>15</v>
      </c>
      <c r="B16" s="9" t="s">
        <v>124</v>
      </c>
      <c r="C16" s="9">
        <v>7.1506E-2</v>
      </c>
      <c r="D16" s="9">
        <v>6.3678999999999999E-2</v>
      </c>
      <c r="E16" s="9">
        <v>4.7771000000000001E-2</v>
      </c>
      <c r="F16" s="9">
        <v>9.0556000000000005E-5</v>
      </c>
      <c r="G16" s="9">
        <v>55686</v>
      </c>
      <c r="H16" s="9">
        <v>1.4679999999999999E-3</v>
      </c>
      <c r="I16" s="9">
        <v>5.7200000000000003E-4</v>
      </c>
      <c r="J16" s="9">
        <v>2.2121599999999999</v>
      </c>
      <c r="K16" s="28">
        <v>0</v>
      </c>
    </row>
    <row r="17" spans="1:25" x14ac:dyDescent="0.3">
      <c r="A17" s="67">
        <v>16</v>
      </c>
      <c r="B17" s="9" t="s">
        <v>125</v>
      </c>
      <c r="C17" s="9">
        <v>4.7135999999999997E-2</v>
      </c>
      <c r="D17" s="9">
        <v>3.8842000000000002E-2</v>
      </c>
      <c r="E17" s="9">
        <v>3.6577999999999999E-2</v>
      </c>
      <c r="F17" s="9">
        <v>2.2834799999999999E-4</v>
      </c>
      <c r="G17" s="9">
        <v>266730</v>
      </c>
      <c r="H17" s="9">
        <v>0.26693800000000001</v>
      </c>
      <c r="I17" s="9">
        <v>2.8200000000000002E-4</v>
      </c>
      <c r="J17" s="9">
        <v>8.9863156249999996</v>
      </c>
      <c r="K17" s="28">
        <v>264007.61562499998</v>
      </c>
    </row>
    <row r="18" spans="1:25" x14ac:dyDescent="0.3">
      <c r="A18" s="67">
        <v>17</v>
      </c>
      <c r="B18" s="9" t="s">
        <v>126</v>
      </c>
      <c r="C18" s="9">
        <v>8.8696999999999998E-2</v>
      </c>
      <c r="D18" s="9">
        <v>6.8406999999999996E-2</v>
      </c>
      <c r="E18" s="9">
        <v>3.6048999999999998E-2</v>
      </c>
      <c r="F18" s="9">
        <v>1.66706E-4</v>
      </c>
      <c r="G18" s="9">
        <v>72323</v>
      </c>
      <c r="H18" s="9">
        <v>0.14649899999999999</v>
      </c>
      <c r="I18" s="9">
        <v>3.6999999999999999E-4</v>
      </c>
      <c r="J18" s="9">
        <v>2.05287</v>
      </c>
      <c r="K18" s="28">
        <v>0</v>
      </c>
    </row>
    <row r="19" spans="1:25" x14ac:dyDescent="0.3">
      <c r="A19" s="67">
        <v>18</v>
      </c>
      <c r="B19" s="9" t="s">
        <v>127</v>
      </c>
      <c r="C19" s="9">
        <v>5.9351000000000001E-2</v>
      </c>
      <c r="D19" s="9">
        <v>4.6706999999999999E-2</v>
      </c>
      <c r="E19" s="9">
        <v>4.0006E-2</v>
      </c>
      <c r="F19" s="9">
        <v>1.5381999999999999E-4</v>
      </c>
      <c r="G19" s="9">
        <v>53537</v>
      </c>
      <c r="H19" s="9">
        <v>7.4450000000000002E-3</v>
      </c>
      <c r="I19" s="9">
        <v>3.5500000000000001E-4</v>
      </c>
      <c r="J19" s="9">
        <v>0.58793399999999996</v>
      </c>
      <c r="K19" s="28">
        <v>0</v>
      </c>
    </row>
    <row r="20" spans="1:25" x14ac:dyDescent="0.3">
      <c r="A20" s="67">
        <v>19</v>
      </c>
      <c r="B20" s="9" t="s">
        <v>128</v>
      </c>
      <c r="C20" s="9">
        <v>6.2163000000000003E-2</v>
      </c>
      <c r="D20" s="9">
        <v>4.5879999999999997E-2</v>
      </c>
      <c r="E20" s="9">
        <v>4.6136000000000003E-2</v>
      </c>
      <c r="F20" s="9">
        <v>5.9503999999999998E-5</v>
      </c>
      <c r="G20" s="9">
        <v>114831</v>
      </c>
      <c r="H20" s="9">
        <v>7.4287000000000006E-2</v>
      </c>
      <c r="I20" s="9">
        <v>2.5490000000000001E-3</v>
      </c>
      <c r="J20" s="9">
        <v>0.41388399999999997</v>
      </c>
      <c r="K20" s="28">
        <v>0</v>
      </c>
    </row>
    <row r="21" spans="1:25" x14ac:dyDescent="0.3">
      <c r="A21" s="67">
        <v>20</v>
      </c>
      <c r="B21" s="9" t="s">
        <v>129</v>
      </c>
      <c r="C21" s="9">
        <v>0.21709475000000009</v>
      </c>
      <c r="D21" s="9">
        <v>0.192036875</v>
      </c>
      <c r="E21" s="9">
        <v>4.2598999999999998E-2</v>
      </c>
      <c r="F21" s="9">
        <v>1.60385E-4</v>
      </c>
      <c r="G21" s="9">
        <v>386</v>
      </c>
      <c r="H21" s="9">
        <v>0.24012500000000001</v>
      </c>
      <c r="I21" s="9">
        <v>1.952E-3</v>
      </c>
      <c r="J21" s="9">
        <v>0.217665</v>
      </c>
      <c r="K21" s="28">
        <v>0</v>
      </c>
    </row>
    <row r="22" spans="1:25" x14ac:dyDescent="0.3">
      <c r="A22" s="67">
        <v>21</v>
      </c>
      <c r="B22" s="9" t="s">
        <v>130</v>
      </c>
      <c r="C22" s="9">
        <v>9.7600000000000006E-2</v>
      </c>
      <c r="D22" s="9">
        <v>2.9142000000000001E-2</v>
      </c>
      <c r="E22" s="9">
        <v>3.1144999999999999E-2</v>
      </c>
      <c r="F22" s="9">
        <v>1.5060200000000001E-4</v>
      </c>
      <c r="G22" s="9">
        <v>837</v>
      </c>
      <c r="H22" s="9">
        <v>0.35569200000000001</v>
      </c>
      <c r="I22" s="9">
        <v>3.1380000000000002E-3</v>
      </c>
      <c r="J22" s="9">
        <v>0.53463899999999998</v>
      </c>
      <c r="K22" s="28">
        <v>0</v>
      </c>
    </row>
    <row r="23" spans="1:25" x14ac:dyDescent="0.3">
      <c r="A23" s="67">
        <v>22</v>
      </c>
      <c r="B23" s="9" t="s">
        <v>131</v>
      </c>
      <c r="C23" s="9">
        <v>0.21709475000000009</v>
      </c>
      <c r="D23" s="9">
        <v>0.192036875</v>
      </c>
      <c r="E23" s="9">
        <v>6.6886250000000008E-2</v>
      </c>
      <c r="F23" s="9">
        <v>1.3120499999999999E-4</v>
      </c>
      <c r="G23" s="9">
        <v>104730</v>
      </c>
      <c r="H23" s="9">
        <v>0.117947</v>
      </c>
      <c r="I23" s="9">
        <v>4.0000000000000002E-4</v>
      </c>
      <c r="J23" s="9">
        <v>1.7056640000000001</v>
      </c>
      <c r="K23" s="28">
        <v>45587.718999999997</v>
      </c>
    </row>
    <row r="24" spans="1:25" x14ac:dyDescent="0.3">
      <c r="A24" s="67">
        <v>23</v>
      </c>
      <c r="B24" s="9" t="s">
        <v>132</v>
      </c>
      <c r="C24" s="9">
        <v>8.9101E-2</v>
      </c>
      <c r="D24" s="9">
        <v>0.11090899999999999</v>
      </c>
      <c r="E24" s="9">
        <v>6.6886250000000008E-2</v>
      </c>
      <c r="F24" s="9">
        <v>7.6594999999999994E-5</v>
      </c>
      <c r="G24" s="9">
        <v>327598.5</v>
      </c>
      <c r="H24" s="9">
        <v>0.109656</v>
      </c>
      <c r="I24" s="9">
        <v>1.315E-3</v>
      </c>
      <c r="J24" s="9">
        <v>2.5938289999999999</v>
      </c>
      <c r="K24" s="28">
        <v>82036.403000000006</v>
      </c>
    </row>
    <row r="25" spans="1:25" x14ac:dyDescent="0.3">
      <c r="A25" s="67">
        <v>24</v>
      </c>
      <c r="B25" s="9" t="s">
        <v>133</v>
      </c>
      <c r="C25" s="9">
        <v>4.7074999999999999E-2</v>
      </c>
      <c r="D25" s="9">
        <v>3.6519999999999997E-2</v>
      </c>
      <c r="E25" s="9">
        <v>4.0281999999999998E-2</v>
      </c>
      <c r="F25" s="9">
        <v>2.61909E-4</v>
      </c>
      <c r="G25" s="9">
        <v>0</v>
      </c>
      <c r="H25" s="9">
        <v>0.15848599999999999</v>
      </c>
      <c r="I25" s="9">
        <v>2.0579999999999999E-3</v>
      </c>
      <c r="J25" s="9">
        <v>4.1790799999999999</v>
      </c>
      <c r="K25" s="28">
        <v>226882.75899999999</v>
      </c>
    </row>
    <row r="26" spans="1:25" x14ac:dyDescent="0.3">
      <c r="A26" s="67">
        <v>25</v>
      </c>
      <c r="B26" s="9" t="s">
        <v>134</v>
      </c>
      <c r="C26" s="9">
        <v>0.21709475000000009</v>
      </c>
      <c r="D26" s="9">
        <v>0.192036875</v>
      </c>
      <c r="E26" s="9">
        <v>3.8633000000000001E-2</v>
      </c>
      <c r="F26" s="9">
        <v>2.2118699999999999E-4</v>
      </c>
      <c r="G26" s="9">
        <v>327598.5</v>
      </c>
      <c r="H26" s="9">
        <v>1.4369999999999999E-3</v>
      </c>
      <c r="I26" s="9">
        <v>5.2499999999999997E-4</v>
      </c>
      <c r="J26" s="9">
        <v>8.9863156249999996</v>
      </c>
      <c r="K26" s="28">
        <v>0</v>
      </c>
    </row>
    <row r="27" spans="1:25" x14ac:dyDescent="0.3">
      <c r="A27" s="67">
        <v>26</v>
      </c>
      <c r="B27" s="9" t="s">
        <v>135</v>
      </c>
      <c r="C27" s="9">
        <v>5.1527000000000003E-2</v>
      </c>
      <c r="D27" s="9">
        <v>3.5964000000000003E-2</v>
      </c>
      <c r="E27" s="9">
        <v>3.5055000000000003E-2</v>
      </c>
      <c r="F27" s="9">
        <v>2.6875199999999998E-4</v>
      </c>
      <c r="G27" s="9">
        <v>166</v>
      </c>
      <c r="H27" s="9">
        <v>7.0539000000000004E-2</v>
      </c>
      <c r="I27" s="9">
        <v>1.2329999999999999E-3</v>
      </c>
      <c r="J27" s="9">
        <v>8.9863156249999996</v>
      </c>
      <c r="K27" s="28">
        <v>0</v>
      </c>
    </row>
    <row r="28" spans="1:25" x14ac:dyDescent="0.3">
      <c r="A28" s="67">
        <v>27</v>
      </c>
      <c r="B28" s="9" t="s">
        <v>136</v>
      </c>
      <c r="C28" s="9">
        <v>6.4537999999999998E-2</v>
      </c>
      <c r="D28" s="9">
        <v>4.6594999999999998E-2</v>
      </c>
      <c r="E28" s="9">
        <v>6.6886250000000008E-2</v>
      </c>
      <c r="F28" s="9">
        <v>1.3193999999999999E-5</v>
      </c>
      <c r="G28" s="9">
        <v>88607</v>
      </c>
      <c r="H28" s="9">
        <v>0.19905900000000001</v>
      </c>
      <c r="I28" s="9">
        <v>1.647E-3</v>
      </c>
      <c r="J28" s="9">
        <v>0.11743000000000001</v>
      </c>
      <c r="K28" s="28">
        <v>0</v>
      </c>
    </row>
    <row r="29" spans="1:25" x14ac:dyDescent="0.3">
      <c r="A29" s="67">
        <v>28</v>
      </c>
      <c r="B29" s="9" t="s">
        <v>137</v>
      </c>
      <c r="C29" s="9">
        <v>0.101897</v>
      </c>
      <c r="D29" s="9">
        <v>5.1007999999999998E-2</v>
      </c>
      <c r="E29" s="9">
        <v>4.8694000000000001E-2</v>
      </c>
      <c r="F29" s="9">
        <v>3.2243999999999998E-5</v>
      </c>
      <c r="G29" s="9">
        <v>154914</v>
      </c>
      <c r="H29" s="9">
        <v>2.7430000000000002E-3</v>
      </c>
      <c r="I29" s="9">
        <v>4.0342500000000014E-3</v>
      </c>
      <c r="J29" s="9">
        <v>4.5217109999999998</v>
      </c>
      <c r="K29" s="28">
        <v>107505.376</v>
      </c>
      <c r="P29" s="124"/>
      <c r="Q29" s="124"/>
      <c r="R29" s="124"/>
      <c r="S29" s="124"/>
      <c r="T29" s="124"/>
      <c r="U29" s="124"/>
      <c r="V29" s="124"/>
      <c r="W29" s="124"/>
      <c r="X29" s="124"/>
      <c r="Y29" s="124"/>
    </row>
    <row r="30" spans="1:25" x14ac:dyDescent="0.3">
      <c r="A30" s="67">
        <v>29</v>
      </c>
      <c r="B30" s="9" t="s">
        <v>138</v>
      </c>
      <c r="C30" s="9">
        <v>0.12617600000000001</v>
      </c>
      <c r="D30" s="9">
        <v>0.10764</v>
      </c>
      <c r="E30" s="9">
        <v>5.7251999999999997E-2</v>
      </c>
      <c r="F30" s="9">
        <v>1.1868000000000001E-5</v>
      </c>
      <c r="G30" s="9">
        <v>327598.5</v>
      </c>
      <c r="H30" s="9">
        <v>2.4032999999999999E-2</v>
      </c>
      <c r="I30" s="9">
        <v>3.8930000000000002E-3</v>
      </c>
      <c r="J30" s="9">
        <v>0.87437699999999996</v>
      </c>
      <c r="K30" s="28">
        <v>229923.07699999999</v>
      </c>
    </row>
    <row r="31" spans="1:25" x14ac:dyDescent="0.3">
      <c r="A31" s="155">
        <v>30</v>
      </c>
      <c r="B31" s="156" t="s">
        <v>139</v>
      </c>
      <c r="C31" s="156">
        <v>5.2459999999999998E-3</v>
      </c>
      <c r="D31" s="156">
        <v>4.5880999999999998E-2</v>
      </c>
      <c r="E31" s="156">
        <v>3.5295E-2</v>
      </c>
      <c r="F31" s="156">
        <v>1.9635000000000001E-5</v>
      </c>
      <c r="G31" s="156">
        <v>268684</v>
      </c>
      <c r="H31" s="156">
        <v>0.16935500000000001</v>
      </c>
      <c r="I31" s="156">
        <v>4.0342500000000014E-3</v>
      </c>
      <c r="J31" s="156">
        <v>1.5933630000000001</v>
      </c>
      <c r="K31" s="157">
        <v>166027.34400000001</v>
      </c>
    </row>
    <row r="33" spans="1:11" ht="15" thickBot="1" x14ac:dyDescent="0.35"/>
    <row r="34" spans="1:11" ht="15" thickBot="1" x14ac:dyDescent="0.35">
      <c r="A34" s="205" t="s">
        <v>26</v>
      </c>
      <c r="B34" s="206"/>
      <c r="C34" s="65">
        <f>AVERAGE(C2:C31)</f>
        <v>9.9744125000000031E-2</v>
      </c>
      <c r="D34" s="62">
        <f>AVERAGE(D2:D31)</f>
        <v>7.9013012499999979E-2</v>
      </c>
      <c r="E34" s="63">
        <f t="shared" ref="E34:J34" si="0">AVERAGE(E2:E31)</f>
        <v>4.4177925E-2</v>
      </c>
      <c r="F34" s="62">
        <f t="shared" si="0"/>
        <v>1.4101949999999997E-4</v>
      </c>
      <c r="G34" s="62">
        <f t="shared" si="0"/>
        <v>97694.933333333334</v>
      </c>
      <c r="H34" s="62">
        <f t="shared" si="0"/>
        <v>0.15800791666666669</v>
      </c>
      <c r="I34" s="62">
        <f t="shared" si="0"/>
        <v>1.5669833333333335E-3</v>
      </c>
      <c r="J34" s="62">
        <f t="shared" si="0"/>
        <v>2.6645193041666664</v>
      </c>
      <c r="K34" s="64">
        <f>AVERAGE(K2:K31)</f>
        <v>64377.461495833333</v>
      </c>
    </row>
    <row r="35" spans="1:11" ht="15" thickBot="1" x14ac:dyDescent="0.35">
      <c r="A35" s="205" t="s">
        <v>27</v>
      </c>
      <c r="B35" s="206"/>
      <c r="C35" s="66">
        <f>STDEV(C2:C31)</f>
        <v>6.5181690064254574E-2</v>
      </c>
      <c r="D35" s="36">
        <f t="shared" ref="D35:K35" si="1">STDEV(D2:D31)</f>
        <v>5.9092713512275859E-2</v>
      </c>
      <c r="E35" s="36">
        <f>STDEV(E2:E31)</f>
        <v>1.0429718022800478E-2</v>
      </c>
      <c r="F35" s="36">
        <f t="shared" si="1"/>
        <v>7.4372081008265456E-5</v>
      </c>
      <c r="G35" s="36">
        <f t="shared" si="1"/>
        <v>115357.54997202015</v>
      </c>
      <c r="H35" s="36">
        <f t="shared" si="1"/>
        <v>0.14171127255966576</v>
      </c>
      <c r="I35" s="36">
        <f t="shared" si="1"/>
        <v>1.1458971205651669E-3</v>
      </c>
      <c r="J35" s="36">
        <f t="shared" si="1"/>
        <v>3.137996417199699</v>
      </c>
      <c r="K35" s="37">
        <f t="shared" si="1"/>
        <v>95708.2079357529</v>
      </c>
    </row>
    <row r="36" spans="1:11" ht="15" thickBot="1" x14ac:dyDescent="0.35"/>
    <row r="37" spans="1:11" ht="15" thickBot="1" x14ac:dyDescent="0.35">
      <c r="A37" s="191" t="s">
        <v>15</v>
      </c>
      <c r="B37" s="192"/>
      <c r="C37" s="192"/>
      <c r="D37" s="193"/>
    </row>
    <row r="38" spans="1:11" ht="15" thickBot="1" x14ac:dyDescent="0.35">
      <c r="A38" s="46" t="s">
        <v>12</v>
      </c>
      <c r="B38" s="61" t="s">
        <v>11</v>
      </c>
      <c r="C38" s="26" t="s">
        <v>0</v>
      </c>
      <c r="D38" s="26" t="s">
        <v>1</v>
      </c>
      <c r="E38" s="26" t="s">
        <v>2</v>
      </c>
      <c r="F38" s="26" t="s">
        <v>3</v>
      </c>
      <c r="G38" s="26" t="s">
        <v>4</v>
      </c>
      <c r="H38" s="26" t="s">
        <v>5</v>
      </c>
      <c r="I38" s="26" t="s">
        <v>6</v>
      </c>
      <c r="J38" s="26" t="s">
        <v>7</v>
      </c>
      <c r="K38" s="27" t="s">
        <v>8</v>
      </c>
    </row>
    <row r="39" spans="1:11" x14ac:dyDescent="0.3">
      <c r="A39" s="42">
        <v>1</v>
      </c>
      <c r="B39" s="9" t="s">
        <v>110</v>
      </c>
      <c r="C39" s="12">
        <f>(C2-C$34)/C$35</f>
        <v>-0.11879294618422813</v>
      </c>
      <c r="D39" s="12">
        <f t="shared" ref="D39:K39" si="2">(D2-D$34)/D$35</f>
        <v>-1.8276576515235107E-2</v>
      </c>
      <c r="E39" s="12">
        <f t="shared" si="2"/>
        <v>0.17872726721134097</v>
      </c>
      <c r="F39" s="12">
        <f t="shared" si="2"/>
        <v>-0.82559878878709902</v>
      </c>
      <c r="G39" s="12">
        <f t="shared" si="2"/>
        <v>-0.5277672189475261</v>
      </c>
      <c r="H39" s="12">
        <f t="shared" si="2"/>
        <v>-0.46596798881235335</v>
      </c>
      <c r="I39" s="12">
        <f t="shared" si="2"/>
        <v>-0.16230369201172679</v>
      </c>
      <c r="J39" s="12">
        <f t="shared" si="2"/>
        <v>0.56665319504097256</v>
      </c>
      <c r="K39" s="43">
        <f t="shared" si="2"/>
        <v>0.37111336916902282</v>
      </c>
    </row>
    <row r="40" spans="1:11" x14ac:dyDescent="0.3">
      <c r="A40" s="33">
        <v>2</v>
      </c>
      <c r="B40" s="9" t="s">
        <v>111</v>
      </c>
      <c r="C40" s="9">
        <f t="shared" ref="C40:K40" si="3">(C3-C$34)/C$35</f>
        <v>-1.0278365739513171</v>
      </c>
      <c r="D40" s="9">
        <f t="shared" si="3"/>
        <v>-0.74120834696313298</v>
      </c>
      <c r="E40" s="9">
        <f t="shared" si="3"/>
        <v>-0.88649807979347306</v>
      </c>
      <c r="F40" s="9">
        <f t="shared" si="3"/>
        <v>-0.77400684799451069</v>
      </c>
      <c r="G40" s="9">
        <f t="shared" si="3"/>
        <v>-0.55348725201618643</v>
      </c>
      <c r="H40" s="9">
        <f t="shared" si="3"/>
        <v>0.14677084580251798</v>
      </c>
      <c r="I40" s="9">
        <f t="shared" si="3"/>
        <v>0.80287894101078283</v>
      </c>
      <c r="J40" s="9">
        <f t="shared" si="3"/>
        <v>-0.78761380689281413</v>
      </c>
      <c r="K40" s="34">
        <f t="shared" si="3"/>
        <v>-0.6726430562679504</v>
      </c>
    </row>
    <row r="41" spans="1:11" x14ac:dyDescent="0.3">
      <c r="A41" s="33">
        <v>3</v>
      </c>
      <c r="B41" s="9" t="s">
        <v>112</v>
      </c>
      <c r="C41" s="9">
        <f t="shared" ref="C41:K41" si="4">(C4-C$34)/C$35</f>
        <v>1.3921835243999627</v>
      </c>
      <c r="D41" s="9">
        <f t="shared" si="4"/>
        <v>-0.62060126063396226</v>
      </c>
      <c r="E41" s="9">
        <f t="shared" si="4"/>
        <v>-0.71410607494066869</v>
      </c>
      <c r="F41" s="9">
        <f t="shared" si="4"/>
        <v>0.77139834225727899</v>
      </c>
      <c r="G41" s="9">
        <f t="shared" si="4"/>
        <v>1.9929650614322991</v>
      </c>
      <c r="H41" s="9">
        <f t="shared" si="4"/>
        <v>-0.91801389061616612</v>
      </c>
      <c r="I41" s="9">
        <f t="shared" si="4"/>
        <v>-0.67805679880766101</v>
      </c>
      <c r="J41" s="9">
        <f t="shared" si="4"/>
        <v>2.0145964113224863</v>
      </c>
      <c r="K41" s="34">
        <f t="shared" si="4"/>
        <v>0.61897447232460967</v>
      </c>
    </row>
    <row r="42" spans="1:11" x14ac:dyDescent="0.3">
      <c r="A42" s="33">
        <v>4</v>
      </c>
      <c r="B42" s="9" t="s">
        <v>113</v>
      </c>
      <c r="C42" s="9">
        <f t="shared" ref="C42:K42" si="5">(C5-C$34)/C$35</f>
        <v>-0.49503357412475596</v>
      </c>
      <c r="D42" s="9">
        <f t="shared" si="5"/>
        <v>-0.50436019482856409</v>
      </c>
      <c r="E42" s="9">
        <f t="shared" si="5"/>
        <v>1.289879071571268</v>
      </c>
      <c r="F42" s="9">
        <f t="shared" si="5"/>
        <v>0.1572969297268946</v>
      </c>
      <c r="G42" s="9">
        <f t="shared" si="5"/>
        <v>-0.81674700404252509</v>
      </c>
      <c r="H42" s="9">
        <f t="shared" si="5"/>
        <v>2.5317804776770503</v>
      </c>
      <c r="I42" s="9">
        <f t="shared" si="5"/>
        <v>-0.38658211577916352</v>
      </c>
      <c r="J42" s="9">
        <f t="shared" si="5"/>
        <v>-0.78682030694286142</v>
      </c>
      <c r="K42" s="34">
        <f t="shared" si="5"/>
        <v>-0.6726430562679504</v>
      </c>
    </row>
    <row r="43" spans="1:11" x14ac:dyDescent="0.3">
      <c r="A43" s="33">
        <v>5</v>
      </c>
      <c r="B43" s="9" t="s">
        <v>114</v>
      </c>
      <c r="C43" s="9">
        <f t="shared" ref="C43:K43" si="6">(C6-C$34)/C$35</f>
        <v>-0.72215257004840516</v>
      </c>
      <c r="D43" s="9">
        <f t="shared" si="6"/>
        <v>-0.58384545994545967</v>
      </c>
      <c r="E43" s="9">
        <f t="shared" si="6"/>
        <v>-0.82475144401749589</v>
      </c>
      <c r="F43" s="9">
        <f t="shared" si="6"/>
        <v>-0.48315845829305809</v>
      </c>
      <c r="G43" s="9">
        <f t="shared" si="6"/>
        <v>-0.6710174873868967</v>
      </c>
      <c r="H43" s="9">
        <f t="shared" si="6"/>
        <v>0.73999112024896396</v>
      </c>
      <c r="I43" s="9">
        <f t="shared" si="6"/>
        <v>0.34472262786718666</v>
      </c>
      <c r="J43" s="9">
        <f t="shared" si="6"/>
        <v>-0.12978609597333651</v>
      </c>
      <c r="K43" s="34">
        <f t="shared" si="6"/>
        <v>-0.6726430562679504</v>
      </c>
    </row>
    <row r="44" spans="1:11" x14ac:dyDescent="0.3">
      <c r="A44" s="33">
        <v>6</v>
      </c>
      <c r="B44" s="9" t="s">
        <v>116</v>
      </c>
      <c r="C44" s="9">
        <f t="shared" ref="C44:K44" si="7">(C7-C$34)/C$35</f>
        <v>-3.8939232743090982E-2</v>
      </c>
      <c r="D44" s="9">
        <f t="shared" si="7"/>
        <v>-0.41678594595057089</v>
      </c>
      <c r="E44" s="9">
        <f t="shared" si="7"/>
        <v>0.225996042735497</v>
      </c>
      <c r="F44" s="9">
        <f t="shared" si="7"/>
        <v>0.96844809266524856</v>
      </c>
      <c r="G44" s="9">
        <f t="shared" si="7"/>
        <v>-0.36287987516626924</v>
      </c>
      <c r="H44" s="9">
        <f t="shared" si="7"/>
        <v>0.73737312103620689</v>
      </c>
      <c r="I44" s="9">
        <f t="shared" si="7"/>
        <v>-0.5742080344951126</v>
      </c>
      <c r="J44" s="9">
        <f t="shared" si="7"/>
        <v>-0.7765226533754821</v>
      </c>
      <c r="K44" s="34">
        <f t="shared" si="7"/>
        <v>-0.6726430562679504</v>
      </c>
    </row>
    <row r="45" spans="1:11" x14ac:dyDescent="0.3">
      <c r="A45" s="33">
        <v>7</v>
      </c>
      <c r="B45" s="9" t="s">
        <v>117</v>
      </c>
      <c r="C45" s="9">
        <f t="shared" ref="C45:K45" si="8">(C8-C$34)/C$35</f>
        <v>1.8003618022840244</v>
      </c>
      <c r="D45" s="9">
        <f t="shared" si="8"/>
        <v>-0.76632142625490918</v>
      </c>
      <c r="E45" s="9">
        <f t="shared" si="8"/>
        <v>-0.23374793016172019</v>
      </c>
      <c r="F45" s="9">
        <f t="shared" si="8"/>
        <v>1.729876295725836</v>
      </c>
      <c r="G45" s="9">
        <f t="shared" si="8"/>
        <v>-0.72906310296753363</v>
      </c>
      <c r="H45" s="9">
        <f t="shared" si="8"/>
        <v>1.6428356695146491E-2</v>
      </c>
      <c r="I45" s="9">
        <f t="shared" si="8"/>
        <v>-0.72779948423467999</v>
      </c>
      <c r="J45" s="9">
        <f t="shared" si="8"/>
        <v>-0.27489110549604906</v>
      </c>
      <c r="K45" s="34">
        <f t="shared" si="8"/>
        <v>-6.8474769689895743E-2</v>
      </c>
    </row>
    <row r="46" spans="1:11" x14ac:dyDescent="0.3">
      <c r="A46" s="33">
        <v>8</v>
      </c>
      <c r="B46" s="9" t="s">
        <v>98</v>
      </c>
      <c r="C46" s="9">
        <f t="shared" ref="C46:K46" si="9">(C9-C$34)/C$35</f>
        <v>-0.5878817343064584</v>
      </c>
      <c r="D46" s="9">
        <f t="shared" si="9"/>
        <v>-0.69553435706521916</v>
      </c>
      <c r="E46" s="9">
        <f t="shared" si="9"/>
        <v>0.81249320273805714</v>
      </c>
      <c r="F46" s="9">
        <f t="shared" si="9"/>
        <v>-0.35873004544588299</v>
      </c>
      <c r="G46" s="9">
        <f t="shared" si="9"/>
        <v>-0.5537559817179486</v>
      </c>
      <c r="H46" s="9">
        <f>(H9-H$34)/H$35</f>
        <v>1.5347055982562288</v>
      </c>
      <c r="I46" s="9">
        <f t="shared" si="9"/>
        <v>-0.42236194213894918</v>
      </c>
      <c r="J46" s="9">
        <f t="shared" si="9"/>
        <v>-0.26440638989227522</v>
      </c>
      <c r="K46" s="34">
        <f t="shared" si="9"/>
        <v>2.0858206253655336</v>
      </c>
    </row>
    <row r="47" spans="1:11" x14ac:dyDescent="0.3">
      <c r="A47" s="33">
        <v>9</v>
      </c>
      <c r="B47" s="9" t="s">
        <v>118</v>
      </c>
      <c r="C47" s="9">
        <f t="shared" ref="C47:K47" si="10">(C10-C$34)/C$35</f>
        <v>1.1280295881791178</v>
      </c>
      <c r="D47" s="9">
        <f t="shared" si="10"/>
        <v>1.5407142791147408</v>
      </c>
      <c r="E47" s="9">
        <f t="shared" si="10"/>
        <v>-0.58409297228193502</v>
      </c>
      <c r="F47" s="9">
        <f t="shared" si="10"/>
        <v>0.30290264430675812</v>
      </c>
      <c r="G47" s="9">
        <f t="shared" si="10"/>
        <v>-0.51895981968977112</v>
      </c>
      <c r="H47" s="9">
        <f t="shared" si="10"/>
        <v>-0.26729642591218883</v>
      </c>
      <c r="I47" s="9">
        <f t="shared" si="10"/>
        <v>0.22778368317910661</v>
      </c>
      <c r="J47" s="9">
        <f t="shared" si="10"/>
        <v>-0.43448465928567065</v>
      </c>
      <c r="K47" s="34">
        <f t="shared" si="10"/>
        <v>-0.6726430562679504</v>
      </c>
    </row>
    <row r="48" spans="1:11" x14ac:dyDescent="0.3">
      <c r="A48" s="33">
        <v>10</v>
      </c>
      <c r="B48" s="9" t="s">
        <v>119</v>
      </c>
      <c r="C48" s="9">
        <f t="shared" ref="C48:K48" si="11">(C11-C$34)/C$35</f>
        <v>-0.691914016889427</v>
      </c>
      <c r="D48" s="9">
        <f t="shared" si="11"/>
        <v>-0.66927054368190608</v>
      </c>
      <c r="E48" s="9">
        <f t="shared" si="11"/>
        <v>0.76196451166051116</v>
      </c>
      <c r="F48" s="9">
        <f t="shared" si="11"/>
        <v>0.17684727685027812</v>
      </c>
      <c r="G48" s="9">
        <f t="shared" si="11"/>
        <v>-0.66060637861862537</v>
      </c>
      <c r="H48" s="9">
        <f t="shared" si="11"/>
        <v>-0.95607014332343998</v>
      </c>
      <c r="I48" s="9">
        <f t="shared" si="11"/>
        <v>1.4233534908109675</v>
      </c>
      <c r="J48" s="9">
        <f t="shared" si="11"/>
        <v>-0.60039020243622188</v>
      </c>
      <c r="K48" s="34">
        <f t="shared" si="11"/>
        <v>-0.6726430562679504</v>
      </c>
    </row>
    <row r="49" spans="1:11" x14ac:dyDescent="0.3">
      <c r="A49" s="33">
        <v>11</v>
      </c>
      <c r="B49" s="9" t="s">
        <v>120</v>
      </c>
      <c r="C49" s="9">
        <f t="shared" ref="C49:K49" si="12">(C12-C$34)/C$35</f>
        <v>-0.64262103297273654</v>
      </c>
      <c r="D49" s="9">
        <f t="shared" si="12"/>
        <v>1.9126531137636886</v>
      </c>
      <c r="E49" s="9">
        <f t="shared" si="12"/>
        <v>-0.45868210334563508</v>
      </c>
      <c r="F49" s="9">
        <f t="shared" si="12"/>
        <v>0.83386802089224499</v>
      </c>
      <c r="G49" s="9">
        <f t="shared" si="12"/>
        <v>0.44175753281017999</v>
      </c>
      <c r="H49" s="9">
        <f t="shared" si="12"/>
        <v>-0.96558244234984547</v>
      </c>
      <c r="I49" s="9">
        <f t="shared" si="12"/>
        <v>-0.38658211577916352</v>
      </c>
      <c r="J49" s="9">
        <f t="shared" si="12"/>
        <v>2.0145964113224863</v>
      </c>
      <c r="K49" s="34">
        <f t="shared" si="12"/>
        <v>2.0858206253655336</v>
      </c>
    </row>
    <row r="50" spans="1:11" x14ac:dyDescent="0.3">
      <c r="A50" s="33">
        <v>12</v>
      </c>
      <c r="B50" s="9" t="s">
        <v>121</v>
      </c>
      <c r="C50" s="9">
        <f t="shared" ref="C50:K50" si="13">(C13-C$34)/C$35</f>
        <v>-1.0328072950185465</v>
      </c>
      <c r="D50" s="9">
        <f t="shared" si="13"/>
        <v>-0.89293602144430928</v>
      </c>
      <c r="E50" s="9">
        <f t="shared" si="13"/>
        <v>-1.2973433193898389</v>
      </c>
      <c r="F50" s="9">
        <f t="shared" si="13"/>
        <v>0.5961578511575133</v>
      </c>
      <c r="G50" s="9">
        <f t="shared" si="13"/>
        <v>-0.83956302259214233</v>
      </c>
      <c r="H50" s="9">
        <f t="shared" si="13"/>
        <v>-0.17915241468160156</v>
      </c>
      <c r="I50" s="9">
        <f t="shared" si="13"/>
        <v>-0.75223448760233858</v>
      </c>
      <c r="J50" s="9">
        <f t="shared" si="13"/>
        <v>-0.75977374961258282</v>
      </c>
      <c r="K50" s="34">
        <f t="shared" si="13"/>
        <v>-0.6726430562679504</v>
      </c>
    </row>
    <row r="51" spans="1:11" x14ac:dyDescent="0.3">
      <c r="A51" s="33">
        <v>13</v>
      </c>
      <c r="B51" s="9" t="s">
        <v>122</v>
      </c>
      <c r="C51" s="9">
        <f t="shared" ref="C51:K51" si="14">(C14-C$34)/C$35</f>
        <v>1.8003618022840244</v>
      </c>
      <c r="D51" s="9">
        <f t="shared" si="14"/>
        <v>1.9126531137636886</v>
      </c>
      <c r="E51" s="9">
        <f t="shared" si="14"/>
        <v>-0.88218348567869176</v>
      </c>
      <c r="F51" s="9">
        <f t="shared" si="14"/>
        <v>-1.9785650475968659E-2</v>
      </c>
      <c r="G51" s="9">
        <f t="shared" si="14"/>
        <v>-0.84688807414017664</v>
      </c>
      <c r="H51" s="9">
        <f t="shared" si="14"/>
        <v>2.5317804776770503</v>
      </c>
      <c r="I51" s="9">
        <f t="shared" si="14"/>
        <v>-0.75747055975255106</v>
      </c>
      <c r="J51" s="9">
        <f t="shared" si="14"/>
        <v>-0.84911483313433589</v>
      </c>
      <c r="K51" s="34">
        <f t="shared" si="14"/>
        <v>-0.6726430562679504</v>
      </c>
    </row>
    <row r="52" spans="1:11" x14ac:dyDescent="0.3">
      <c r="A52" s="33">
        <v>14</v>
      </c>
      <c r="B52" s="9" t="s">
        <v>123</v>
      </c>
      <c r="C52" s="9">
        <f t="shared" ref="C52:K52" si="15">(C15-C$34)/C$35</f>
        <v>-0.26268304769516476</v>
      </c>
      <c r="D52" s="9">
        <f t="shared" si="15"/>
        <v>-0.11815352663657162</v>
      </c>
      <c r="E52" s="9">
        <f t="shared" si="15"/>
        <v>-0.19760121946677714</v>
      </c>
      <c r="F52" s="9">
        <f t="shared" si="15"/>
        <v>-0.25453772092105498</v>
      </c>
      <c r="G52" s="9">
        <f t="shared" si="15"/>
        <v>-0.56480857429042652</v>
      </c>
      <c r="H52" s="9">
        <f t="shared" si="15"/>
        <v>-0.37685722315549186</v>
      </c>
      <c r="I52" s="9">
        <f t="shared" si="15"/>
        <v>-0.8185580681716973</v>
      </c>
      <c r="J52" s="9">
        <f t="shared" si="15"/>
        <v>-0.82217949326692241</v>
      </c>
      <c r="K52" s="34">
        <f t="shared" si="15"/>
        <v>-0.6726430562679504</v>
      </c>
    </row>
    <row r="53" spans="1:11" x14ac:dyDescent="0.3">
      <c r="A53" s="33">
        <v>15</v>
      </c>
      <c r="B53" s="9" t="s">
        <v>124</v>
      </c>
      <c r="C53" s="9">
        <f t="shared" ref="C53:K53" si="16">(C16-C$34)/C$35</f>
        <v>-0.4332217371498584</v>
      </c>
      <c r="D53" s="9">
        <f t="shared" si="16"/>
        <v>-0.25949074917357634</v>
      </c>
      <c r="E53" s="9">
        <f t="shared" si="16"/>
        <v>0.34450356108814784</v>
      </c>
      <c r="F53" s="9">
        <f t="shared" si="16"/>
        <v>-0.67852747046827455</v>
      </c>
      <c r="G53" s="9">
        <f t="shared" si="16"/>
        <v>-0.36416284277468236</v>
      </c>
      <c r="H53" s="9">
        <f t="shared" si="16"/>
        <v>-1.1046398344969877</v>
      </c>
      <c r="I53" s="9">
        <f t="shared" si="16"/>
        <v>-0.86830075359871628</v>
      </c>
      <c r="J53" s="9">
        <f t="shared" si="16"/>
        <v>-0.14415545591041343</v>
      </c>
      <c r="K53" s="34">
        <f t="shared" si="16"/>
        <v>-0.6726430562679504</v>
      </c>
    </row>
    <row r="54" spans="1:11" x14ac:dyDescent="0.3">
      <c r="A54" s="33">
        <v>16</v>
      </c>
      <c r="B54" s="9" t="s">
        <v>125</v>
      </c>
      <c r="C54" s="9">
        <f t="shared" ref="C54:K54" si="17">(C17-C$34)/C$35</f>
        <v>-0.80709973841028337</v>
      </c>
      <c r="D54" s="9">
        <f t="shared" si="17"/>
        <v>-0.67979637610743482</v>
      </c>
      <c r="E54" s="9">
        <f t="shared" si="17"/>
        <v>-0.72867981506170665</v>
      </c>
      <c r="F54" s="9">
        <f t="shared" si="17"/>
        <v>1.1742107900718097</v>
      </c>
      <c r="G54" s="9">
        <f t="shared" si="17"/>
        <v>1.4653142920222033</v>
      </c>
      <c r="H54" s="9">
        <f t="shared" si="17"/>
        <v>0.7686762059628649</v>
      </c>
      <c r="I54" s="9">
        <f t="shared" si="17"/>
        <v>-1.121377574192322</v>
      </c>
      <c r="J54" s="9">
        <f t="shared" si="17"/>
        <v>2.0145964113224863</v>
      </c>
      <c r="K54" s="34">
        <f t="shared" si="17"/>
        <v>2.0858206253655336</v>
      </c>
    </row>
    <row r="55" spans="1:11" x14ac:dyDescent="0.3">
      <c r="A55" s="33">
        <v>17</v>
      </c>
      <c r="B55" s="9" t="s">
        <v>126</v>
      </c>
      <c r="C55" s="9">
        <f t="shared" ref="C55:K55" si="18">(C18-C$34)/C$35</f>
        <v>-0.16948202768461568</v>
      </c>
      <c r="D55" s="9">
        <f t="shared" si="18"/>
        <v>-0.17948088469142143</v>
      </c>
      <c r="E55" s="9">
        <f t="shared" si="18"/>
        <v>-0.77940026587768751</v>
      </c>
      <c r="F55" s="9">
        <f t="shared" si="18"/>
        <v>0.34537826092489365</v>
      </c>
      <c r="G55" s="9">
        <f t="shared" si="18"/>
        <v>-0.21994167992894501</v>
      </c>
      <c r="H55" s="9">
        <f t="shared" si="18"/>
        <v>-8.1213840358543218E-2</v>
      </c>
      <c r="I55" s="9">
        <f t="shared" si="18"/>
        <v>-1.0445818493225383</v>
      </c>
      <c r="J55" s="9">
        <f t="shared" si="18"/>
        <v>-0.19491714547988334</v>
      </c>
      <c r="K55" s="34">
        <f t="shared" si="18"/>
        <v>-0.6726430562679504</v>
      </c>
    </row>
    <row r="56" spans="1:11" x14ac:dyDescent="0.3">
      <c r="A56" s="33">
        <v>18</v>
      </c>
      <c r="B56" s="9" t="s">
        <v>127</v>
      </c>
      <c r="C56" s="9">
        <f t="shared" ref="C56:K56" si="19">(C19-C$34)/C$35</f>
        <v>-0.6197004858294014</v>
      </c>
      <c r="D56" s="9">
        <f t="shared" si="19"/>
        <v>-0.54670044037305487</v>
      </c>
      <c r="E56" s="9">
        <f t="shared" si="19"/>
        <v>-0.4000036233846137</v>
      </c>
      <c r="F56" s="9">
        <f t="shared" si="19"/>
        <v>0.17211431798684532</v>
      </c>
      <c r="G56" s="9">
        <f t="shared" si="19"/>
        <v>-0.38279187919684315</v>
      </c>
      <c r="H56" s="9">
        <f t="shared" si="19"/>
        <v>-1.0624625264251584</v>
      </c>
      <c r="I56" s="9">
        <f t="shared" si="19"/>
        <v>-1.0576720296980693</v>
      </c>
      <c r="J56" s="9">
        <f t="shared" si="19"/>
        <v>-0.66175515458994061</v>
      </c>
      <c r="K56" s="34">
        <f t="shared" si="19"/>
        <v>-0.6726430562679504</v>
      </c>
    </row>
    <row r="57" spans="1:11" x14ac:dyDescent="0.3">
      <c r="A57" s="33">
        <v>19</v>
      </c>
      <c r="B57" s="9" t="s">
        <v>128</v>
      </c>
      <c r="C57" s="9">
        <f t="shared" ref="C57:K57" si="20">(C20-C$34)/C$35</f>
        <v>-0.57655953631999168</v>
      </c>
      <c r="D57" s="9">
        <f t="shared" si="20"/>
        <v>-0.56069539763336418</v>
      </c>
      <c r="E57" s="9">
        <f t="shared" si="20"/>
        <v>0.1877399749177727</v>
      </c>
      <c r="F57" s="9">
        <f t="shared" si="20"/>
        <v>-1.0960497392958606</v>
      </c>
      <c r="G57" s="9">
        <f t="shared" si="20"/>
        <v>0.14854742208744032</v>
      </c>
      <c r="H57" s="9">
        <f t="shared" si="20"/>
        <v>-0.59078515882649385</v>
      </c>
      <c r="I57" s="9">
        <f t="shared" si="20"/>
        <v>0.85698501989631237</v>
      </c>
      <c r="J57" s="9">
        <f t="shared" si="20"/>
        <v>-0.71722048241696201</v>
      </c>
      <c r="K57" s="34">
        <f t="shared" si="20"/>
        <v>-0.6726430562679504</v>
      </c>
    </row>
    <row r="58" spans="1:11" x14ac:dyDescent="0.3">
      <c r="A58" s="33">
        <v>20</v>
      </c>
      <c r="B58" s="9" t="s">
        <v>129</v>
      </c>
      <c r="C58" s="9">
        <f t="shared" ref="C58:K58" si="21">(C21-C$34)/C$35</f>
        <v>1.8003618022840244</v>
      </c>
      <c r="D58" s="9">
        <f t="shared" si="21"/>
        <v>1.9126531137636886</v>
      </c>
      <c r="E58" s="9">
        <f t="shared" si="21"/>
        <v>-0.1513871225040124</v>
      </c>
      <c r="F58" s="9">
        <f t="shared" si="21"/>
        <v>0.26038668997103659</v>
      </c>
      <c r="G58" s="9">
        <f t="shared" si="21"/>
        <v>-0.84354195591823433</v>
      </c>
      <c r="H58" s="9">
        <f t="shared" si="21"/>
        <v>0.57946754587754434</v>
      </c>
      <c r="I58" s="9">
        <f t="shared" si="21"/>
        <v>0.33599584095016555</v>
      </c>
      <c r="J58" s="9">
        <f t="shared" si="21"/>
        <v>-0.77975050919599276</v>
      </c>
      <c r="K58" s="34">
        <f t="shared" si="21"/>
        <v>-0.6726430562679504</v>
      </c>
    </row>
    <row r="59" spans="1:11" x14ac:dyDescent="0.3">
      <c r="A59" s="33">
        <v>21</v>
      </c>
      <c r="B59" s="9" t="s">
        <v>130</v>
      </c>
      <c r="C59" s="9">
        <f t="shared" ref="C59:K59" si="22">(C22-C$34)/C$35</f>
        <v>-3.2894590457633065E-2</v>
      </c>
      <c r="D59" s="9">
        <f t="shared" si="22"/>
        <v>-0.84394520975314202</v>
      </c>
      <c r="E59" s="9">
        <f t="shared" si="22"/>
        <v>-1.2495951445195963</v>
      </c>
      <c r="F59" s="9">
        <f t="shared" si="22"/>
        <v>0.12884539292285063</v>
      </c>
      <c r="G59" s="9">
        <f t="shared" si="22"/>
        <v>-0.83963237219259701</v>
      </c>
      <c r="H59" s="9">
        <f t="shared" si="22"/>
        <v>1.394977828952181</v>
      </c>
      <c r="I59" s="9">
        <f t="shared" si="22"/>
        <v>1.3709927693088424</v>
      </c>
      <c r="J59" s="9">
        <f t="shared" si="22"/>
        <v>-0.67873892159103855</v>
      </c>
      <c r="K59" s="34">
        <f t="shared" si="22"/>
        <v>-0.6726430562679504</v>
      </c>
    </row>
    <row r="60" spans="1:11" x14ac:dyDescent="0.3">
      <c r="A60" s="33">
        <v>22</v>
      </c>
      <c r="B60" s="9" t="s">
        <v>131</v>
      </c>
      <c r="C60" s="9">
        <f t="shared" ref="C60:K60" si="23">(C23-C$34)/C$35</f>
        <v>1.8003618022840244</v>
      </c>
      <c r="D60" s="9">
        <f t="shared" si="23"/>
        <v>1.9126531137636886</v>
      </c>
      <c r="E60" s="9">
        <f t="shared" si="23"/>
        <v>2.1772712311451934</v>
      </c>
      <c r="F60" s="9">
        <f t="shared" si="23"/>
        <v>-0.13196484308283951</v>
      </c>
      <c r="G60" s="9">
        <f t="shared" si="23"/>
        <v>6.0984882813244677E-2</v>
      </c>
      <c r="H60" s="9">
        <f t="shared" si="23"/>
        <v>-0.28269393071605892</v>
      </c>
      <c r="I60" s="9">
        <f t="shared" si="23"/>
        <v>-1.0184014885714756</v>
      </c>
      <c r="J60" s="9">
        <f t="shared" si="23"/>
        <v>-0.30556290597117203</v>
      </c>
      <c r="K60" s="34">
        <f t="shared" si="23"/>
        <v>-0.19632320885630344</v>
      </c>
    </row>
    <row r="61" spans="1:11" x14ac:dyDescent="0.3">
      <c r="A61" s="33">
        <v>23</v>
      </c>
      <c r="B61" s="9" t="s">
        <v>132</v>
      </c>
      <c r="C61" s="9">
        <f t="shared" ref="C61:K61" si="24">(C24-C$34)/C$35</f>
        <v>-0.16328396808226803</v>
      </c>
      <c r="D61" s="9">
        <f t="shared" si="24"/>
        <v>0.53976176763949035</v>
      </c>
      <c r="E61" s="9">
        <f t="shared" si="24"/>
        <v>2.1772712311451934</v>
      </c>
      <c r="F61" s="9">
        <f t="shared" si="24"/>
        <v>-0.8662457622079992</v>
      </c>
      <c r="G61" s="9">
        <f t="shared" si="24"/>
        <v>1.9929650614322991</v>
      </c>
      <c r="H61" s="9">
        <f t="shared" si="24"/>
        <v>-0.34120021500977432</v>
      </c>
      <c r="I61" s="9">
        <f t="shared" si="24"/>
        <v>-0.2199004856640647</v>
      </c>
      <c r="J61" s="9">
        <f t="shared" si="24"/>
        <v>-2.2527209967227881E-2</v>
      </c>
      <c r="K61" s="34">
        <f t="shared" si="24"/>
        <v>0.1845081198889523</v>
      </c>
    </row>
    <row r="62" spans="1:11" x14ac:dyDescent="0.3">
      <c r="A62" s="33">
        <v>24</v>
      </c>
      <c r="B62" s="9" t="s">
        <v>133</v>
      </c>
      <c r="C62" s="9">
        <f t="shared" ref="C62:K62" si="25">(C25-C$34)/C$35</f>
        <v>-0.80803558404331111</v>
      </c>
      <c r="D62" s="9">
        <f t="shared" si="25"/>
        <v>-0.71909056082138667</v>
      </c>
      <c r="E62" s="9">
        <f t="shared" si="25"/>
        <v>-0.37354077948062386</v>
      </c>
      <c r="F62" s="9">
        <f t="shared" si="25"/>
        <v>1.6254688367072154</v>
      </c>
      <c r="G62" s="9">
        <f t="shared" si="25"/>
        <v>-0.84688807414017664</v>
      </c>
      <c r="H62" s="9">
        <f t="shared" si="25"/>
        <v>3.3736436396194572E-3</v>
      </c>
      <c r="I62" s="9">
        <f t="shared" si="25"/>
        <v>0.42849978227058688</v>
      </c>
      <c r="J62" s="9">
        <f t="shared" si="25"/>
        <v>0.48265214311012655</v>
      </c>
      <c r="K62" s="34">
        <f t="shared" si="25"/>
        <v>1.697924357890531</v>
      </c>
    </row>
    <row r="63" spans="1:11" x14ac:dyDescent="0.3">
      <c r="A63" s="33">
        <v>25</v>
      </c>
      <c r="B63" s="9" t="s">
        <v>134</v>
      </c>
      <c r="C63" s="9">
        <f t="shared" ref="C63:K63" si="26">(C26-C$34)/C$35</f>
        <v>1.8003618022840244</v>
      </c>
      <c r="D63" s="9">
        <f t="shared" si="26"/>
        <v>1.9126531137636886</v>
      </c>
      <c r="E63" s="9">
        <f t="shared" si="26"/>
        <v>-0.53164668382004199</v>
      </c>
      <c r="F63" s="9">
        <f t="shared" si="26"/>
        <v>1.0779246581938522</v>
      </c>
      <c r="G63" s="9">
        <f t="shared" si="26"/>
        <v>1.9929650614322991</v>
      </c>
      <c r="H63" s="9">
        <f t="shared" si="26"/>
        <v>-1.1048585891481884</v>
      </c>
      <c r="I63" s="9">
        <f t="shared" si="26"/>
        <v>-0.90931665210871437</v>
      </c>
      <c r="J63" s="9">
        <f t="shared" si="26"/>
        <v>2.0145964113224863</v>
      </c>
      <c r="K63" s="34">
        <f t="shared" si="26"/>
        <v>-0.6726430562679504</v>
      </c>
    </row>
    <row r="64" spans="1:11" x14ac:dyDescent="0.3">
      <c r="A64" s="33">
        <v>26</v>
      </c>
      <c r="B64" s="9" t="s">
        <v>135</v>
      </c>
      <c r="C64" s="9">
        <f t="shared" ref="C64:K64" si="27">(C27-C$34)/C$35</f>
        <v>-0.73973419456397527</v>
      </c>
      <c r="D64" s="9">
        <f t="shared" si="27"/>
        <v>-0.72849950427571786</v>
      </c>
      <c r="E64" s="9">
        <f t="shared" si="27"/>
        <v>-0.8747048558797379</v>
      </c>
      <c r="F64" s="9">
        <f t="shared" si="27"/>
        <v>1.7174791705210488</v>
      </c>
      <c r="G64" s="9">
        <f t="shared" si="27"/>
        <v>-0.84544906993074032</v>
      </c>
      <c r="H64" s="9">
        <f t="shared" si="27"/>
        <v>-0.61723330181682612</v>
      </c>
      <c r="I64" s="9">
        <f t="shared" si="27"/>
        <v>-0.29146013838363594</v>
      </c>
      <c r="J64" s="9">
        <f t="shared" si="27"/>
        <v>2.0145964113224863</v>
      </c>
      <c r="K64" s="34">
        <f t="shared" si="27"/>
        <v>-0.6726430562679504</v>
      </c>
    </row>
    <row r="65" spans="1:23" x14ac:dyDescent="0.3">
      <c r="A65" s="33">
        <v>27</v>
      </c>
      <c r="B65" s="9" t="s">
        <v>136</v>
      </c>
      <c r="C65" s="9">
        <f t="shared" ref="C65:K65" si="28">(C28-C$34)/C$35</f>
        <v>-0.54012292355866598</v>
      </c>
      <c r="D65" s="9">
        <f t="shared" si="28"/>
        <v>-0.54859576711205682</v>
      </c>
      <c r="E65" s="9">
        <f t="shared" si="28"/>
        <v>2.1772712311451934</v>
      </c>
      <c r="F65" s="9">
        <f t="shared" si="28"/>
        <v>-1.7187296397662164</v>
      </c>
      <c r="G65" s="9">
        <f t="shared" si="28"/>
        <v>-7.8780568203274101E-2</v>
      </c>
      <c r="H65" s="9">
        <f t="shared" si="28"/>
        <v>0.28968114245145371</v>
      </c>
      <c r="I65" s="9">
        <f t="shared" si="28"/>
        <v>6.9828839981028679E-2</v>
      </c>
      <c r="J65" s="9">
        <f t="shared" si="28"/>
        <v>-0.81169286561507636</v>
      </c>
      <c r="K65" s="34">
        <f t="shared" si="28"/>
        <v>-0.6726430562679504</v>
      </c>
    </row>
    <row r="66" spans="1:23" x14ac:dyDescent="0.3">
      <c r="A66" s="33">
        <v>28</v>
      </c>
      <c r="B66" s="9" t="s">
        <v>137</v>
      </c>
      <c r="C66" s="9">
        <f t="shared" ref="C66:K66" si="29">(C29-C$34)/C$35</f>
        <v>3.3028830609910811E-2</v>
      </c>
      <c r="D66" s="9">
        <f t="shared" si="29"/>
        <v>-0.47391650908334493</v>
      </c>
      <c r="E66" s="9">
        <f t="shared" si="29"/>
        <v>0.43300068037576656</v>
      </c>
      <c r="F66" s="9">
        <f t="shared" si="29"/>
        <v>-1.4625851330946493</v>
      </c>
      <c r="G66" s="9">
        <f t="shared" si="29"/>
        <v>0.4960149264659755</v>
      </c>
      <c r="H66" s="9">
        <f t="shared" si="29"/>
        <v>-1.0956426673911517</v>
      </c>
      <c r="I66" s="9">
        <f t="shared" si="29"/>
        <v>2.1531310467468403</v>
      </c>
      <c r="J66" s="9">
        <f t="shared" si="29"/>
        <v>0.59183996694638152</v>
      </c>
      <c r="K66" s="34">
        <f t="shared" si="29"/>
        <v>0.4506187654575835</v>
      </c>
    </row>
    <row r="67" spans="1:23" x14ac:dyDescent="0.3">
      <c r="A67" s="33">
        <v>29</v>
      </c>
      <c r="B67" s="9" t="s">
        <v>138</v>
      </c>
      <c r="C67" s="9">
        <f t="shared" ref="C67:K67" si="30">(C30-C$34)/C$35</f>
        <v>0.40551073428663875</v>
      </c>
      <c r="D67" s="9">
        <f t="shared" si="30"/>
        <v>0.48444191844487017</v>
      </c>
      <c r="E67" s="9">
        <f t="shared" si="30"/>
        <v>1.25354060113789</v>
      </c>
      <c r="F67" s="9">
        <f t="shared" si="30"/>
        <v>-1.7365589109392612</v>
      </c>
      <c r="G67" s="9">
        <f t="shared" si="30"/>
        <v>1.9929650614322991</v>
      </c>
      <c r="H67" s="9">
        <f t="shared" si="30"/>
        <v>-0.9454076182278176</v>
      </c>
      <c r="I67" s="9">
        <f t="shared" si="30"/>
        <v>2.029865181543919</v>
      </c>
      <c r="J67" s="9">
        <f t="shared" si="30"/>
        <v>-0.57047302360025087</v>
      </c>
      <c r="K67" s="34">
        <f t="shared" si="30"/>
        <v>1.7296908914572331</v>
      </c>
    </row>
    <row r="68" spans="1:23" ht="15" thickBot="1" x14ac:dyDescent="0.35">
      <c r="A68" s="35">
        <v>30</v>
      </c>
      <c r="B68" s="36" t="s">
        <v>139</v>
      </c>
      <c r="C68" s="36">
        <f t="shared" ref="C68:J68" si="31">(C31-C$34)/C$35</f>
        <v>-1.4497648788616251</v>
      </c>
      <c r="D68" s="36">
        <f t="shared" si="31"/>
        <v>-0.56067847507319446</v>
      </c>
      <c r="E68" s="36">
        <f t="shared" si="31"/>
        <v>-0.851693687267573</v>
      </c>
      <c r="F68" s="36">
        <f t="shared" si="31"/>
        <v>-1.6321245601089167</v>
      </c>
      <c r="G68" s="36">
        <f t="shared" si="31"/>
        <v>1.4822529319332793</v>
      </c>
      <c r="H68" s="36">
        <f t="shared" si="31"/>
        <v>8.0071846991253054E-2</v>
      </c>
      <c r="I68" s="36">
        <f t="shared" si="31"/>
        <v>2.1531310467468403</v>
      </c>
      <c r="J68" s="36">
        <f t="shared" si="31"/>
        <v>-0.34135039106340032</v>
      </c>
      <c r="K68" s="37">
        <f>(K31-K$34)/K$35</f>
        <v>1.0620811390847724</v>
      </c>
    </row>
    <row r="70" spans="1:23" ht="15" thickBot="1" x14ac:dyDescent="0.35"/>
    <row r="71" spans="1:23" ht="15" thickBot="1" x14ac:dyDescent="0.35">
      <c r="A71" s="191" t="s">
        <v>16</v>
      </c>
      <c r="B71" s="192"/>
      <c r="C71" s="192"/>
      <c r="D71" s="193"/>
    </row>
    <row r="72" spans="1:23" ht="15" thickBot="1" x14ac:dyDescent="0.35">
      <c r="A72" s="55" t="s">
        <v>12</v>
      </c>
      <c r="B72" s="56" t="s">
        <v>11</v>
      </c>
      <c r="C72" s="57" t="s">
        <v>0</v>
      </c>
      <c r="D72" s="57" t="s">
        <v>1</v>
      </c>
      <c r="E72" s="57" t="s">
        <v>2</v>
      </c>
      <c r="F72" s="58" t="s">
        <v>3</v>
      </c>
      <c r="G72" s="57" t="s">
        <v>4</v>
      </c>
      <c r="H72" s="58" t="s">
        <v>5</v>
      </c>
      <c r="I72" s="58" t="s">
        <v>6</v>
      </c>
      <c r="J72" s="57" t="s">
        <v>7</v>
      </c>
      <c r="K72" s="59" t="s">
        <v>8</v>
      </c>
      <c r="L72" s="200" t="s">
        <v>22</v>
      </c>
      <c r="M72" s="201"/>
      <c r="N72" s="201"/>
      <c r="O72" s="201"/>
      <c r="P72" s="201"/>
      <c r="Q72" s="201"/>
      <c r="R72" s="201"/>
      <c r="S72" s="201"/>
      <c r="T72" s="202"/>
      <c r="U72" s="60" t="s">
        <v>18</v>
      </c>
      <c r="V72" s="74" t="s">
        <v>25</v>
      </c>
      <c r="W72" s="53" t="s">
        <v>21</v>
      </c>
    </row>
    <row r="73" spans="1:23" x14ac:dyDescent="0.3">
      <c r="A73" s="21">
        <v>1</v>
      </c>
      <c r="B73" s="9" t="s">
        <v>110</v>
      </c>
      <c r="C73" s="21">
        <f>(-1)*C39</f>
        <v>0.11879294618422813</v>
      </c>
      <c r="D73" s="21">
        <f>(-1)*D39</f>
        <v>1.8276576515235107E-2</v>
      </c>
      <c r="E73" s="21">
        <f>(-1)*E39</f>
        <v>-0.17872726721134097</v>
      </c>
      <c r="F73" s="21">
        <v>-0.56159011522182656</v>
      </c>
      <c r="G73" s="21">
        <f>(-1)*G39</f>
        <v>0.5277672189475261</v>
      </c>
      <c r="H73" s="21">
        <v>-2.4756112245795426E-2</v>
      </c>
      <c r="I73" s="21">
        <v>1.5883671684783895</v>
      </c>
      <c r="J73" s="21">
        <f>(-1)*J39</f>
        <v>-0.56665319504097256</v>
      </c>
      <c r="K73" s="20">
        <f>(-1)*K39</f>
        <v>-0.37111336916902282</v>
      </c>
      <c r="L73" s="23">
        <f>(C73-C$103)^2</f>
        <v>1.7714862855750053</v>
      </c>
      <c r="M73" s="19">
        <f t="shared" ref="M73:T73" si="32">(D73-D$103)^2</f>
        <v>0.76502914460363625</v>
      </c>
      <c r="N73" s="19">
        <f t="shared" si="32"/>
        <v>2.1787843766291513</v>
      </c>
      <c r="O73" s="19">
        <f t="shared" si="32"/>
        <v>7.7001580492210469</v>
      </c>
      <c r="P73" s="19">
        <f t="shared" si="32"/>
        <v>0.10183812021888863</v>
      </c>
      <c r="Q73" s="19">
        <f t="shared" si="32"/>
        <v>10.074912610350134</v>
      </c>
      <c r="R73" s="19">
        <f t="shared" si="32"/>
        <v>0.11940314894925225</v>
      </c>
      <c r="S73" s="19">
        <f t="shared" si="32"/>
        <v>2.0043991096034008</v>
      </c>
      <c r="T73" s="19">
        <f t="shared" si="32"/>
        <v>1.0894274756409681</v>
      </c>
      <c r="U73" s="18">
        <f>SUM(L73:T73)</f>
        <v>25.805438320791485</v>
      </c>
      <c r="V73" s="76">
        <f>SQRT(U73)</f>
        <v>5.0799053456527599</v>
      </c>
      <c r="W73" s="77">
        <f>1-(V73/$V$103)</f>
        <v>0.3538424782297922</v>
      </c>
    </row>
    <row r="74" spans="1:23" x14ac:dyDescent="0.3">
      <c r="A74" s="15">
        <v>2</v>
      </c>
      <c r="B74" s="9" t="s">
        <v>111</v>
      </c>
      <c r="C74" s="15">
        <f>(-1)*C40</f>
        <v>1.0278365739513171</v>
      </c>
      <c r="D74" s="15">
        <f t="shared" ref="D74:E102" si="33">(-1)*D40</f>
        <v>0.74120834696313298</v>
      </c>
      <c r="E74" s="15">
        <f t="shared" si="33"/>
        <v>0.88649807979347306</v>
      </c>
      <c r="F74" s="15">
        <v>-0.36338183926118189</v>
      </c>
      <c r="G74" s="15">
        <f t="shared" ref="G74:G102" si="34">(-1)*G40</f>
        <v>0.55348725201618643</v>
      </c>
      <c r="H74" s="15">
        <v>-0.24391744628907799</v>
      </c>
      <c r="I74" s="15">
        <v>0.53444696604349007</v>
      </c>
      <c r="J74" s="15">
        <f t="shared" ref="J74:K102" si="35">(-1)*J40</f>
        <v>0.78761380689281413</v>
      </c>
      <c r="K74" s="22">
        <f t="shared" si="35"/>
        <v>0.6726430562679504</v>
      </c>
      <c r="L74" s="23">
        <f t="shared" ref="L74:L102" si="36">(C74-C$103)^2</f>
        <v>0.17802349448448582</v>
      </c>
      <c r="M74" s="19">
        <f t="shared" ref="M74:M102" si="37">(D74-D$103)^2</f>
        <v>2.3021287203465798E-2</v>
      </c>
      <c r="N74" s="19">
        <f t="shared" ref="N74:N102" si="38">(E74-E$103)^2</f>
        <v>0.16879381089899528</v>
      </c>
      <c r="O74" s="19">
        <f t="shared" ref="O74:O102" si="39">(F74-F$103)^2</f>
        <v>6.6394219914201873</v>
      </c>
      <c r="P74" s="19">
        <f t="shared" ref="P74:P102" si="40">(G74-G$103)^2</f>
        <v>8.6084042423033344E-2</v>
      </c>
      <c r="Q74" s="19">
        <f t="shared" ref="Q74:Q102" si="41">(H74-H$103)^2</f>
        <v>11.514224405771676</v>
      </c>
      <c r="R74" s="19">
        <f t="shared" ref="R74:R102" si="42">(I74-I$103)^2</f>
        <v>1.9585101506401106</v>
      </c>
      <c r="S74" s="19">
        <f t="shared" ref="S74:S102" si="43">(J74-J$103)^2</f>
        <v>3.7823762287603484E-3</v>
      </c>
      <c r="T74" s="19">
        <f t="shared" ref="T74:T102" si="44">(K74-K$103)^2</f>
        <v>0</v>
      </c>
      <c r="U74" s="18">
        <f t="shared" ref="U74:U101" si="45">SUM(L74:T74)</f>
        <v>20.571861559070715</v>
      </c>
      <c r="V74" s="72">
        <f t="shared" ref="V74:V102" si="46">SQRT(U74)</f>
        <v>4.5356214082604724</v>
      </c>
      <c r="W74" s="50">
        <f t="shared" ref="W74:W102" si="47">1-(V74/$V$103)</f>
        <v>0.42307470524868751</v>
      </c>
    </row>
    <row r="75" spans="1:23" x14ac:dyDescent="0.3">
      <c r="A75" s="15">
        <v>3</v>
      </c>
      <c r="B75" s="9" t="s">
        <v>112</v>
      </c>
      <c r="C75" s="15">
        <f t="shared" ref="C75:C102" si="48">(-1)*C41</f>
        <v>-1.3921835243999627</v>
      </c>
      <c r="D75" s="15">
        <f t="shared" si="33"/>
        <v>0.62060126063396226</v>
      </c>
      <c r="E75" s="15">
        <f t="shared" si="33"/>
        <v>0.71410607494066869</v>
      </c>
      <c r="F75" s="15">
        <v>1.4204926443846198</v>
      </c>
      <c r="G75" s="15">
        <f t="shared" si="34"/>
        <v>-1.9929650614322991</v>
      </c>
      <c r="H75" s="15">
        <v>-0.71117832573175299</v>
      </c>
      <c r="I75" s="15">
        <v>-0.91685298485046984</v>
      </c>
      <c r="J75" s="15">
        <f t="shared" si="35"/>
        <v>-2.0145964113224863</v>
      </c>
      <c r="K75" s="22">
        <f t="shared" si="35"/>
        <v>-0.61897447232460967</v>
      </c>
      <c r="L75" s="23">
        <f t="shared" si="36"/>
        <v>8.0766707268010904</v>
      </c>
      <c r="M75" s="19">
        <f t="shared" si="37"/>
        <v>7.4166221945628927E-2</v>
      </c>
      <c r="N75" s="19">
        <f t="shared" si="38"/>
        <v>0.34016568331266117</v>
      </c>
      <c r="O75" s="19">
        <f t="shared" si="39"/>
        <v>0.62858433054865681</v>
      </c>
      <c r="P75" s="19">
        <f t="shared" si="40"/>
        <v>8.0647658316208215</v>
      </c>
      <c r="Q75" s="19">
        <f t="shared" si="41"/>
        <v>14.903633950507446</v>
      </c>
      <c r="R75" s="19">
        <f t="shared" si="42"/>
        <v>8.1268768253584831</v>
      </c>
      <c r="S75" s="19">
        <f t="shared" si="43"/>
        <v>8.2008420916284415</v>
      </c>
      <c r="T75" s="19">
        <f t="shared" si="44"/>
        <v>1.6682758401675524</v>
      </c>
      <c r="U75" s="18">
        <f t="shared" si="45"/>
        <v>50.08398150189079</v>
      </c>
      <c r="V75" s="72">
        <f>SQRT(U75)</f>
        <v>7.0770037093314277</v>
      </c>
      <c r="W75" s="50">
        <f>1-(V75/$V$103)</f>
        <v>9.9814097462763263E-2</v>
      </c>
    </row>
    <row r="76" spans="1:23" x14ac:dyDescent="0.3">
      <c r="A76" s="15">
        <v>4</v>
      </c>
      <c r="B76" s="9" t="s">
        <v>113</v>
      </c>
      <c r="C76" s="15">
        <f t="shared" si="48"/>
        <v>0.49503357412475596</v>
      </c>
      <c r="D76" s="15">
        <f t="shared" si="33"/>
        <v>0.50436019482856409</v>
      </c>
      <c r="E76" s="15">
        <f t="shared" si="33"/>
        <v>-1.289879071571268</v>
      </c>
      <c r="F76" s="15">
        <v>-0.95800666714311578</v>
      </c>
      <c r="G76" s="15">
        <f t="shared" si="34"/>
        <v>0.81674700404252509</v>
      </c>
      <c r="H76" s="15">
        <v>2.5368304024965216</v>
      </c>
      <c r="I76" s="15">
        <v>-8.7538727196778465E-2</v>
      </c>
      <c r="J76" s="15">
        <f t="shared" si="35"/>
        <v>0.78682030694286142</v>
      </c>
      <c r="K76" s="22">
        <f t="shared" si="35"/>
        <v>0.6726430562679504</v>
      </c>
      <c r="L76" s="23">
        <f t="shared" si="36"/>
        <v>0.91151186424456432</v>
      </c>
      <c r="M76" s="19">
        <f t="shared" si="37"/>
        <v>0.15099117303010967</v>
      </c>
      <c r="N76" s="19">
        <f t="shared" si="38"/>
        <v>6.6937197002905062</v>
      </c>
      <c r="O76" s="19">
        <f t="shared" si="39"/>
        <v>10.057349288778509</v>
      </c>
      <c r="P76" s="19">
        <f t="shared" si="40"/>
        <v>9.0848410663154418E-4</v>
      </c>
      <c r="Q76" s="19">
        <f t="shared" si="41"/>
        <v>0.37517311704034612</v>
      </c>
      <c r="R76" s="19">
        <f t="shared" si="42"/>
        <v>4.0862742649157866</v>
      </c>
      <c r="S76" s="19">
        <f t="shared" si="43"/>
        <v>3.8806079934202982E-3</v>
      </c>
      <c r="T76" s="19">
        <f t="shared" si="44"/>
        <v>0</v>
      </c>
      <c r="U76" s="18">
        <f t="shared" si="45"/>
        <v>22.279808500399874</v>
      </c>
      <c r="V76" s="72">
        <f t="shared" si="46"/>
        <v>4.7201492031926149</v>
      </c>
      <c r="W76" s="50">
        <f t="shared" si="47"/>
        <v>0.39960300360111423</v>
      </c>
    </row>
    <row r="77" spans="1:23" x14ac:dyDescent="0.3">
      <c r="A77" s="15">
        <v>5</v>
      </c>
      <c r="B77" s="9" t="s">
        <v>114</v>
      </c>
      <c r="C77" s="15">
        <f t="shared" si="48"/>
        <v>0.72215257004840516</v>
      </c>
      <c r="D77" s="15">
        <f t="shared" si="33"/>
        <v>0.58384545994545967</v>
      </c>
      <c r="E77" s="15">
        <f t="shared" si="33"/>
        <v>0.82475144401749589</v>
      </c>
      <c r="F77" s="15">
        <v>-0.95800666714311578</v>
      </c>
      <c r="G77" s="15">
        <f t="shared" si="34"/>
        <v>0.6710174873868967</v>
      </c>
      <c r="H77" s="15">
        <v>0.18508454607962446</v>
      </c>
      <c r="I77" s="15">
        <v>0.4480600642045639</v>
      </c>
      <c r="J77" s="15">
        <f t="shared" si="35"/>
        <v>0.12978609597333651</v>
      </c>
      <c r="K77" s="22">
        <f t="shared" si="35"/>
        <v>0.6726430562679504</v>
      </c>
      <c r="L77" s="23">
        <f t="shared" si="36"/>
        <v>0.52941967193650452</v>
      </c>
      <c r="M77" s="19">
        <f t="shared" si="37"/>
        <v>9.5536975207674138E-2</v>
      </c>
      <c r="N77" s="19">
        <f t="shared" si="38"/>
        <v>0.22334308066794822</v>
      </c>
      <c r="O77" s="19">
        <f t="shared" si="39"/>
        <v>10.057349288778509</v>
      </c>
      <c r="P77" s="19">
        <f t="shared" si="40"/>
        <v>3.0930463284942963E-2</v>
      </c>
      <c r="Q77" s="19">
        <f t="shared" si="41"/>
        <v>8.7868351260334929</v>
      </c>
      <c r="R77" s="19">
        <f t="shared" si="42"/>
        <v>2.2077642240716742</v>
      </c>
      <c r="S77" s="19">
        <f t="shared" si="43"/>
        <v>0.51743383210563809</v>
      </c>
      <c r="T77" s="19">
        <f t="shared" si="44"/>
        <v>0</v>
      </c>
      <c r="U77" s="18">
        <f t="shared" si="45"/>
        <v>22.448612662086383</v>
      </c>
      <c r="V77" s="72">
        <f t="shared" si="46"/>
        <v>4.7379966929163624</v>
      </c>
      <c r="W77" s="50">
        <f t="shared" si="47"/>
        <v>0.39733282552789773</v>
      </c>
    </row>
    <row r="78" spans="1:23" x14ac:dyDescent="0.3">
      <c r="A78" s="15">
        <v>6</v>
      </c>
      <c r="B78" s="9" t="s">
        <v>116</v>
      </c>
      <c r="C78" s="15">
        <f t="shared" si="48"/>
        <v>3.8939232743090982E-2</v>
      </c>
      <c r="D78" s="15">
        <f t="shared" si="33"/>
        <v>0.41678594595057089</v>
      </c>
      <c r="E78" s="15">
        <f t="shared" si="33"/>
        <v>-0.225996042735497</v>
      </c>
      <c r="F78" s="15">
        <v>0.62765954054204121</v>
      </c>
      <c r="G78" s="15">
        <f t="shared" si="34"/>
        <v>0.36287987516626924</v>
      </c>
      <c r="H78" s="15">
        <v>0.26091662903495433</v>
      </c>
      <c r="I78" s="15">
        <v>-0.53675061675919467</v>
      </c>
      <c r="J78" s="15">
        <f t="shared" si="35"/>
        <v>0.7765226533754821</v>
      </c>
      <c r="K78" s="22">
        <f t="shared" si="35"/>
        <v>0.6726430562679504</v>
      </c>
      <c r="L78" s="23">
        <f t="shared" si="36"/>
        <v>1.990429003745779</v>
      </c>
      <c r="M78" s="19">
        <f t="shared" si="37"/>
        <v>0.22671889439269277</v>
      </c>
      <c r="N78" s="19">
        <f t="shared" si="38"/>
        <v>2.3205628122004254</v>
      </c>
      <c r="O78" s="19">
        <f t="shared" si="39"/>
        <v>2.5143373221946272</v>
      </c>
      <c r="P78" s="19">
        <f t="shared" si="40"/>
        <v>0.23426393667396553</v>
      </c>
      <c r="Q78" s="19">
        <f t="shared" si="41"/>
        <v>8.3430136672289095</v>
      </c>
      <c r="R78" s="19">
        <f t="shared" si="42"/>
        <v>6.1041874821581503</v>
      </c>
      <c r="S78" s="19">
        <f t="shared" si="43"/>
        <v>5.2696245621417425E-3</v>
      </c>
      <c r="T78" s="19">
        <f t="shared" si="44"/>
        <v>0</v>
      </c>
      <c r="U78" s="18">
        <f t="shared" si="45"/>
        <v>21.738782743156694</v>
      </c>
      <c r="V78" s="72">
        <f t="shared" si="46"/>
        <v>4.6624867552794926</v>
      </c>
      <c r="W78" s="50">
        <f t="shared" si="47"/>
        <v>0.40693759389513062</v>
      </c>
    </row>
    <row r="79" spans="1:23" x14ac:dyDescent="0.3">
      <c r="A79" s="15">
        <v>7</v>
      </c>
      <c r="B79" s="9" t="s">
        <v>117</v>
      </c>
      <c r="C79" s="15">
        <f t="shared" si="48"/>
        <v>-1.8003618022840244</v>
      </c>
      <c r="D79" s="15">
        <f t="shared" si="33"/>
        <v>0.76632142625490918</v>
      </c>
      <c r="E79" s="15">
        <f t="shared" si="33"/>
        <v>0.23374793016172019</v>
      </c>
      <c r="F79" s="15">
        <v>0.23124298862075193</v>
      </c>
      <c r="G79" s="15">
        <f t="shared" si="34"/>
        <v>0.72906310296753363</v>
      </c>
      <c r="H79" s="15">
        <v>-0.38510471045782885</v>
      </c>
      <c r="I79" s="15">
        <v>-1.0205172670571814</v>
      </c>
      <c r="J79" s="15">
        <f t="shared" si="35"/>
        <v>0.27489110549604906</v>
      </c>
      <c r="K79" s="22">
        <f t="shared" si="35"/>
        <v>6.8474769689895743E-2</v>
      </c>
      <c r="L79" s="23">
        <f t="shared" si="36"/>
        <v>10.563323443494834</v>
      </c>
      <c r="M79" s="19">
        <f t="shared" si="37"/>
        <v>1.603125571497566E-2</v>
      </c>
      <c r="N79" s="19">
        <f t="shared" si="38"/>
        <v>1.1312351519873134</v>
      </c>
      <c r="O79" s="19">
        <f t="shared" si="39"/>
        <v>3.9286520659291058</v>
      </c>
      <c r="P79" s="19">
        <f t="shared" si="40"/>
        <v>1.3882723831834157E-2</v>
      </c>
      <c r="Q79" s="19">
        <f t="shared" si="41"/>
        <v>12.492328898142926</v>
      </c>
      <c r="R79" s="19">
        <f t="shared" si="42"/>
        <v>8.7286686960627158</v>
      </c>
      <c r="S79" s="19">
        <f t="shared" si="43"/>
        <v>0.32973288938280948</v>
      </c>
      <c r="T79" s="19">
        <f t="shared" si="44"/>
        <v>0.36501931850666236</v>
      </c>
      <c r="U79" s="18">
        <f t="shared" si="45"/>
        <v>37.568874443053183</v>
      </c>
      <c r="V79" s="72">
        <f t="shared" si="46"/>
        <v>6.1293453519159113</v>
      </c>
      <c r="W79" s="50">
        <f t="shared" si="47"/>
        <v>0.22035503947784552</v>
      </c>
    </row>
    <row r="80" spans="1:23" x14ac:dyDescent="0.3">
      <c r="A80" s="15">
        <v>8</v>
      </c>
      <c r="B80" s="9" t="s">
        <v>98</v>
      </c>
      <c r="C80" s="15">
        <f t="shared" si="48"/>
        <v>0.5878817343064584</v>
      </c>
      <c r="D80" s="15">
        <f t="shared" si="33"/>
        <v>0.69553435706521916</v>
      </c>
      <c r="E80" s="15">
        <f t="shared" si="33"/>
        <v>-0.81249320273805714</v>
      </c>
      <c r="F80" s="15">
        <v>1.4204926443846198</v>
      </c>
      <c r="G80" s="15">
        <f t="shared" si="34"/>
        <v>0.5537559817179486</v>
      </c>
      <c r="H80" s="15">
        <v>3.1493441713542887</v>
      </c>
      <c r="I80" s="15">
        <v>1.553812407742819</v>
      </c>
      <c r="J80" s="15">
        <f t="shared" si="35"/>
        <v>0.26440638989227522</v>
      </c>
      <c r="K80" s="22">
        <f t="shared" si="35"/>
        <v>-2.0858206253655336</v>
      </c>
      <c r="L80" s="23">
        <f t="shared" si="36"/>
        <v>0.74284255486830231</v>
      </c>
      <c r="M80" s="19">
        <f t="shared" si="37"/>
        <v>3.8967417099634936E-2</v>
      </c>
      <c r="N80" s="19">
        <f t="shared" si="38"/>
        <v>4.4514101501047358</v>
      </c>
      <c r="O80" s="19">
        <f t="shared" si="39"/>
        <v>0.62858433054865681</v>
      </c>
      <c r="P80" s="19">
        <f t="shared" si="40"/>
        <v>8.5926423607833646E-2</v>
      </c>
      <c r="Q80" s="19">
        <f t="shared" si="41"/>
        <v>0</v>
      </c>
      <c r="R80" s="19">
        <f t="shared" si="42"/>
        <v>0.14447781022859524</v>
      </c>
      <c r="S80" s="19">
        <f t="shared" si="43"/>
        <v>0.341883963598554</v>
      </c>
      <c r="T80" s="19">
        <f t="shared" si="44"/>
        <v>7.6091218828909533</v>
      </c>
      <c r="U80" s="18">
        <f t="shared" si="45"/>
        <v>14.043214532947268</v>
      </c>
      <c r="V80" s="72">
        <f t="shared" si="46"/>
        <v>3.7474277221778762</v>
      </c>
      <c r="W80" s="50">
        <f t="shared" si="47"/>
        <v>0.52333194317338583</v>
      </c>
    </row>
    <row r="81" spans="1:23" x14ac:dyDescent="0.3">
      <c r="A81" s="15">
        <v>9</v>
      </c>
      <c r="B81" s="9" t="s">
        <v>118</v>
      </c>
      <c r="C81" s="15">
        <f t="shared" si="48"/>
        <v>-1.1280295881791178</v>
      </c>
      <c r="D81" s="15">
        <f t="shared" si="33"/>
        <v>-1.5407142791147408</v>
      </c>
      <c r="E81" s="15">
        <f t="shared" si="33"/>
        <v>0.58409297228193502</v>
      </c>
      <c r="F81" s="15">
        <v>-0.16517356330053731</v>
      </c>
      <c r="G81" s="15">
        <f t="shared" si="34"/>
        <v>0.51895981968977112</v>
      </c>
      <c r="H81" s="15">
        <v>-0.21955050955040087</v>
      </c>
      <c r="I81" s="15">
        <v>0.82816243229583908</v>
      </c>
      <c r="J81" s="15">
        <f t="shared" si="35"/>
        <v>0.43448465928567065</v>
      </c>
      <c r="K81" s="22">
        <f t="shared" si="35"/>
        <v>0.6726430562679504</v>
      </c>
      <c r="L81" s="23">
        <f t="shared" si="36"/>
        <v>6.6450243143058678</v>
      </c>
      <c r="M81" s="19">
        <f t="shared" si="37"/>
        <v>5.9226537854111552</v>
      </c>
      <c r="N81" s="19">
        <f t="shared" si="38"/>
        <v>0.50872605764954537</v>
      </c>
      <c r="O81" s="19">
        <f t="shared" si="39"/>
        <v>5.6572589749379105</v>
      </c>
      <c r="P81" s="19">
        <f t="shared" si="40"/>
        <v>0.10753694006688991</v>
      </c>
      <c r="Q81" s="19">
        <f t="shared" si="41"/>
        <v>11.349451371027911</v>
      </c>
      <c r="R81" s="19">
        <f t="shared" si="42"/>
        <v>1.2226882452403431</v>
      </c>
      <c r="S81" s="19">
        <f t="shared" si="43"/>
        <v>0.17191818106577436</v>
      </c>
      <c r="T81" s="19">
        <f t="shared" si="44"/>
        <v>0</v>
      </c>
      <c r="U81" s="18">
        <f t="shared" si="45"/>
        <v>31.585257869705394</v>
      </c>
      <c r="V81" s="72">
        <f t="shared" si="46"/>
        <v>5.620076322409278</v>
      </c>
      <c r="W81" s="50">
        <f t="shared" si="47"/>
        <v>0.28513341459106145</v>
      </c>
    </row>
    <row r="82" spans="1:23" x14ac:dyDescent="0.3">
      <c r="A82" s="15">
        <v>10</v>
      </c>
      <c r="B82" s="9" t="s">
        <v>119</v>
      </c>
      <c r="C82" s="15">
        <f t="shared" si="48"/>
        <v>0.691914016889427</v>
      </c>
      <c r="D82" s="15">
        <f t="shared" si="33"/>
        <v>0.66927054368190608</v>
      </c>
      <c r="E82" s="15">
        <f t="shared" si="33"/>
        <v>-0.76196451166051116</v>
      </c>
      <c r="F82" s="15">
        <v>-0.36338183926118189</v>
      </c>
      <c r="G82" s="15">
        <f t="shared" si="34"/>
        <v>0.66060637861862537</v>
      </c>
      <c r="H82" s="15">
        <v>-0.72858683760235787</v>
      </c>
      <c r="I82" s="15">
        <v>0.84543981266362433</v>
      </c>
      <c r="J82" s="15">
        <f t="shared" si="35"/>
        <v>0.60039020243622188</v>
      </c>
      <c r="K82" s="22">
        <f t="shared" si="35"/>
        <v>0.6726430562679504</v>
      </c>
      <c r="L82" s="23">
        <f t="shared" si="36"/>
        <v>0.57433792899200364</v>
      </c>
      <c r="M82" s="19">
        <f t="shared" si="37"/>
        <v>5.0026245942684081E-2</v>
      </c>
      <c r="N82" s="19">
        <f t="shared" si="38"/>
        <v>4.2407487430252964</v>
      </c>
      <c r="O82" s="19">
        <f t="shared" si="39"/>
        <v>6.6394219914201873</v>
      </c>
      <c r="P82" s="19">
        <f t="shared" si="40"/>
        <v>3.4700870086383936E-2</v>
      </c>
      <c r="Q82" s="19">
        <f t="shared" si="41"/>
        <v>15.038348910227514</v>
      </c>
      <c r="R82" s="19">
        <f t="shared" si="42"/>
        <v>1.1847777454489554</v>
      </c>
      <c r="S82" s="19">
        <f t="shared" si="43"/>
        <v>6.1863941915913198E-2</v>
      </c>
      <c r="T82" s="19">
        <f t="shared" si="44"/>
        <v>0</v>
      </c>
      <c r="U82" s="18">
        <f t="shared" si="45"/>
        <v>27.824226377058938</v>
      </c>
      <c r="V82" s="72">
        <f t="shared" si="46"/>
        <v>5.2748674274391902</v>
      </c>
      <c r="W82" s="50">
        <f t="shared" si="47"/>
        <v>0.32904354851861417</v>
      </c>
    </row>
    <row r="83" spans="1:23" x14ac:dyDescent="0.3">
      <c r="A83" s="15">
        <v>11</v>
      </c>
      <c r="B83" s="9" t="s">
        <v>120</v>
      </c>
      <c r="C83" s="15">
        <f t="shared" si="48"/>
        <v>0.64262103297273654</v>
      </c>
      <c r="D83" s="15">
        <f t="shared" si="33"/>
        <v>-1.9126531137636886</v>
      </c>
      <c r="E83" s="15">
        <f t="shared" si="33"/>
        <v>0.45868210334563508</v>
      </c>
      <c r="F83" s="15">
        <v>2.2133257482271982</v>
      </c>
      <c r="G83" s="15">
        <f t="shared" si="34"/>
        <v>-0.44175753281017999</v>
      </c>
      <c r="H83" s="15">
        <v>-0.69397667042204847</v>
      </c>
      <c r="I83" s="15">
        <v>-0.13937086830013418</v>
      </c>
      <c r="J83" s="15">
        <f t="shared" si="35"/>
        <v>-2.0145964113224863</v>
      </c>
      <c r="K83" s="22">
        <f t="shared" si="35"/>
        <v>-2.0858206253655336</v>
      </c>
      <c r="L83" s="23">
        <f t="shared" si="36"/>
        <v>0.65148118795630583</v>
      </c>
      <c r="M83" s="19">
        <f t="shared" si="37"/>
        <v>7.8713303955971625</v>
      </c>
      <c r="N83" s="19">
        <f t="shared" si="38"/>
        <v>0.70335263529674275</v>
      </c>
      <c r="O83" s="19">
        <f t="shared" si="39"/>
        <v>0</v>
      </c>
      <c r="P83" s="19">
        <f t="shared" si="40"/>
        <v>1.6606075003124532</v>
      </c>
      <c r="Q83" s="19">
        <f t="shared" si="41"/>
        <v>14.771115092832371</v>
      </c>
      <c r="R83" s="19">
        <f t="shared" si="42"/>
        <v>4.2985133621730824</v>
      </c>
      <c r="S83" s="19">
        <f t="shared" si="43"/>
        <v>8.2008420916284415</v>
      </c>
      <c r="T83" s="19">
        <f>(K83-K$103)^2</f>
        <v>7.6091218828909533</v>
      </c>
      <c r="U83" s="18">
        <f t="shared" si="45"/>
        <v>45.766364148687508</v>
      </c>
      <c r="V83" s="72">
        <f t="shared" si="46"/>
        <v>6.7650841937619308</v>
      </c>
      <c r="W83" s="50">
        <f t="shared" si="47"/>
        <v>0.13948986452102752</v>
      </c>
    </row>
    <row r="84" spans="1:23" x14ac:dyDescent="0.3">
      <c r="A84" s="15">
        <v>12</v>
      </c>
      <c r="B84" s="9" t="s">
        <v>121</v>
      </c>
      <c r="C84" s="15">
        <f t="shared" si="48"/>
        <v>1.0328072950185465</v>
      </c>
      <c r="D84" s="15">
        <f t="shared" si="33"/>
        <v>0.89293602144430928</v>
      </c>
      <c r="E84" s="15">
        <f t="shared" si="33"/>
        <v>1.2973433193898389</v>
      </c>
      <c r="F84" s="15">
        <v>-0.36338183926118189</v>
      </c>
      <c r="G84" s="15">
        <f t="shared" si="34"/>
        <v>0.83956302259214233</v>
      </c>
      <c r="H84" s="15">
        <v>-0.18927986102577427</v>
      </c>
      <c r="I84" s="15">
        <v>-0.65769227933369134</v>
      </c>
      <c r="J84" s="15">
        <f t="shared" si="35"/>
        <v>0.75977374961258282</v>
      </c>
      <c r="K84" s="22">
        <f t="shared" si="35"/>
        <v>0.6726430562679504</v>
      </c>
      <c r="L84" s="23">
        <f t="shared" si="36"/>
        <v>0.17385362672425789</v>
      </c>
      <c r="M84" s="19">
        <f t="shared" si="37"/>
        <v>0</v>
      </c>
      <c r="N84" s="19">
        <f t="shared" si="38"/>
        <v>0</v>
      </c>
      <c r="O84" s="19">
        <f t="shared" si="39"/>
        <v>6.6394219914201873</v>
      </c>
      <c r="P84" s="19">
        <f t="shared" si="40"/>
        <v>5.365638018135986E-5</v>
      </c>
      <c r="Q84" s="19">
        <f t="shared" si="41"/>
        <v>11.14641042958571</v>
      </c>
      <c r="R84" s="19">
        <f t="shared" si="42"/>
        <v>6.7164271283954422</v>
      </c>
      <c r="S84" s="19">
        <f t="shared" si="43"/>
        <v>7.9818292048408589E-3</v>
      </c>
      <c r="T84" s="19">
        <f t="shared" si="44"/>
        <v>0</v>
      </c>
      <c r="U84" s="18">
        <f t="shared" si="45"/>
        <v>24.684148661710619</v>
      </c>
      <c r="V84" s="72">
        <f t="shared" si="46"/>
        <v>4.968314468882844</v>
      </c>
      <c r="W84" s="50">
        <f t="shared" si="47"/>
        <v>0.36803669632630054</v>
      </c>
    </row>
    <row r="85" spans="1:23" x14ac:dyDescent="0.3">
      <c r="A85" s="15">
        <v>13</v>
      </c>
      <c r="B85" s="9" t="s">
        <v>122</v>
      </c>
      <c r="C85" s="15">
        <f t="shared" si="48"/>
        <v>-1.8003618022840244</v>
      </c>
      <c r="D85" s="15">
        <f t="shared" si="33"/>
        <v>-1.9126531137636886</v>
      </c>
      <c r="E85" s="15">
        <f t="shared" si="33"/>
        <v>0.88218348567869176</v>
      </c>
      <c r="F85" s="15">
        <v>-0.95800666714311578</v>
      </c>
      <c r="G85" s="15">
        <f t="shared" si="34"/>
        <v>0.84688807414017664</v>
      </c>
      <c r="H85" s="15">
        <v>2.3023501909154351</v>
      </c>
      <c r="I85" s="15">
        <v>-0.65769227933369134</v>
      </c>
      <c r="J85" s="15">
        <f t="shared" si="35"/>
        <v>0.84911483313433589</v>
      </c>
      <c r="K85" s="22">
        <f t="shared" si="35"/>
        <v>0.6726430562679504</v>
      </c>
      <c r="L85" s="23">
        <f t="shared" si="36"/>
        <v>10.563323443494834</v>
      </c>
      <c r="M85" s="19">
        <f t="shared" si="37"/>
        <v>7.8713303955971625</v>
      </c>
      <c r="N85" s="19">
        <f t="shared" si="38"/>
        <v>0.17235768752706737</v>
      </c>
      <c r="O85" s="19">
        <f t="shared" si="39"/>
        <v>10.057349288778509</v>
      </c>
      <c r="P85" s="19">
        <f t="shared" si="40"/>
        <v>0</v>
      </c>
      <c r="Q85" s="19">
        <f t="shared" si="41"/>
        <v>0.71739880289965297</v>
      </c>
      <c r="R85" s="19">
        <f t="shared" si="42"/>
        <v>6.7164271283954422</v>
      </c>
      <c r="S85" s="19">
        <f t="shared" si="43"/>
        <v>0</v>
      </c>
      <c r="T85" s="19">
        <f t="shared" si="44"/>
        <v>0</v>
      </c>
      <c r="U85" s="18">
        <f t="shared" si="45"/>
        <v>36.098186746692669</v>
      </c>
      <c r="V85" s="72">
        <f t="shared" si="46"/>
        <v>6.0081766574138502</v>
      </c>
      <c r="W85" s="50">
        <f t="shared" si="47"/>
        <v>0.23576754385109833</v>
      </c>
    </row>
    <row r="86" spans="1:23" x14ac:dyDescent="0.3">
      <c r="A86" s="15">
        <v>14</v>
      </c>
      <c r="B86" s="9" t="s">
        <v>123</v>
      </c>
      <c r="C86" s="15">
        <f t="shared" si="48"/>
        <v>0.26268304769516476</v>
      </c>
      <c r="D86" s="15">
        <f t="shared" si="33"/>
        <v>0.11815352663657162</v>
      </c>
      <c r="E86" s="15">
        <f t="shared" si="33"/>
        <v>0.19760121946677714</v>
      </c>
      <c r="F86" s="15">
        <v>0.62765954054204121</v>
      </c>
      <c r="G86" s="15">
        <f t="shared" si="34"/>
        <v>0.56480857429042652</v>
      </c>
      <c r="H86" s="15">
        <v>-8.9386657049888754E-2</v>
      </c>
      <c r="I86" s="15">
        <v>-0.38125419344912748</v>
      </c>
      <c r="J86" s="15">
        <f t="shared" si="35"/>
        <v>0.82217949326692241</v>
      </c>
      <c r="K86" s="22">
        <f t="shared" si="35"/>
        <v>0.6726430562679504</v>
      </c>
      <c r="L86" s="23">
        <f t="shared" si="36"/>
        <v>1.4091632738855167</v>
      </c>
      <c r="M86" s="19">
        <f t="shared" si="37"/>
        <v>0.60028791426050199</v>
      </c>
      <c r="N86" s="19">
        <f t="shared" si="38"/>
        <v>1.2094326863431857</v>
      </c>
      <c r="O86" s="19">
        <f t="shared" si="39"/>
        <v>2.5143373221946272</v>
      </c>
      <c r="P86" s="19">
        <f t="shared" si="40"/>
        <v>7.9568844235485173E-2</v>
      </c>
      <c r="Q86" s="19">
        <f t="shared" si="41"/>
        <v>10.489377378855611</v>
      </c>
      <c r="R86" s="19">
        <f t="shared" si="42"/>
        <v>5.3600073563319341</v>
      </c>
      <c r="S86" s="19">
        <f t="shared" si="43"/>
        <v>7.2551253377307391E-4</v>
      </c>
      <c r="T86" s="19">
        <f t="shared" si="44"/>
        <v>0</v>
      </c>
      <c r="U86" s="18">
        <f t="shared" si="45"/>
        <v>21.662900288640635</v>
      </c>
      <c r="V86" s="72">
        <f t="shared" si="46"/>
        <v>4.6543420897738743</v>
      </c>
      <c r="W86" s="50">
        <f t="shared" si="47"/>
        <v>0.40797358502501679</v>
      </c>
    </row>
    <row r="87" spans="1:23" x14ac:dyDescent="0.3">
      <c r="A87" s="15">
        <v>15</v>
      </c>
      <c r="B87" s="9" t="s">
        <v>124</v>
      </c>
      <c r="C87" s="15">
        <f t="shared" si="48"/>
        <v>0.4332217371498584</v>
      </c>
      <c r="D87" s="15">
        <f t="shared" si="33"/>
        <v>0.25949074917357634</v>
      </c>
      <c r="E87" s="15">
        <f t="shared" si="33"/>
        <v>-0.34450356108814784</v>
      </c>
      <c r="F87" s="15">
        <v>-0.56159011522182656</v>
      </c>
      <c r="G87" s="15">
        <f t="shared" si="34"/>
        <v>0.36416284277468236</v>
      </c>
      <c r="H87" s="15">
        <v>-0.78526681218146699</v>
      </c>
      <c r="I87" s="15">
        <v>-1.0032398866893961</v>
      </c>
      <c r="J87" s="15">
        <f t="shared" si="35"/>
        <v>0.14415545591041343</v>
      </c>
      <c r="K87" s="22">
        <f t="shared" si="35"/>
        <v>0.6726430562679504</v>
      </c>
      <c r="L87" s="23">
        <f t="shared" si="36"/>
        <v>1.033359958961229</v>
      </c>
      <c r="M87" s="19">
        <f t="shared" si="37"/>
        <v>0.40125291296214294</v>
      </c>
      <c r="N87" s="19">
        <f t="shared" si="38"/>
        <v>2.6956611789352962</v>
      </c>
      <c r="O87" s="19">
        <f t="shared" si="39"/>
        <v>7.7001580492210469</v>
      </c>
      <c r="P87" s="19">
        <f t="shared" si="40"/>
        <v>0.23302364899686998</v>
      </c>
      <c r="Q87" s="19">
        <f t="shared" si="41"/>
        <v>15.481163591760206</v>
      </c>
      <c r="R87" s="19">
        <f t="shared" si="42"/>
        <v>8.6268775115834782</v>
      </c>
      <c r="S87" s="19">
        <f t="shared" si="43"/>
        <v>0.49696772353594054</v>
      </c>
      <c r="T87" s="19">
        <f t="shared" si="44"/>
        <v>0</v>
      </c>
      <c r="U87" s="18">
        <f t="shared" si="45"/>
        <v>36.668464575956207</v>
      </c>
      <c r="V87" s="72">
        <f t="shared" si="46"/>
        <v>6.0554491638487233</v>
      </c>
      <c r="W87" s="50">
        <f t="shared" si="47"/>
        <v>0.22975454094505721</v>
      </c>
    </row>
    <row r="88" spans="1:23" x14ac:dyDescent="0.3">
      <c r="A88" s="15">
        <v>16</v>
      </c>
      <c r="B88" s="9" t="s">
        <v>125</v>
      </c>
      <c r="C88" s="15">
        <f t="shared" si="48"/>
        <v>0.80709973841028337</v>
      </c>
      <c r="D88" s="15">
        <f t="shared" si="33"/>
        <v>0.67979637610743482</v>
      </c>
      <c r="E88" s="15">
        <f t="shared" si="33"/>
        <v>0.72867981506170665</v>
      </c>
      <c r="F88" s="15">
        <v>0.82586781650268581</v>
      </c>
      <c r="G88" s="15">
        <f t="shared" si="34"/>
        <v>-1.4653142920222033</v>
      </c>
      <c r="H88" s="15">
        <v>0.5386317771827881</v>
      </c>
      <c r="I88" s="15">
        <v>-1.1414589296316779</v>
      </c>
      <c r="J88" s="15">
        <f t="shared" si="35"/>
        <v>-2.0145964113224863</v>
      </c>
      <c r="K88" s="22">
        <f t="shared" si="35"/>
        <v>-2.0858206253655336</v>
      </c>
      <c r="L88" s="23">
        <f t="shared" si="36"/>
        <v>0.41301848275134279</v>
      </c>
      <c r="M88" s="19">
        <f t="shared" si="37"/>
        <v>4.5428508414328633E-2</v>
      </c>
      <c r="N88" s="19">
        <f t="shared" si="38"/>
        <v>0.32337818115475175</v>
      </c>
      <c r="O88" s="19">
        <f t="shared" si="39"/>
        <v>1.9250395123052617</v>
      </c>
      <c r="P88" s="19">
        <f t="shared" si="40"/>
        <v>5.346279782086909</v>
      </c>
      <c r="Q88" s="19">
        <f t="shared" si="41"/>
        <v>6.8158192050806896</v>
      </c>
      <c r="R88" s="19">
        <f>(I88-I$103)^2</f>
        <v>9.4579234282702718</v>
      </c>
      <c r="S88" s="19">
        <f t="shared" si="43"/>
        <v>8.2008420916284415</v>
      </c>
      <c r="T88" s="19">
        <f t="shared" si="44"/>
        <v>7.6091218828909533</v>
      </c>
      <c r="U88" s="18">
        <f t="shared" si="45"/>
        <v>40.13685107458295</v>
      </c>
      <c r="V88" s="72">
        <f t="shared" si="46"/>
        <v>6.3353651098088219</v>
      </c>
      <c r="W88" s="50">
        <f t="shared" si="47"/>
        <v>0.19414958738025823</v>
      </c>
    </row>
    <row r="89" spans="1:23" x14ac:dyDescent="0.3">
      <c r="A89" s="15">
        <v>17</v>
      </c>
      <c r="B89" s="9" t="s">
        <v>126</v>
      </c>
      <c r="C89" s="15">
        <f t="shared" si="48"/>
        <v>0.16948202768461568</v>
      </c>
      <c r="D89" s="15">
        <f t="shared" si="33"/>
        <v>0.17948088469142143</v>
      </c>
      <c r="E89" s="15">
        <f t="shared" si="33"/>
        <v>0.77940026587768751</v>
      </c>
      <c r="F89" s="15">
        <v>-0.56159011522182656</v>
      </c>
      <c r="G89" s="15">
        <f t="shared" si="34"/>
        <v>0.21994167992894501</v>
      </c>
      <c r="H89" s="15">
        <v>-0.20845814569519527</v>
      </c>
      <c r="I89" s="15">
        <v>-1.1241815492638927</v>
      </c>
      <c r="J89" s="15">
        <f t="shared" si="35"/>
        <v>0.19491714547988334</v>
      </c>
      <c r="K89" s="22">
        <f t="shared" si="35"/>
        <v>0.6726430562679504</v>
      </c>
      <c r="L89" s="23">
        <f t="shared" si="36"/>
        <v>1.6391241790179325</v>
      </c>
      <c r="M89" s="19">
        <f t="shared" si="37"/>
        <v>0.50901823215908193</v>
      </c>
      <c r="N89" s="19">
        <f t="shared" si="38"/>
        <v>0.26826500668149134</v>
      </c>
      <c r="O89" s="19">
        <f t="shared" si="39"/>
        <v>7.7001580492210469</v>
      </c>
      <c r="P89" s="19">
        <f t="shared" si="40"/>
        <v>0.39306178121446511</v>
      </c>
      <c r="Q89" s="19">
        <f t="shared" si="41"/>
        <v>11.274836400382883</v>
      </c>
      <c r="R89" s="19">
        <f t="shared" si="42"/>
        <v>9.3519531335778119</v>
      </c>
      <c r="S89" s="19">
        <f t="shared" si="43"/>
        <v>0.42797461453243263</v>
      </c>
      <c r="T89" s="19">
        <f t="shared" si="44"/>
        <v>0</v>
      </c>
      <c r="U89" s="18">
        <f t="shared" si="45"/>
        <v>31.564391396787144</v>
      </c>
      <c r="V89" s="72">
        <f t="shared" si="46"/>
        <v>5.6182195931440013</v>
      </c>
      <c r="W89" s="50">
        <f t="shared" si="47"/>
        <v>0.28536958820041347</v>
      </c>
    </row>
    <row r="90" spans="1:23" x14ac:dyDescent="0.3">
      <c r="A90" s="15">
        <v>18</v>
      </c>
      <c r="B90" s="9" t="s">
        <v>127</v>
      </c>
      <c r="C90" s="15">
        <f t="shared" si="48"/>
        <v>0.6197004858294014</v>
      </c>
      <c r="D90" s="15">
        <f t="shared" si="33"/>
        <v>0.54670044037305487</v>
      </c>
      <c r="E90" s="15">
        <f t="shared" si="33"/>
        <v>0.4000036233846137</v>
      </c>
      <c r="F90" s="15">
        <v>-0.16517356330053731</v>
      </c>
      <c r="G90" s="15">
        <f t="shared" si="34"/>
        <v>0.38279187919684315</v>
      </c>
      <c r="H90" s="15">
        <v>-0.75670719940749953</v>
      </c>
      <c r="I90" s="15">
        <v>-1.0896267885283222</v>
      </c>
      <c r="J90" s="15">
        <f t="shared" si="35"/>
        <v>0.66175515458994061</v>
      </c>
      <c r="K90" s="22">
        <f t="shared" si="35"/>
        <v>0.6726430562679504</v>
      </c>
      <c r="L90" s="23">
        <f t="shared" si="36"/>
        <v>0.68900689657995395</v>
      </c>
      <c r="M90" s="19">
        <f t="shared" si="37"/>
        <v>0.11987907759974918</v>
      </c>
      <c r="N90" s="19">
        <f t="shared" si="38"/>
        <v>0.80521853002675003</v>
      </c>
      <c r="O90" s="19">
        <f t="shared" si="39"/>
        <v>5.6572589749379105</v>
      </c>
      <c r="P90" s="19">
        <f t="shared" si="40"/>
        <v>0.2153852781608806</v>
      </c>
      <c r="Q90" s="19">
        <f t="shared" si="41"/>
        <v>15.257237311030044</v>
      </c>
      <c r="R90" s="19">
        <f t="shared" si="42"/>
        <v>9.1418035914271272</v>
      </c>
      <c r="S90" s="19">
        <f t="shared" si="43"/>
        <v>3.5103649144259133E-2</v>
      </c>
      <c r="T90" s="19">
        <f t="shared" si="44"/>
        <v>0</v>
      </c>
      <c r="U90" s="18">
        <f t="shared" si="45"/>
        <v>31.920893308906674</v>
      </c>
      <c r="V90" s="72">
        <f t="shared" si="46"/>
        <v>5.6498578131583699</v>
      </c>
      <c r="W90" s="50">
        <f t="shared" si="47"/>
        <v>0.28134524671239736</v>
      </c>
    </row>
    <row r="91" spans="1:23" x14ac:dyDescent="0.3">
      <c r="A91" s="15">
        <v>19</v>
      </c>
      <c r="B91" s="9" t="s">
        <v>128</v>
      </c>
      <c r="C91" s="15">
        <f t="shared" si="48"/>
        <v>0.57655953631999168</v>
      </c>
      <c r="D91" s="15">
        <f t="shared" si="33"/>
        <v>0.56069539763336418</v>
      </c>
      <c r="E91" s="15">
        <f t="shared" si="33"/>
        <v>-0.1877399749177727</v>
      </c>
      <c r="F91" s="15">
        <v>-0.16517356330053731</v>
      </c>
      <c r="G91" s="15">
        <f t="shared" si="34"/>
        <v>-0.14854742208744032</v>
      </c>
      <c r="H91" s="15">
        <v>-0.43853435555686138</v>
      </c>
      <c r="I91" s="15">
        <v>1.7438635917884566</v>
      </c>
      <c r="J91" s="15">
        <f t="shared" si="35"/>
        <v>0.71722048241696201</v>
      </c>
      <c r="K91" s="22">
        <f t="shared" si="35"/>
        <v>0.6726430562679504</v>
      </c>
      <c r="L91" s="23">
        <f t="shared" si="36"/>
        <v>0.76248757024325131</v>
      </c>
      <c r="M91" s="19">
        <f t="shared" si="37"/>
        <v>0.11038383211028593</v>
      </c>
      <c r="N91" s="19">
        <f t="shared" si="38"/>
        <v>2.2054723910315479</v>
      </c>
      <c r="O91" s="19">
        <f t="shared" si="39"/>
        <v>5.6572589749379105</v>
      </c>
      <c r="P91" s="19">
        <f t="shared" si="40"/>
        <v>0.99089182714992197</v>
      </c>
      <c r="Q91" s="19">
        <f t="shared" si="41"/>
        <v>12.872872323870125</v>
      </c>
      <c r="R91" s="19">
        <f t="shared" si="42"/>
        <v>3.611945255714881E-2</v>
      </c>
      <c r="S91" s="19">
        <f t="shared" si="43"/>
        <v>1.7396119751157624E-2</v>
      </c>
      <c r="T91" s="19">
        <f t="shared" si="44"/>
        <v>0</v>
      </c>
      <c r="U91" s="18">
        <f t="shared" si="45"/>
        <v>22.652882491651347</v>
      </c>
      <c r="V91" s="72">
        <f t="shared" si="46"/>
        <v>4.7595044376123177</v>
      </c>
      <c r="W91" s="50">
        <f t="shared" si="47"/>
        <v>0.39459706766116942</v>
      </c>
    </row>
    <row r="92" spans="1:23" x14ac:dyDescent="0.3">
      <c r="A92" s="15">
        <v>20</v>
      </c>
      <c r="B92" s="9" t="s">
        <v>129</v>
      </c>
      <c r="C92" s="15">
        <f t="shared" si="48"/>
        <v>-1.8003618022840244</v>
      </c>
      <c r="D92" s="15">
        <f t="shared" si="33"/>
        <v>-1.9126531137636886</v>
      </c>
      <c r="E92" s="15">
        <f t="shared" si="33"/>
        <v>0.1513871225040124</v>
      </c>
      <c r="F92" s="15">
        <v>0.82586781650268581</v>
      </c>
      <c r="G92" s="15">
        <f t="shared" si="34"/>
        <v>0.84354195591823433</v>
      </c>
      <c r="H92" s="15">
        <v>0.78089783987554884</v>
      </c>
      <c r="I92" s="15">
        <v>1.9339147758340942</v>
      </c>
      <c r="J92" s="15">
        <f t="shared" si="35"/>
        <v>0.77975050919599276</v>
      </c>
      <c r="K92" s="22">
        <f t="shared" si="35"/>
        <v>0.6726430562679504</v>
      </c>
      <c r="L92" s="23">
        <f t="shared" si="36"/>
        <v>10.563323443494834</v>
      </c>
      <c r="M92" s="19">
        <f t="shared" si="37"/>
        <v>7.8713303955971625</v>
      </c>
      <c r="N92" s="19">
        <f t="shared" si="38"/>
        <v>1.3132156051810271</v>
      </c>
      <c r="O92" s="19">
        <f t="shared" si="39"/>
        <v>1.9250395123052617</v>
      </c>
      <c r="P92" s="19">
        <f t="shared" si="40"/>
        <v>1.1196507155214345E-5</v>
      </c>
      <c r="Q92" s="19">
        <f t="shared" si="41"/>
        <v>5.6095380250951017</v>
      </c>
      <c r="R92" s="19">
        <f t="shared" si="42"/>
        <v>0</v>
      </c>
      <c r="S92" s="19">
        <f t="shared" si="43"/>
        <v>4.8114094354234022E-3</v>
      </c>
      <c r="T92" s="19">
        <f t="shared" si="44"/>
        <v>0</v>
      </c>
      <c r="U92" s="18">
        <f t="shared" si="45"/>
        <v>27.287269587615967</v>
      </c>
      <c r="V92" s="72">
        <f t="shared" si="46"/>
        <v>5.223721813766117</v>
      </c>
      <c r="W92" s="50">
        <f t="shared" si="47"/>
        <v>0.3355492057566356</v>
      </c>
    </row>
    <row r="93" spans="1:23" x14ac:dyDescent="0.3">
      <c r="A93" s="15">
        <v>21</v>
      </c>
      <c r="B93" s="9" t="s">
        <v>130</v>
      </c>
      <c r="C93" s="15">
        <f t="shared" si="48"/>
        <v>3.2894590457633065E-2</v>
      </c>
      <c r="D93" s="15">
        <f t="shared" si="33"/>
        <v>0.84394520975314202</v>
      </c>
      <c r="E93" s="15">
        <f t="shared" si="33"/>
        <v>1.2495951445195963</v>
      </c>
      <c r="F93" s="15">
        <v>-0.36338183926118189</v>
      </c>
      <c r="G93" s="15">
        <f t="shared" si="34"/>
        <v>0.83963237219259701</v>
      </c>
      <c r="H93" s="15">
        <v>0.18681090453849847</v>
      </c>
      <c r="I93" s="15">
        <v>0.81088505192805382</v>
      </c>
      <c r="J93" s="15">
        <f t="shared" si="35"/>
        <v>0.67873892159103855</v>
      </c>
      <c r="K93" s="22">
        <f t="shared" si="35"/>
        <v>0.6726430562679504</v>
      </c>
      <c r="L93" s="23">
        <f t="shared" si="36"/>
        <v>2.0075214141620119</v>
      </c>
      <c r="M93" s="19">
        <f t="shared" si="37"/>
        <v>2.4000996301594105E-3</v>
      </c>
      <c r="N93" s="19">
        <f t="shared" si="38"/>
        <v>2.2798882034392701E-3</v>
      </c>
      <c r="O93" s="19">
        <f t="shared" si="39"/>
        <v>6.6394219914201873</v>
      </c>
      <c r="P93" s="19">
        <f t="shared" si="40"/>
        <v>5.2645210752110826E-5</v>
      </c>
      <c r="Q93" s="19">
        <f t="shared" si="41"/>
        <v>8.7766033569902397</v>
      </c>
      <c r="R93" s="19">
        <f t="shared" si="42"/>
        <v>1.261195760776477</v>
      </c>
      <c r="S93" s="19">
        <f t="shared" si="43"/>
        <v>2.9027951234209481E-2</v>
      </c>
      <c r="T93" s="19">
        <f t="shared" si="44"/>
        <v>0</v>
      </c>
      <c r="U93" s="18">
        <f t="shared" si="45"/>
        <v>18.718503107627477</v>
      </c>
      <c r="V93" s="72">
        <f t="shared" si="46"/>
        <v>4.3264885424125969</v>
      </c>
      <c r="W93" s="50">
        <f t="shared" si="47"/>
        <v>0.4496761407326394</v>
      </c>
    </row>
    <row r="94" spans="1:23" x14ac:dyDescent="0.3">
      <c r="A94" s="15">
        <v>22</v>
      </c>
      <c r="B94" s="9" t="s">
        <v>131</v>
      </c>
      <c r="C94" s="15">
        <f t="shared" si="48"/>
        <v>-1.8003618022840244</v>
      </c>
      <c r="D94" s="15">
        <f t="shared" si="33"/>
        <v>-1.9126531137636886</v>
      </c>
      <c r="E94" s="15">
        <f t="shared" si="33"/>
        <v>-2.1772712311451934</v>
      </c>
      <c r="F94" s="15">
        <v>-0.75979839118247117</v>
      </c>
      <c r="G94" s="15">
        <f t="shared" si="34"/>
        <v>-6.0984882813244677E-2</v>
      </c>
      <c r="H94" s="15">
        <v>-0.28192350867750521</v>
      </c>
      <c r="I94" s="15">
        <v>-1.0550720277927517</v>
      </c>
      <c r="J94" s="15">
        <f t="shared" si="35"/>
        <v>0.30556290597117203</v>
      </c>
      <c r="K94" s="22">
        <f t="shared" si="35"/>
        <v>0.19632320885630344</v>
      </c>
      <c r="L94" s="23">
        <f t="shared" si="36"/>
        <v>10.563323443494834</v>
      </c>
      <c r="M94" s="19">
        <f t="shared" si="37"/>
        <v>7.8713303955971625</v>
      </c>
      <c r="N94" s="19">
        <f t="shared" si="38"/>
        <v>12.072946274789766</v>
      </c>
      <c r="O94" s="19">
        <f t="shared" si="39"/>
        <v>8.8394671483404874</v>
      </c>
      <c r="P94" s="19">
        <f t="shared" si="40"/>
        <v>0.82423330596734878</v>
      </c>
      <c r="Q94" s="19">
        <f t="shared" si="41"/>
        <v>11.77359789203077</v>
      </c>
      <c r="R94" s="19">
        <f t="shared" si="42"/>
        <v>8.9340421122554279</v>
      </c>
      <c r="S94" s="19">
        <f t="shared" si="43"/>
        <v>0.29544869752278946</v>
      </c>
      <c r="T94" s="19">
        <f t="shared" si="44"/>
        <v>0.22688059703825464</v>
      </c>
      <c r="U94" s="18">
        <f t="shared" si="45"/>
        <v>61.401269867036838</v>
      </c>
      <c r="V94" s="72">
        <f t="shared" si="46"/>
        <v>7.8358962389146551</v>
      </c>
      <c r="W94" s="50">
        <f t="shared" si="47"/>
        <v>3.283929508932748E-3</v>
      </c>
    </row>
    <row r="95" spans="1:23" x14ac:dyDescent="0.3">
      <c r="A95" s="15">
        <v>23</v>
      </c>
      <c r="B95" s="9" t="s">
        <v>132</v>
      </c>
      <c r="C95" s="15">
        <f t="shared" si="48"/>
        <v>0.16328396808226803</v>
      </c>
      <c r="D95" s="15">
        <f t="shared" si="33"/>
        <v>-0.53976176763949035</v>
      </c>
      <c r="E95" s="15">
        <f t="shared" si="33"/>
        <v>-2.1772712311451934</v>
      </c>
      <c r="F95" s="15">
        <v>0.82586781650268581</v>
      </c>
      <c r="G95" s="15">
        <f t="shared" si="34"/>
        <v>-1.9929650614322991</v>
      </c>
      <c r="H95" s="15">
        <v>-7.5429649049298308E-3</v>
      </c>
      <c r="I95" s="15">
        <v>1.0182136163414768</v>
      </c>
      <c r="J95" s="15">
        <f t="shared" si="35"/>
        <v>2.2527209967227881E-2</v>
      </c>
      <c r="K95" s="22">
        <f t="shared" si="35"/>
        <v>-0.1845081198889523</v>
      </c>
      <c r="L95" s="23">
        <f t="shared" si="36"/>
        <v>1.6550331337996842</v>
      </c>
      <c r="M95" s="19">
        <f t="shared" si="37"/>
        <v>2.0526229548456079</v>
      </c>
      <c r="N95" s="19">
        <f t="shared" si="38"/>
        <v>12.072946274789766</v>
      </c>
      <c r="O95" s="19">
        <f t="shared" si="39"/>
        <v>1.9250395123052617</v>
      </c>
      <c r="P95" s="19">
        <f t="shared" si="40"/>
        <v>8.0647658316208215</v>
      </c>
      <c r="Q95" s="19">
        <f t="shared" si="41"/>
        <v>9.9659363910789285</v>
      </c>
      <c r="R95" s="19">
        <f t="shared" si="42"/>
        <v>0.83850861349612404</v>
      </c>
      <c r="S95" s="19">
        <f t="shared" si="43"/>
        <v>0.6832470987730489</v>
      </c>
      <c r="T95" s="19">
        <f t="shared" si="44"/>
        <v>0.73470813878716168</v>
      </c>
      <c r="U95" s="18">
        <f t="shared" si="45"/>
        <v>37.992807949496409</v>
      </c>
      <c r="V95" s="72">
        <f t="shared" si="46"/>
        <v>6.1638306230376259</v>
      </c>
      <c r="W95" s="50">
        <f t="shared" si="47"/>
        <v>0.21596855669728554</v>
      </c>
    </row>
    <row r="96" spans="1:23" x14ac:dyDescent="0.3">
      <c r="A96" s="15">
        <v>24</v>
      </c>
      <c r="B96" s="9" t="s">
        <v>133</v>
      </c>
      <c r="C96" s="15">
        <f t="shared" si="48"/>
        <v>0.80803558404331111</v>
      </c>
      <c r="D96" s="15">
        <f t="shared" si="33"/>
        <v>0.71909056082138667</v>
      </c>
      <c r="E96" s="15">
        <f t="shared" si="33"/>
        <v>0.37354077948062386</v>
      </c>
      <c r="F96" s="15">
        <v>1.222284368423975</v>
      </c>
      <c r="G96" s="15">
        <f t="shared" si="34"/>
        <v>0.84688807414017664</v>
      </c>
      <c r="H96" s="15">
        <v>2.0949611020597638E-2</v>
      </c>
      <c r="I96" s="15">
        <v>1.3292064629616109</v>
      </c>
      <c r="J96" s="15">
        <f t="shared" si="35"/>
        <v>-0.48265214311012655</v>
      </c>
      <c r="K96" s="22">
        <f t="shared" si="35"/>
        <v>-1.697924357890531</v>
      </c>
      <c r="L96" s="23">
        <f t="shared" si="36"/>
        <v>0.41181648782801056</v>
      </c>
      <c r="M96" s="19">
        <f t="shared" si="37"/>
        <v>3.0222244179196136E-2</v>
      </c>
      <c r="N96" s="19">
        <f t="shared" si="38"/>
        <v>0.85341113274271696</v>
      </c>
      <c r="O96" s="19">
        <f t="shared" si="39"/>
        <v>0.98216301648227644</v>
      </c>
      <c r="P96" s="19">
        <f t="shared" si="40"/>
        <v>0</v>
      </c>
      <c r="Q96" s="19">
        <f t="shared" si="41"/>
        <v>9.786852525125429</v>
      </c>
      <c r="R96" s="19">
        <f t="shared" si="42"/>
        <v>0.36567214365708511</v>
      </c>
      <c r="S96" s="19">
        <f t="shared" si="43"/>
        <v>1.7736032790153184</v>
      </c>
      <c r="T96" s="19">
        <f t="shared" si="44"/>
        <v>5.6195898650700276</v>
      </c>
      <c r="U96" s="18">
        <f t="shared" si="45"/>
        <v>19.823330694100058</v>
      </c>
      <c r="V96" s="72">
        <f t="shared" si="46"/>
        <v>4.4523399122371661</v>
      </c>
      <c r="W96" s="50">
        <f t="shared" si="47"/>
        <v>0.43366800599311706</v>
      </c>
    </row>
    <row r="97" spans="1:23" x14ac:dyDescent="0.3">
      <c r="A97" s="15">
        <v>25</v>
      </c>
      <c r="B97" s="9" t="s">
        <v>134</v>
      </c>
      <c r="C97" s="15">
        <f t="shared" si="48"/>
        <v>-1.8003618022840244</v>
      </c>
      <c r="D97" s="15">
        <f t="shared" si="33"/>
        <v>-1.9126531137636886</v>
      </c>
      <c r="E97" s="15">
        <f t="shared" si="33"/>
        <v>0.53164668382004199</v>
      </c>
      <c r="F97" s="15">
        <v>1.816909196305909</v>
      </c>
      <c r="G97" s="15">
        <f t="shared" si="34"/>
        <v>-1.9929650614322991</v>
      </c>
      <c r="H97" s="15">
        <v>-0.7824825484095923</v>
      </c>
      <c r="I97" s="15">
        <v>-0.76135656154040277</v>
      </c>
      <c r="J97" s="15">
        <f t="shared" si="35"/>
        <v>-2.0145964113224863</v>
      </c>
      <c r="K97" s="22">
        <f t="shared" si="35"/>
        <v>0.6726430562679504</v>
      </c>
      <c r="L97" s="23">
        <f t="shared" si="36"/>
        <v>10.563323443494834</v>
      </c>
      <c r="M97" s="19">
        <f t="shared" si="37"/>
        <v>7.8713303955971625</v>
      </c>
      <c r="N97" s="19">
        <f t="shared" si="38"/>
        <v>0.58629133772290642</v>
      </c>
      <c r="O97" s="19">
        <f t="shared" si="39"/>
        <v>0.1571460826371642</v>
      </c>
      <c r="P97" s="19">
        <f t="shared" si="40"/>
        <v>8.0647658316208215</v>
      </c>
      <c r="Q97" s="19">
        <f t="shared" si="41"/>
        <v>15.4592613542492</v>
      </c>
      <c r="R97" s="19">
        <f t="shared" si="42"/>
        <v>7.264487582072511</v>
      </c>
      <c r="S97" s="19">
        <f t="shared" si="43"/>
        <v>8.2008420916284415</v>
      </c>
      <c r="T97" s="19">
        <f t="shared" si="44"/>
        <v>0</v>
      </c>
      <c r="U97" s="18">
        <f t="shared" si="45"/>
        <v>58.167448119023035</v>
      </c>
      <c r="V97" s="72">
        <f t="shared" si="46"/>
        <v>7.6267586902315871</v>
      </c>
      <c r="W97" s="50">
        <f t="shared" si="47"/>
        <v>2.9885960643586285E-2</v>
      </c>
    </row>
    <row r="98" spans="1:23" x14ac:dyDescent="0.3">
      <c r="A98" s="15">
        <v>26</v>
      </c>
      <c r="B98" s="9" t="s">
        <v>135</v>
      </c>
      <c r="C98" s="15">
        <f t="shared" si="48"/>
        <v>0.73973419456397527</v>
      </c>
      <c r="D98" s="15">
        <f t="shared" si="33"/>
        <v>0.72849950427571786</v>
      </c>
      <c r="E98" s="15">
        <f t="shared" si="33"/>
        <v>0.8747048558797379</v>
      </c>
      <c r="F98" s="15">
        <v>0.23124298862075193</v>
      </c>
      <c r="G98" s="15">
        <f t="shared" si="34"/>
        <v>0.84544906993074032</v>
      </c>
      <c r="H98" s="15">
        <v>-0.53083260382758235</v>
      </c>
      <c r="I98" s="15">
        <v>-0.29486729161020131</v>
      </c>
      <c r="J98" s="15">
        <f t="shared" si="35"/>
        <v>-2.0145964113224863</v>
      </c>
      <c r="K98" s="22">
        <f t="shared" si="35"/>
        <v>0.6726430562679504</v>
      </c>
      <c r="L98" s="23">
        <f t="shared" si="36"/>
        <v>0.50414357264418885</v>
      </c>
      <c r="M98" s="19">
        <f t="shared" si="37"/>
        <v>2.7039368178536461E-2</v>
      </c>
      <c r="N98" s="19">
        <f t="shared" si="38"/>
        <v>0.178623270838179</v>
      </c>
      <c r="O98" s="19">
        <f t="shared" si="39"/>
        <v>3.9286520659291058</v>
      </c>
      <c r="P98" s="19">
        <f t="shared" si="40"/>
        <v>2.0707331147754574E-6</v>
      </c>
      <c r="Q98" s="19">
        <f t="shared" si="41"/>
        <v>13.543701096588036</v>
      </c>
      <c r="R98" s="19">
        <f t="shared" si="42"/>
        <v>4.9674695041612669</v>
      </c>
      <c r="S98" s="19">
        <f t="shared" si="43"/>
        <v>8.2008420916284415</v>
      </c>
      <c r="T98" s="19">
        <f t="shared" si="44"/>
        <v>0</v>
      </c>
      <c r="U98" s="18">
        <f t="shared" si="45"/>
        <v>31.350473040700866</v>
      </c>
      <c r="V98" s="72">
        <f t="shared" si="46"/>
        <v>5.5991493140209139</v>
      </c>
      <c r="W98" s="50">
        <f>1-(V98/$V$103)</f>
        <v>0.28779530353548077</v>
      </c>
    </row>
    <row r="99" spans="1:23" x14ac:dyDescent="0.3">
      <c r="A99" s="15">
        <v>27</v>
      </c>
      <c r="B99" s="9" t="s">
        <v>136</v>
      </c>
      <c r="C99" s="15">
        <f t="shared" si="48"/>
        <v>0.54012292355866598</v>
      </c>
      <c r="D99" s="15">
        <f t="shared" si="33"/>
        <v>0.54859576711205682</v>
      </c>
      <c r="E99" s="15">
        <f t="shared" si="33"/>
        <v>-2.1772712311451934</v>
      </c>
      <c r="F99" s="15">
        <v>-1.7508397709856942</v>
      </c>
      <c r="G99" s="15">
        <f t="shared" si="34"/>
        <v>7.8780568203274101E-2</v>
      </c>
      <c r="H99" s="15">
        <v>-0.65127036728871379</v>
      </c>
      <c r="I99" s="15">
        <v>-1.210568451102819</v>
      </c>
      <c r="J99" s="15">
        <f t="shared" si="35"/>
        <v>0.81169286561507636</v>
      </c>
      <c r="K99" s="22">
        <f t="shared" si="35"/>
        <v>0.6726430562679504</v>
      </c>
      <c r="L99" s="23">
        <f t="shared" si="36"/>
        <v>0.8274484868473907</v>
      </c>
      <c r="M99" s="19">
        <f t="shared" si="37"/>
        <v>0.1185702107536003</v>
      </c>
      <c r="N99" s="19">
        <f t="shared" si="38"/>
        <v>12.072946274789766</v>
      </c>
      <c r="O99" s="19">
        <f t="shared" si="39"/>
        <v>15.714608263716423</v>
      </c>
      <c r="P99" s="19">
        <f t="shared" si="40"/>
        <v>0.58998914067660879</v>
      </c>
      <c r="Q99" s="19">
        <f t="shared" si="41"/>
        <v>14.444670871344563</v>
      </c>
      <c r="R99" s="19">
        <f t="shared" si="42"/>
        <v>9.8877747644875811</v>
      </c>
      <c r="S99" s="19">
        <f t="shared" si="43"/>
        <v>1.4004036530125149E-3</v>
      </c>
      <c r="T99" s="19">
        <f t="shared" si="44"/>
        <v>0</v>
      </c>
      <c r="U99" s="18">
        <f t="shared" si="45"/>
        <v>53.65740841626895</v>
      </c>
      <c r="V99" s="72">
        <f t="shared" si="46"/>
        <v>7.3251217338873591</v>
      </c>
      <c r="W99" s="50">
        <f t="shared" si="47"/>
        <v>6.8253799200359566E-2</v>
      </c>
    </row>
    <row r="100" spans="1:23" x14ac:dyDescent="0.3">
      <c r="A100" s="15">
        <v>28</v>
      </c>
      <c r="B100" s="9" t="s">
        <v>137</v>
      </c>
      <c r="C100" s="15">
        <f t="shared" si="48"/>
        <v>-3.3028830609910811E-2</v>
      </c>
      <c r="D100" s="15">
        <f t="shared" si="33"/>
        <v>0.47391650908334493</v>
      </c>
      <c r="E100" s="15">
        <f t="shared" si="33"/>
        <v>-0.43300068037576656</v>
      </c>
      <c r="F100" s="15">
        <v>-1.354423219064405</v>
      </c>
      <c r="G100" s="15">
        <f t="shared" si="34"/>
        <v>-0.4960149264659755</v>
      </c>
      <c r="H100" s="15">
        <v>-0.78919197926917306</v>
      </c>
      <c r="I100" s="15">
        <v>-0.58858275786255032</v>
      </c>
      <c r="J100" s="15">
        <f t="shared" si="35"/>
        <v>-0.59183996694638152</v>
      </c>
      <c r="K100" s="22">
        <f t="shared" si="35"/>
        <v>-0.4506187654575835</v>
      </c>
      <c r="L100" s="23">
        <f t="shared" si="36"/>
        <v>2.1986771848483579</v>
      </c>
      <c r="M100" s="19">
        <f t="shared" si="37"/>
        <v>0.17557735173922034</v>
      </c>
      <c r="N100" s="19">
        <f t="shared" si="38"/>
        <v>2.9940903575248332</v>
      </c>
      <c r="O100" s="19">
        <f t="shared" si="39"/>
        <v>12.7288326936103</v>
      </c>
      <c r="P100" s="19">
        <f t="shared" si="40"/>
        <v>1.8033884690370072</v>
      </c>
      <c r="Q100" s="19">
        <f t="shared" si="41"/>
        <v>15.512067009767875</v>
      </c>
      <c r="R100" s="19">
        <f t="shared" si="42"/>
        <v>6.3629938075056547</v>
      </c>
      <c r="S100" s="19">
        <f t="shared" si="43"/>
        <v>2.0763507358756601</v>
      </c>
      <c r="T100" s="19">
        <f t="shared" si="44"/>
        <v>1.2617171201461652</v>
      </c>
      <c r="U100" s="18">
        <f t="shared" si="45"/>
        <v>45.113694730055066</v>
      </c>
      <c r="V100" s="72">
        <f t="shared" si="46"/>
        <v>6.7166728913990639</v>
      </c>
      <c r="W100" s="50">
        <f t="shared" si="47"/>
        <v>0.14564772082581634</v>
      </c>
    </row>
    <row r="101" spans="1:23" x14ac:dyDescent="0.3">
      <c r="A101" s="15">
        <v>29</v>
      </c>
      <c r="B101" s="9" t="s">
        <v>138</v>
      </c>
      <c r="C101" s="15">
        <f t="shared" si="48"/>
        <v>-0.40551073428663875</v>
      </c>
      <c r="D101" s="15">
        <f t="shared" si="33"/>
        <v>-0.48444191844487017</v>
      </c>
      <c r="E101" s="15">
        <f t="shared" si="33"/>
        <v>-1.25354060113789</v>
      </c>
      <c r="F101" s="15">
        <v>-0.36338183926118189</v>
      </c>
      <c r="G101" s="15">
        <f t="shared" si="34"/>
        <v>-1.9929650614322991</v>
      </c>
      <c r="H101" s="15">
        <v>-0.74525028278601535</v>
      </c>
      <c r="I101" s="15">
        <v>0.4480600642045639</v>
      </c>
      <c r="J101" s="15">
        <f t="shared" si="35"/>
        <v>0.57047302360025087</v>
      </c>
      <c r="K101" s="22">
        <f t="shared" si="35"/>
        <v>-1.7296908914572331</v>
      </c>
      <c r="L101" s="23">
        <f t="shared" si="36"/>
        <v>3.4420476007426668</v>
      </c>
      <c r="M101" s="19">
        <f t="shared" si="37"/>
        <v>1.89716998929336</v>
      </c>
      <c r="N101" s="19">
        <f t="shared" si="38"/>
        <v>6.5070087760069173</v>
      </c>
      <c r="O101" s="19">
        <f t="shared" si="39"/>
        <v>6.6394219914201873</v>
      </c>
      <c r="P101" s="19">
        <f t="shared" si="40"/>
        <v>8.0647658316208215</v>
      </c>
      <c r="Q101" s="19">
        <f t="shared" si="41"/>
        <v>15.167865962220414</v>
      </c>
      <c r="R101" s="19">
        <f t="shared" si="42"/>
        <v>2.2077642240716742</v>
      </c>
      <c r="S101" s="19">
        <f t="shared" si="43"/>
        <v>7.7641258020429316E-2</v>
      </c>
      <c r="T101" s="19">
        <f t="shared" si="44"/>
        <v>5.771208396392864</v>
      </c>
      <c r="U101" s="18">
        <f t="shared" si="45"/>
        <v>49.774894029789337</v>
      </c>
      <c r="V101" s="72">
        <f t="shared" si="46"/>
        <v>7.0551324601164884</v>
      </c>
      <c r="W101" s="50">
        <f t="shared" si="47"/>
        <v>0.10259609264360614</v>
      </c>
    </row>
    <row r="102" spans="1:23" ht="15" thickBot="1" x14ac:dyDescent="0.35">
      <c r="A102" s="17">
        <v>30</v>
      </c>
      <c r="B102" s="9" t="s">
        <v>139</v>
      </c>
      <c r="C102" s="17">
        <f t="shared" si="48"/>
        <v>1.4497648788616251</v>
      </c>
      <c r="D102" s="17">
        <f t="shared" si="33"/>
        <v>0.56067847507319446</v>
      </c>
      <c r="E102" s="17">
        <f t="shared" si="33"/>
        <v>0.851693687267573</v>
      </c>
      <c r="F102" s="17">
        <v>-1.5526314950250497</v>
      </c>
      <c r="G102" s="17">
        <f t="shared" si="34"/>
        <v>-1.4822529319332793</v>
      </c>
      <c r="H102" s="17">
        <v>-0.69861817411879901</v>
      </c>
      <c r="I102" s="17">
        <v>-0.41580895418469799</v>
      </c>
      <c r="J102" s="17">
        <f t="shared" si="35"/>
        <v>0.34135039106340032</v>
      </c>
      <c r="K102" s="16">
        <f t="shared" si="35"/>
        <v>-1.0620811390847724</v>
      </c>
      <c r="L102" s="24">
        <f t="shared" si="36"/>
        <v>0</v>
      </c>
      <c r="M102" s="25">
        <f t="shared" si="37"/>
        <v>0.11039507712055352</v>
      </c>
      <c r="N102" s="25">
        <f t="shared" si="38"/>
        <v>0.19860359461071098</v>
      </c>
      <c r="O102" s="25">
        <f t="shared" si="39"/>
        <v>14.18243395800407</v>
      </c>
      <c r="P102" s="25">
        <f t="shared" si="40"/>
        <v>5.4248978261728702</v>
      </c>
      <c r="Q102" s="25">
        <f t="shared" si="41"/>
        <v>14.806814212178747</v>
      </c>
      <c r="R102" s="25">
        <f t="shared" si="42"/>
        <v>5.5212016074134249</v>
      </c>
      <c r="S102" s="25">
        <f t="shared" si="43"/>
        <v>0.25782472863160844</v>
      </c>
      <c r="T102" s="25">
        <f t="shared" si="44"/>
        <v>3.0092680339421518</v>
      </c>
      <c r="U102" s="52">
        <f>SUM(L102:T102)</f>
        <v>43.511439038074137</v>
      </c>
      <c r="V102" s="73">
        <f t="shared" si="46"/>
        <v>6.596320113371859</v>
      </c>
      <c r="W102" s="51">
        <f t="shared" si="47"/>
        <v>0.16095644165754774</v>
      </c>
    </row>
    <row r="103" spans="1:23" ht="15" thickBot="1" x14ac:dyDescent="0.35">
      <c r="A103" s="207" t="s">
        <v>17</v>
      </c>
      <c r="B103" s="208"/>
      <c r="C103" s="48">
        <f>MAX(C73:C102)</f>
        <v>1.4497648788616251</v>
      </c>
      <c r="D103" s="48">
        <f t="shared" ref="D103:K103" si="49">MAX(D73:D102)</f>
        <v>0.89293602144430928</v>
      </c>
      <c r="E103" s="48">
        <f t="shared" si="49"/>
        <v>1.2973433193898389</v>
      </c>
      <c r="F103" s="48">
        <f t="shared" si="49"/>
        <v>2.2133257482271982</v>
      </c>
      <c r="G103" s="48">
        <f t="shared" si="49"/>
        <v>0.84688807414017664</v>
      </c>
      <c r="H103" s="48">
        <f t="shared" si="49"/>
        <v>3.1493441713542887</v>
      </c>
      <c r="I103" s="48">
        <f t="shared" si="49"/>
        <v>1.9339147758340942</v>
      </c>
      <c r="J103" s="48">
        <f t="shared" si="49"/>
        <v>0.84911483313433589</v>
      </c>
      <c r="K103" s="49">
        <f t="shared" si="49"/>
        <v>0.6726430562679504</v>
      </c>
      <c r="L103" s="19"/>
      <c r="M103" s="19"/>
      <c r="N103" s="19"/>
      <c r="O103" s="19"/>
      <c r="P103" s="19"/>
      <c r="Q103" s="19"/>
      <c r="R103" s="19"/>
      <c r="S103" s="19"/>
      <c r="T103" s="19"/>
      <c r="U103" s="53" t="s">
        <v>24</v>
      </c>
      <c r="V103" s="54">
        <f>S105+2*S104</f>
        <v>7.8617135520389727</v>
      </c>
      <c r="W103" s="19"/>
    </row>
    <row r="104" spans="1:23" ht="15" thickBot="1" x14ac:dyDescent="0.35">
      <c r="Q104" s="203" t="s">
        <v>19</v>
      </c>
      <c r="R104" s="204"/>
      <c r="S104" s="70">
        <f>STDEV(V73:V102)</f>
        <v>1.0755130126965606</v>
      </c>
    </row>
    <row r="105" spans="1:23" ht="15" thickBot="1" x14ac:dyDescent="0.35">
      <c r="A105" s="194"/>
      <c r="B105" s="194"/>
      <c r="C105" s="194"/>
      <c r="Q105" s="203" t="s">
        <v>20</v>
      </c>
      <c r="R105" s="204"/>
      <c r="S105" s="71">
        <f>AVERAGE(V73:V102)</f>
        <v>5.7106875266458514</v>
      </c>
    </row>
    <row r="106" spans="1:23" x14ac:dyDescent="0.3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</row>
    <row r="112" spans="1:23" ht="15" thickBot="1" x14ac:dyDescent="0.35"/>
    <row r="113" spans="1:18" ht="15" thickBot="1" x14ac:dyDescent="0.35">
      <c r="A113" s="191" t="s">
        <v>23</v>
      </c>
      <c r="B113" s="192"/>
      <c r="C113" s="193"/>
      <c r="P113" s="197" t="s">
        <v>48</v>
      </c>
      <c r="Q113" s="198"/>
      <c r="R113" s="199"/>
    </row>
    <row r="114" spans="1:18" ht="15" thickBot="1" x14ac:dyDescent="0.35">
      <c r="A114" s="46" t="s">
        <v>12</v>
      </c>
      <c r="B114" s="26" t="s">
        <v>11</v>
      </c>
      <c r="C114" s="26" t="s">
        <v>0</v>
      </c>
      <c r="D114" s="26" t="s">
        <v>1</v>
      </c>
      <c r="E114" s="26" t="s">
        <v>2</v>
      </c>
      <c r="F114" s="26" t="s">
        <v>3</v>
      </c>
      <c r="G114" s="26" t="s">
        <v>4</v>
      </c>
      <c r="H114" s="26" t="s">
        <v>5</v>
      </c>
      <c r="I114" s="26" t="s">
        <v>6</v>
      </c>
      <c r="J114" s="26" t="s">
        <v>7</v>
      </c>
      <c r="K114" s="27" t="s">
        <v>8</v>
      </c>
      <c r="L114" s="47" t="s">
        <v>25</v>
      </c>
      <c r="M114" s="29" t="s">
        <v>21</v>
      </c>
      <c r="P114" s="46" t="s">
        <v>12</v>
      </c>
      <c r="Q114" s="26" t="s">
        <v>11</v>
      </c>
      <c r="R114" s="27" t="s">
        <v>21</v>
      </c>
    </row>
    <row r="115" spans="1:18" x14ac:dyDescent="0.3">
      <c r="A115" s="42">
        <v>1</v>
      </c>
      <c r="B115" s="9" t="s">
        <v>110</v>
      </c>
      <c r="C115" s="12">
        <v>0.11879294618422813</v>
      </c>
      <c r="D115" s="12">
        <v>1.8276576515235107E-2</v>
      </c>
      <c r="E115" s="12">
        <v>-0.17872726721134097</v>
      </c>
      <c r="F115" s="12">
        <v>-0.56159011522182656</v>
      </c>
      <c r="G115" s="12">
        <v>0.5277672189475261</v>
      </c>
      <c r="H115" s="12">
        <v>-2.4756112245795426E-2</v>
      </c>
      <c r="I115" s="12">
        <v>1.5883671684783895</v>
      </c>
      <c r="J115" s="12">
        <v>-0.56665319504097256</v>
      </c>
      <c r="K115" s="43">
        <v>-0.37111336916902282</v>
      </c>
      <c r="L115" s="44">
        <v>5.0799053456527599</v>
      </c>
      <c r="M115" s="45">
        <v>0.3538424782297922</v>
      </c>
      <c r="P115" s="42">
        <v>8</v>
      </c>
      <c r="Q115" s="9" t="s">
        <v>98</v>
      </c>
      <c r="R115" s="45">
        <v>0.52333194317338583</v>
      </c>
    </row>
    <row r="116" spans="1:18" x14ac:dyDescent="0.3">
      <c r="A116" s="33">
        <v>2</v>
      </c>
      <c r="B116" s="9" t="s">
        <v>111</v>
      </c>
      <c r="C116" s="9">
        <v>1.0278365739513171</v>
      </c>
      <c r="D116" s="9">
        <v>0.74120834696313298</v>
      </c>
      <c r="E116" s="9">
        <v>0.88649807979347306</v>
      </c>
      <c r="F116" s="9">
        <v>-0.36338183926118189</v>
      </c>
      <c r="G116" s="9">
        <v>0.55348725201618643</v>
      </c>
      <c r="H116" s="9">
        <v>-0.24391744628907799</v>
      </c>
      <c r="I116" s="9">
        <v>0.53444696604349007</v>
      </c>
      <c r="J116" s="9">
        <v>0.78761380689281413</v>
      </c>
      <c r="K116" s="34">
        <v>0.6726430562679504</v>
      </c>
      <c r="L116" s="38">
        <v>4.5356214082604724</v>
      </c>
      <c r="M116" s="40">
        <v>0.42307470524868751</v>
      </c>
      <c r="P116" s="33">
        <v>21</v>
      </c>
      <c r="Q116" s="9" t="s">
        <v>130</v>
      </c>
      <c r="R116" s="40">
        <v>0.4496761407326394</v>
      </c>
    </row>
    <row r="117" spans="1:18" x14ac:dyDescent="0.3">
      <c r="A117" s="33">
        <v>3</v>
      </c>
      <c r="B117" s="9" t="s">
        <v>112</v>
      </c>
      <c r="C117" s="9">
        <v>-1.3921835243999627</v>
      </c>
      <c r="D117" s="9">
        <v>0.62060126063396226</v>
      </c>
      <c r="E117" s="9">
        <v>0.71410607494066869</v>
      </c>
      <c r="F117" s="9">
        <v>1.4204926443846198</v>
      </c>
      <c r="G117" s="9">
        <v>-1.9929650614322991</v>
      </c>
      <c r="H117" s="9">
        <v>-0.71117832573175299</v>
      </c>
      <c r="I117" s="9">
        <v>-0.91685298485046984</v>
      </c>
      <c r="J117" s="9">
        <v>-2.0145964113224863</v>
      </c>
      <c r="K117" s="34">
        <v>-0.61897447232460967</v>
      </c>
      <c r="L117" s="38">
        <v>7.0770037093314277</v>
      </c>
      <c r="M117" s="40">
        <v>9.9814097462763263E-2</v>
      </c>
      <c r="P117" s="33">
        <v>24</v>
      </c>
      <c r="Q117" s="9" t="s">
        <v>133</v>
      </c>
      <c r="R117" s="40">
        <v>0.43366800599311706</v>
      </c>
    </row>
    <row r="118" spans="1:18" x14ac:dyDescent="0.3">
      <c r="A118" s="33">
        <v>4</v>
      </c>
      <c r="B118" s="9" t="s">
        <v>113</v>
      </c>
      <c r="C118" s="9">
        <v>0.49503357412475596</v>
      </c>
      <c r="D118" s="9">
        <v>0.50436019482856409</v>
      </c>
      <c r="E118" s="9">
        <v>-1.289879071571268</v>
      </c>
      <c r="F118" s="9">
        <v>-0.95800666714311578</v>
      </c>
      <c r="G118" s="9">
        <v>0.81674700404252509</v>
      </c>
      <c r="H118" s="9">
        <v>2.5368304024965216</v>
      </c>
      <c r="I118" s="9">
        <v>-8.7538727196778465E-2</v>
      </c>
      <c r="J118" s="9">
        <v>0.78682030694286142</v>
      </c>
      <c r="K118" s="34">
        <v>0.6726430562679504</v>
      </c>
      <c r="L118" s="38">
        <v>4.7201492031926149</v>
      </c>
      <c r="M118" s="40">
        <v>0.39960300360111423</v>
      </c>
      <c r="P118" s="33">
        <v>2</v>
      </c>
      <c r="Q118" s="9" t="s">
        <v>111</v>
      </c>
      <c r="R118" s="40">
        <v>0.42307470524868751</v>
      </c>
    </row>
    <row r="119" spans="1:18" x14ac:dyDescent="0.3">
      <c r="A119" s="33">
        <v>5</v>
      </c>
      <c r="B119" s="9" t="s">
        <v>114</v>
      </c>
      <c r="C119" s="9">
        <v>0.72215257004840516</v>
      </c>
      <c r="D119" s="9">
        <v>0.58384545994545967</v>
      </c>
      <c r="E119" s="9">
        <v>0.82475144401749589</v>
      </c>
      <c r="F119" s="9">
        <v>-0.95800666714311578</v>
      </c>
      <c r="G119" s="9">
        <v>0.6710174873868967</v>
      </c>
      <c r="H119" s="9">
        <v>0.18508454607962446</v>
      </c>
      <c r="I119" s="9">
        <v>0.4480600642045639</v>
      </c>
      <c r="J119" s="9">
        <v>0.12978609597333651</v>
      </c>
      <c r="K119" s="34">
        <v>0.6726430562679504</v>
      </c>
      <c r="L119" s="38">
        <v>4.7379966929163624</v>
      </c>
      <c r="M119" s="40">
        <v>0.39733282552789773</v>
      </c>
      <c r="P119" s="33">
        <v>14</v>
      </c>
      <c r="Q119" s="9" t="s">
        <v>123</v>
      </c>
      <c r="R119" s="40">
        <v>0.40797358502501679</v>
      </c>
    </row>
    <row r="120" spans="1:18" x14ac:dyDescent="0.3">
      <c r="A120" s="33">
        <v>6</v>
      </c>
      <c r="B120" s="9" t="s">
        <v>116</v>
      </c>
      <c r="C120" s="9">
        <v>3.8939232743090982E-2</v>
      </c>
      <c r="D120" s="9">
        <v>0.41678594595057089</v>
      </c>
      <c r="E120" s="9">
        <v>-0.225996042735497</v>
      </c>
      <c r="F120" s="9">
        <v>0.62765954054204121</v>
      </c>
      <c r="G120" s="9">
        <v>0.36287987516626924</v>
      </c>
      <c r="H120" s="9">
        <v>0.26091662903495433</v>
      </c>
      <c r="I120" s="9">
        <v>-0.53675061675919467</v>
      </c>
      <c r="J120" s="9">
        <v>0.7765226533754821</v>
      </c>
      <c r="K120" s="34">
        <v>0.6726430562679504</v>
      </c>
      <c r="L120" s="38">
        <v>4.6624867552794926</v>
      </c>
      <c r="M120" s="40">
        <v>0.40693759389513062</v>
      </c>
      <c r="P120" s="33">
        <v>6</v>
      </c>
      <c r="Q120" s="9" t="s">
        <v>116</v>
      </c>
      <c r="R120" s="40">
        <v>0.40693759389513062</v>
      </c>
    </row>
    <row r="121" spans="1:18" x14ac:dyDescent="0.3">
      <c r="A121" s="33">
        <v>7</v>
      </c>
      <c r="B121" s="9" t="s">
        <v>117</v>
      </c>
      <c r="C121" s="9">
        <v>-1.8003618022840244</v>
      </c>
      <c r="D121" s="9">
        <v>0.76632142625490918</v>
      </c>
      <c r="E121" s="9">
        <v>0.23374793016172019</v>
      </c>
      <c r="F121" s="9">
        <v>0.23124298862075193</v>
      </c>
      <c r="G121" s="9">
        <v>0.72906310296753363</v>
      </c>
      <c r="H121" s="9">
        <v>-0.38510471045782885</v>
      </c>
      <c r="I121" s="9">
        <v>-1.0205172670571814</v>
      </c>
      <c r="J121" s="9">
        <v>0.27489110549604906</v>
      </c>
      <c r="K121" s="34">
        <v>6.8474769689895743E-2</v>
      </c>
      <c r="L121" s="38">
        <v>6.1293453519159113</v>
      </c>
      <c r="M121" s="40">
        <v>0.22035503947784552</v>
      </c>
      <c r="P121" s="33">
        <v>4</v>
      </c>
      <c r="Q121" s="9" t="s">
        <v>113</v>
      </c>
      <c r="R121" s="40">
        <v>0.39960300360111423</v>
      </c>
    </row>
    <row r="122" spans="1:18" x14ac:dyDescent="0.3">
      <c r="A122" s="33">
        <v>8</v>
      </c>
      <c r="B122" s="9" t="s">
        <v>98</v>
      </c>
      <c r="C122" s="9">
        <v>0.5878817343064584</v>
      </c>
      <c r="D122" s="9">
        <v>0.69553435706521916</v>
      </c>
      <c r="E122" s="9">
        <v>-0.81249320273805714</v>
      </c>
      <c r="F122" s="9">
        <v>1.4204926443846198</v>
      </c>
      <c r="G122" s="9">
        <v>0.5537559817179486</v>
      </c>
      <c r="H122" s="9">
        <v>3.1493441713542887</v>
      </c>
      <c r="I122" s="9">
        <v>1.553812407742819</v>
      </c>
      <c r="J122" s="9">
        <v>0.26440638989227522</v>
      </c>
      <c r="K122" s="34">
        <v>-2.0858206253655336</v>
      </c>
      <c r="L122" s="38">
        <v>3.7474277221778762</v>
      </c>
      <c r="M122" s="40">
        <v>0.52333194317338583</v>
      </c>
      <c r="P122" s="33">
        <v>5</v>
      </c>
      <c r="Q122" s="9" t="s">
        <v>114</v>
      </c>
      <c r="R122" s="40">
        <v>0.39733282552789773</v>
      </c>
    </row>
    <row r="123" spans="1:18" x14ac:dyDescent="0.3">
      <c r="A123" s="33">
        <v>9</v>
      </c>
      <c r="B123" s="9" t="s">
        <v>118</v>
      </c>
      <c r="C123" s="9">
        <v>-1.1280295881791178</v>
      </c>
      <c r="D123" s="9">
        <v>-1.5407142791147408</v>
      </c>
      <c r="E123" s="9">
        <v>0.58409297228193502</v>
      </c>
      <c r="F123" s="9">
        <v>-0.16517356330053731</v>
      </c>
      <c r="G123" s="9">
        <v>0.51895981968977112</v>
      </c>
      <c r="H123" s="9">
        <v>-0.21955050955040087</v>
      </c>
      <c r="I123" s="9">
        <v>0.82816243229583908</v>
      </c>
      <c r="J123" s="9">
        <v>0.43448465928567065</v>
      </c>
      <c r="K123" s="34">
        <v>0.6726430562679504</v>
      </c>
      <c r="L123" s="38">
        <v>5.620076322409278</v>
      </c>
      <c r="M123" s="40">
        <v>0.28513341459106145</v>
      </c>
      <c r="P123" s="33">
        <v>19</v>
      </c>
      <c r="Q123" s="9" t="s">
        <v>128</v>
      </c>
      <c r="R123" s="40">
        <v>0.39459706766116942</v>
      </c>
    </row>
    <row r="124" spans="1:18" x14ac:dyDescent="0.3">
      <c r="A124" s="33">
        <v>10</v>
      </c>
      <c r="B124" s="9" t="s">
        <v>119</v>
      </c>
      <c r="C124" s="9">
        <v>0.691914016889427</v>
      </c>
      <c r="D124" s="9">
        <v>0.66927054368190608</v>
      </c>
      <c r="E124" s="9">
        <v>-0.76196451166051116</v>
      </c>
      <c r="F124" s="9">
        <v>-0.36338183926118189</v>
      </c>
      <c r="G124" s="9">
        <v>0.66060637861862537</v>
      </c>
      <c r="H124" s="9">
        <v>-0.72858683760235787</v>
      </c>
      <c r="I124" s="9">
        <v>0.84543981266362433</v>
      </c>
      <c r="J124" s="9">
        <v>0.60039020243622188</v>
      </c>
      <c r="K124" s="34">
        <v>0.6726430562679504</v>
      </c>
      <c r="L124" s="38">
        <v>5.2748674274391902</v>
      </c>
      <c r="M124" s="40">
        <v>0.32904354851861417</v>
      </c>
      <c r="P124" s="33">
        <v>12</v>
      </c>
      <c r="Q124" s="9" t="s">
        <v>121</v>
      </c>
      <c r="R124" s="40">
        <v>0.36803669632630054</v>
      </c>
    </row>
    <row r="125" spans="1:18" x14ac:dyDescent="0.3">
      <c r="A125" s="33">
        <v>11</v>
      </c>
      <c r="B125" s="9" t="s">
        <v>120</v>
      </c>
      <c r="C125" s="9">
        <v>0.64262103297273654</v>
      </c>
      <c r="D125" s="9">
        <v>-1.9126531137636886</v>
      </c>
      <c r="E125" s="9">
        <v>0.45868210334563508</v>
      </c>
      <c r="F125" s="9">
        <v>2.2133257482271982</v>
      </c>
      <c r="G125" s="9">
        <v>-0.44175753281017999</v>
      </c>
      <c r="H125" s="9">
        <v>-0.69397667042204847</v>
      </c>
      <c r="I125" s="9">
        <v>-0.13937086830013418</v>
      </c>
      <c r="J125" s="9">
        <v>-2.0145964113224863</v>
      </c>
      <c r="K125" s="34">
        <v>-2.0858206253655336</v>
      </c>
      <c r="L125" s="38">
        <v>6.7650841937619308</v>
      </c>
      <c r="M125" s="40">
        <v>0.13948986452102752</v>
      </c>
      <c r="P125" s="33">
        <v>1</v>
      </c>
      <c r="Q125" s="9" t="s">
        <v>110</v>
      </c>
      <c r="R125" s="40">
        <v>0.3538424782297922</v>
      </c>
    </row>
    <row r="126" spans="1:18" x14ac:dyDescent="0.3">
      <c r="A126" s="33">
        <v>12</v>
      </c>
      <c r="B126" s="9" t="s">
        <v>121</v>
      </c>
      <c r="C126" s="9">
        <v>1.0328072950185465</v>
      </c>
      <c r="D126" s="9">
        <v>0.89293602144430928</v>
      </c>
      <c r="E126" s="9">
        <v>1.2973433193898389</v>
      </c>
      <c r="F126" s="9">
        <v>-0.36338183926118189</v>
      </c>
      <c r="G126" s="9">
        <v>0.83956302259214233</v>
      </c>
      <c r="H126" s="9">
        <v>-0.18927986102577427</v>
      </c>
      <c r="I126" s="9">
        <v>-0.65769227933369134</v>
      </c>
      <c r="J126" s="9">
        <v>0.75977374961258282</v>
      </c>
      <c r="K126" s="34">
        <v>0.6726430562679504</v>
      </c>
      <c r="L126" s="38">
        <v>4.968314468882844</v>
      </c>
      <c r="M126" s="40">
        <v>0.36803669632630054</v>
      </c>
      <c r="P126" s="33">
        <v>20</v>
      </c>
      <c r="Q126" s="9" t="s">
        <v>129</v>
      </c>
      <c r="R126" s="40">
        <v>0.3355492057566356</v>
      </c>
    </row>
    <row r="127" spans="1:18" x14ac:dyDescent="0.3">
      <c r="A127" s="33">
        <v>13</v>
      </c>
      <c r="B127" s="9" t="s">
        <v>122</v>
      </c>
      <c r="C127" s="9">
        <v>-1.8003618022840244</v>
      </c>
      <c r="D127" s="9">
        <v>-1.9126531137636886</v>
      </c>
      <c r="E127" s="9">
        <v>0.88218348567869176</v>
      </c>
      <c r="F127" s="9">
        <v>-0.95800666714311578</v>
      </c>
      <c r="G127" s="9">
        <v>0.84688807414017664</v>
      </c>
      <c r="H127" s="9">
        <v>2.3023501909154351</v>
      </c>
      <c r="I127" s="9">
        <v>-0.65769227933369134</v>
      </c>
      <c r="J127" s="9">
        <v>0.84911483313433589</v>
      </c>
      <c r="K127" s="34">
        <v>0.6726430562679504</v>
      </c>
      <c r="L127" s="38">
        <v>6.0081766574138502</v>
      </c>
      <c r="M127" s="40">
        <v>0.23576754385109833</v>
      </c>
      <c r="P127" s="33">
        <v>10</v>
      </c>
      <c r="Q127" s="9" t="s">
        <v>119</v>
      </c>
      <c r="R127" s="40">
        <v>0.32904354851861417</v>
      </c>
    </row>
    <row r="128" spans="1:18" x14ac:dyDescent="0.3">
      <c r="A128" s="33">
        <v>14</v>
      </c>
      <c r="B128" s="9" t="s">
        <v>123</v>
      </c>
      <c r="C128" s="9">
        <v>0.26268304769516476</v>
      </c>
      <c r="D128" s="9">
        <v>0.11815352663657162</v>
      </c>
      <c r="E128" s="9">
        <v>0.19760121946677714</v>
      </c>
      <c r="F128" s="9">
        <v>0.62765954054204121</v>
      </c>
      <c r="G128" s="9">
        <v>0.56480857429042652</v>
      </c>
      <c r="H128" s="9">
        <v>-8.9386657049888754E-2</v>
      </c>
      <c r="I128" s="9">
        <v>-0.38125419344912748</v>
      </c>
      <c r="J128" s="9">
        <v>0.82217949326692241</v>
      </c>
      <c r="K128" s="34">
        <v>0.6726430562679504</v>
      </c>
      <c r="L128" s="38">
        <v>4.6543420897738743</v>
      </c>
      <c r="M128" s="40">
        <v>0.40797358502501679</v>
      </c>
      <c r="P128" s="33">
        <v>26</v>
      </c>
      <c r="Q128" s="9" t="s">
        <v>135</v>
      </c>
      <c r="R128" s="40">
        <v>0.28779530353548077</v>
      </c>
    </row>
    <row r="129" spans="1:18" x14ac:dyDescent="0.3">
      <c r="A129" s="33">
        <v>15</v>
      </c>
      <c r="B129" s="9" t="s">
        <v>124</v>
      </c>
      <c r="C129" s="9">
        <v>0.4332217371498584</v>
      </c>
      <c r="D129" s="9">
        <v>0.25949074917357634</v>
      </c>
      <c r="E129" s="9">
        <v>-0.34450356108814784</v>
      </c>
      <c r="F129" s="9">
        <v>-0.56159011522182656</v>
      </c>
      <c r="G129" s="9">
        <v>0.36416284277468236</v>
      </c>
      <c r="H129" s="9">
        <v>-0.78526681218146699</v>
      </c>
      <c r="I129" s="9">
        <v>-1.0032398866893961</v>
      </c>
      <c r="J129" s="9">
        <v>0.14415545591041343</v>
      </c>
      <c r="K129" s="34">
        <v>0.6726430562679504</v>
      </c>
      <c r="L129" s="38">
        <v>6.0554491638487233</v>
      </c>
      <c r="M129" s="40">
        <v>0.22975454094505721</v>
      </c>
      <c r="P129" s="33">
        <v>17</v>
      </c>
      <c r="Q129" s="9" t="s">
        <v>126</v>
      </c>
      <c r="R129" s="40">
        <v>0.28536958820041347</v>
      </c>
    </row>
    <row r="130" spans="1:18" x14ac:dyDescent="0.3">
      <c r="A130" s="33">
        <v>16</v>
      </c>
      <c r="B130" s="9" t="s">
        <v>125</v>
      </c>
      <c r="C130" s="9">
        <v>0.80709973841028337</v>
      </c>
      <c r="D130" s="9">
        <v>0.67979637610743482</v>
      </c>
      <c r="E130" s="9">
        <v>0.72867981506170665</v>
      </c>
      <c r="F130" s="9">
        <v>0.82586781650268581</v>
      </c>
      <c r="G130" s="9">
        <v>-1.4653142920222033</v>
      </c>
      <c r="H130" s="9">
        <v>0.5386317771827881</v>
      </c>
      <c r="I130" s="9">
        <v>-1.1414589296316779</v>
      </c>
      <c r="J130" s="9">
        <v>-2.0145964113224863</v>
      </c>
      <c r="K130" s="34">
        <v>-2.0858206253655336</v>
      </c>
      <c r="L130" s="38">
        <v>6.3353651098088219</v>
      </c>
      <c r="M130" s="40">
        <v>0.19414958738025823</v>
      </c>
      <c r="P130" s="33">
        <v>9</v>
      </c>
      <c r="Q130" s="9" t="s">
        <v>118</v>
      </c>
      <c r="R130" s="40">
        <v>0.28513341459106145</v>
      </c>
    </row>
    <row r="131" spans="1:18" x14ac:dyDescent="0.3">
      <c r="A131" s="33">
        <v>17</v>
      </c>
      <c r="B131" s="9" t="s">
        <v>126</v>
      </c>
      <c r="C131" s="9">
        <v>0.16948202768461568</v>
      </c>
      <c r="D131" s="9">
        <v>0.17948088469142143</v>
      </c>
      <c r="E131" s="9">
        <v>0.77940026587768751</v>
      </c>
      <c r="F131" s="9">
        <v>-0.56159011522182656</v>
      </c>
      <c r="G131" s="9">
        <v>0.21994167992894501</v>
      </c>
      <c r="H131" s="9">
        <v>-0.20845814569519527</v>
      </c>
      <c r="I131" s="9">
        <v>-1.1241815492638927</v>
      </c>
      <c r="J131" s="9">
        <v>0.19491714547988334</v>
      </c>
      <c r="K131" s="34">
        <v>0.6726430562679504</v>
      </c>
      <c r="L131" s="38">
        <v>5.6182195931440013</v>
      </c>
      <c r="M131" s="40">
        <v>0.28536958820041347</v>
      </c>
      <c r="P131" s="33">
        <v>18</v>
      </c>
      <c r="Q131" s="9" t="s">
        <v>127</v>
      </c>
      <c r="R131" s="40">
        <v>0.28134524671239736</v>
      </c>
    </row>
    <row r="132" spans="1:18" x14ac:dyDescent="0.3">
      <c r="A132" s="33">
        <v>18</v>
      </c>
      <c r="B132" s="9" t="s">
        <v>127</v>
      </c>
      <c r="C132" s="9">
        <v>0.6197004858294014</v>
      </c>
      <c r="D132" s="9">
        <v>0.54670044037305487</v>
      </c>
      <c r="E132" s="9">
        <v>0.4000036233846137</v>
      </c>
      <c r="F132" s="9">
        <v>-0.16517356330053731</v>
      </c>
      <c r="G132" s="9">
        <v>0.38279187919684315</v>
      </c>
      <c r="H132" s="9">
        <v>-0.75670719940749953</v>
      </c>
      <c r="I132" s="9">
        <v>-1.0896267885283222</v>
      </c>
      <c r="J132" s="9">
        <v>0.66175515458994061</v>
      </c>
      <c r="K132" s="34">
        <v>0.6726430562679504</v>
      </c>
      <c r="L132" s="38">
        <v>5.6498578131583699</v>
      </c>
      <c r="M132" s="40">
        <v>0.28134524671239736</v>
      </c>
      <c r="P132" s="33">
        <v>13</v>
      </c>
      <c r="Q132" s="9" t="s">
        <v>122</v>
      </c>
      <c r="R132" s="40">
        <v>0.23576754385109833</v>
      </c>
    </row>
    <row r="133" spans="1:18" x14ac:dyDescent="0.3">
      <c r="A133" s="33">
        <v>19</v>
      </c>
      <c r="B133" s="9" t="s">
        <v>128</v>
      </c>
      <c r="C133" s="9">
        <v>0.57655953631999168</v>
      </c>
      <c r="D133" s="9">
        <v>0.56069539763336418</v>
      </c>
      <c r="E133" s="9">
        <v>-0.1877399749177727</v>
      </c>
      <c r="F133" s="9">
        <v>-0.16517356330053731</v>
      </c>
      <c r="G133" s="9">
        <v>-0.14854742208744032</v>
      </c>
      <c r="H133" s="9">
        <v>-0.43853435555686138</v>
      </c>
      <c r="I133" s="9">
        <v>1.7438635917884566</v>
      </c>
      <c r="J133" s="9">
        <v>0.71722048241696201</v>
      </c>
      <c r="K133" s="34">
        <v>0.6726430562679504</v>
      </c>
      <c r="L133" s="38">
        <v>4.7595044376123177</v>
      </c>
      <c r="M133" s="40">
        <v>0.39459706766116942</v>
      </c>
      <c r="P133" s="33">
        <v>15</v>
      </c>
      <c r="Q133" s="9" t="s">
        <v>124</v>
      </c>
      <c r="R133" s="40">
        <v>0.22975454094505721</v>
      </c>
    </row>
    <row r="134" spans="1:18" x14ac:dyDescent="0.3">
      <c r="A134" s="33">
        <v>20</v>
      </c>
      <c r="B134" s="9" t="s">
        <v>129</v>
      </c>
      <c r="C134" s="9">
        <v>-1.8003618022840244</v>
      </c>
      <c r="D134" s="9">
        <v>-1.9126531137636886</v>
      </c>
      <c r="E134" s="9">
        <v>0.1513871225040124</v>
      </c>
      <c r="F134" s="9">
        <v>0.82586781650268581</v>
      </c>
      <c r="G134" s="9">
        <v>0.84354195591823433</v>
      </c>
      <c r="H134" s="9">
        <v>0.78089783987554884</v>
      </c>
      <c r="I134" s="9">
        <v>1.9339147758340942</v>
      </c>
      <c r="J134" s="9">
        <v>0.77975050919599276</v>
      </c>
      <c r="K134" s="34">
        <v>0.6726430562679504</v>
      </c>
      <c r="L134" s="38">
        <v>5.223721813766117</v>
      </c>
      <c r="M134" s="40">
        <v>0.3355492057566356</v>
      </c>
      <c r="P134" s="33">
        <v>7</v>
      </c>
      <c r="Q134" s="9" t="s">
        <v>117</v>
      </c>
      <c r="R134" s="40">
        <v>0.22035503947784552</v>
      </c>
    </row>
    <row r="135" spans="1:18" x14ac:dyDescent="0.3">
      <c r="A135" s="33">
        <v>21</v>
      </c>
      <c r="B135" s="9" t="s">
        <v>130</v>
      </c>
      <c r="C135" s="9">
        <v>3.2894590457633065E-2</v>
      </c>
      <c r="D135" s="9">
        <v>0.84394520975314202</v>
      </c>
      <c r="E135" s="9">
        <v>1.2495951445195963</v>
      </c>
      <c r="F135" s="9">
        <v>-0.36338183926118189</v>
      </c>
      <c r="G135" s="9">
        <v>0.83963237219259701</v>
      </c>
      <c r="H135" s="9">
        <v>0.18681090453849847</v>
      </c>
      <c r="I135" s="9">
        <v>0.81088505192805382</v>
      </c>
      <c r="J135" s="9">
        <v>0.67873892159103855</v>
      </c>
      <c r="K135" s="34">
        <v>0.6726430562679504</v>
      </c>
      <c r="L135" s="38">
        <v>4.3264885424125969</v>
      </c>
      <c r="M135" s="40">
        <v>0.4496761407326394</v>
      </c>
      <c r="P135" s="33">
        <v>23</v>
      </c>
      <c r="Q135" s="9" t="s">
        <v>132</v>
      </c>
      <c r="R135" s="40">
        <v>0.21596855669728554</v>
      </c>
    </row>
    <row r="136" spans="1:18" x14ac:dyDescent="0.3">
      <c r="A136" s="33">
        <v>22</v>
      </c>
      <c r="B136" s="9" t="s">
        <v>131</v>
      </c>
      <c r="C136" s="9">
        <v>-1.8003618022840244</v>
      </c>
      <c r="D136" s="9">
        <v>-1.9126531137636886</v>
      </c>
      <c r="E136" s="9">
        <v>-2.1772712311451934</v>
      </c>
      <c r="F136" s="9">
        <v>-0.75979839118247117</v>
      </c>
      <c r="G136" s="9">
        <v>-6.0984882813244677E-2</v>
      </c>
      <c r="H136" s="9">
        <v>-0.28192350867750521</v>
      </c>
      <c r="I136" s="9">
        <v>-1.0550720277927517</v>
      </c>
      <c r="J136" s="9">
        <v>0.30556290597117203</v>
      </c>
      <c r="K136" s="34">
        <v>0.19632320885630344</v>
      </c>
      <c r="L136" s="38">
        <v>7.8358962389146551</v>
      </c>
      <c r="M136" s="40">
        <v>3.283929508932748E-3</v>
      </c>
      <c r="P136" s="33">
        <v>16</v>
      </c>
      <c r="Q136" s="9" t="s">
        <v>125</v>
      </c>
      <c r="R136" s="40">
        <v>0.19414958738025823</v>
      </c>
    </row>
    <row r="137" spans="1:18" x14ac:dyDescent="0.3">
      <c r="A137" s="33">
        <v>23</v>
      </c>
      <c r="B137" s="9" t="s">
        <v>132</v>
      </c>
      <c r="C137" s="9">
        <v>0.16328396808226803</v>
      </c>
      <c r="D137" s="9">
        <v>-0.53976176763949035</v>
      </c>
      <c r="E137" s="9">
        <v>-2.1772712311451934</v>
      </c>
      <c r="F137" s="9">
        <v>0.82586781650268581</v>
      </c>
      <c r="G137" s="9">
        <v>-1.9929650614322991</v>
      </c>
      <c r="H137" s="9">
        <v>-7.5429649049298308E-3</v>
      </c>
      <c r="I137" s="9">
        <v>1.0182136163414768</v>
      </c>
      <c r="J137" s="9">
        <v>2.2527209967227881E-2</v>
      </c>
      <c r="K137" s="34">
        <v>-0.1845081198889523</v>
      </c>
      <c r="L137" s="38">
        <v>6.1638306230376259</v>
      </c>
      <c r="M137" s="40">
        <v>0.21596855669728554</v>
      </c>
      <c r="P137" s="33">
        <v>30</v>
      </c>
      <c r="Q137" s="9" t="s">
        <v>139</v>
      </c>
      <c r="R137" s="40">
        <v>0.16095644165754774</v>
      </c>
    </row>
    <row r="138" spans="1:18" x14ac:dyDescent="0.3">
      <c r="A138" s="33">
        <v>24</v>
      </c>
      <c r="B138" s="9" t="s">
        <v>133</v>
      </c>
      <c r="C138" s="9">
        <v>0.80803558404331111</v>
      </c>
      <c r="D138" s="9">
        <v>0.71909056082138667</v>
      </c>
      <c r="E138" s="9">
        <v>0.37354077948062386</v>
      </c>
      <c r="F138" s="9">
        <v>1.222284368423975</v>
      </c>
      <c r="G138" s="9">
        <v>0.84688807414017664</v>
      </c>
      <c r="H138" s="9">
        <v>2.0949611020597638E-2</v>
      </c>
      <c r="I138" s="9">
        <v>1.3292064629616109</v>
      </c>
      <c r="J138" s="9">
        <v>-0.48265214311012655</v>
      </c>
      <c r="K138" s="34">
        <v>-1.697924357890531</v>
      </c>
      <c r="L138" s="38">
        <v>4.4523399122371661</v>
      </c>
      <c r="M138" s="40">
        <v>0.43366800599311706</v>
      </c>
      <c r="P138" s="33">
        <v>28</v>
      </c>
      <c r="Q138" s="9" t="s">
        <v>137</v>
      </c>
      <c r="R138" s="40">
        <v>0.14564772082581634</v>
      </c>
    </row>
    <row r="139" spans="1:18" x14ac:dyDescent="0.3">
      <c r="A139" s="33">
        <v>25</v>
      </c>
      <c r="B139" s="9" t="s">
        <v>134</v>
      </c>
      <c r="C139" s="9">
        <v>-1.8003618022840244</v>
      </c>
      <c r="D139" s="9">
        <v>-1.9126531137636886</v>
      </c>
      <c r="E139" s="9">
        <v>0.53164668382004199</v>
      </c>
      <c r="F139" s="9">
        <v>1.816909196305909</v>
      </c>
      <c r="G139" s="9">
        <v>-1.9929650614322991</v>
      </c>
      <c r="H139" s="9">
        <v>-0.7824825484095923</v>
      </c>
      <c r="I139" s="9">
        <v>-0.76135656154040277</v>
      </c>
      <c r="J139" s="9">
        <v>-2.0145964113224863</v>
      </c>
      <c r="K139" s="34">
        <v>0.6726430562679504</v>
      </c>
      <c r="L139" s="38">
        <v>7.6267586902315871</v>
      </c>
      <c r="M139" s="40">
        <v>2.9885960643586285E-2</v>
      </c>
      <c r="P139" s="33">
        <v>11</v>
      </c>
      <c r="Q139" s="9" t="s">
        <v>120</v>
      </c>
      <c r="R139" s="40">
        <v>0.13948986452102752</v>
      </c>
    </row>
    <row r="140" spans="1:18" x14ac:dyDescent="0.3">
      <c r="A140" s="33">
        <v>26</v>
      </c>
      <c r="B140" s="9" t="s">
        <v>135</v>
      </c>
      <c r="C140" s="9">
        <v>0.73973419456397527</v>
      </c>
      <c r="D140" s="9">
        <v>0.72849950427571786</v>
      </c>
      <c r="E140" s="9">
        <v>0.8747048558797379</v>
      </c>
      <c r="F140" s="9">
        <v>0.23124298862075193</v>
      </c>
      <c r="G140" s="9">
        <v>0.84544906993074032</v>
      </c>
      <c r="H140" s="9">
        <v>-0.53083260382758235</v>
      </c>
      <c r="I140" s="9">
        <v>-0.29486729161020131</v>
      </c>
      <c r="J140" s="9">
        <v>-2.0145964113224863</v>
      </c>
      <c r="K140" s="34">
        <v>0.6726430562679504</v>
      </c>
      <c r="L140" s="38">
        <v>5.5991493140209139</v>
      </c>
      <c r="M140" s="40">
        <v>0.28779530353548077</v>
      </c>
      <c r="P140" s="33">
        <v>29</v>
      </c>
      <c r="Q140" s="9" t="s">
        <v>138</v>
      </c>
      <c r="R140" s="40">
        <v>0.10259609264360614</v>
      </c>
    </row>
    <row r="141" spans="1:18" x14ac:dyDescent="0.3">
      <c r="A141" s="33">
        <v>27</v>
      </c>
      <c r="B141" s="9" t="s">
        <v>136</v>
      </c>
      <c r="C141" s="9">
        <v>0.54012292355866598</v>
      </c>
      <c r="D141" s="9">
        <v>0.54859576711205682</v>
      </c>
      <c r="E141" s="9">
        <v>-2.1772712311451934</v>
      </c>
      <c r="F141" s="9">
        <v>-1.7508397709856942</v>
      </c>
      <c r="G141" s="9">
        <v>7.8780568203274101E-2</v>
      </c>
      <c r="H141" s="9">
        <v>-0.65127036728871379</v>
      </c>
      <c r="I141" s="9">
        <v>-1.210568451102819</v>
      </c>
      <c r="J141" s="9">
        <v>0.81169286561507636</v>
      </c>
      <c r="K141" s="34">
        <v>0.6726430562679504</v>
      </c>
      <c r="L141" s="38">
        <v>7.3251217338873591</v>
      </c>
      <c r="M141" s="40">
        <v>6.8253799200359566E-2</v>
      </c>
      <c r="P141" s="33">
        <v>3</v>
      </c>
      <c r="Q141" s="9" t="s">
        <v>112</v>
      </c>
      <c r="R141" s="40">
        <v>9.9814097462763263E-2</v>
      </c>
    </row>
    <row r="142" spans="1:18" x14ac:dyDescent="0.3">
      <c r="A142" s="33">
        <v>28</v>
      </c>
      <c r="B142" s="9" t="s">
        <v>137</v>
      </c>
      <c r="C142" s="9">
        <v>-3.3028830609910811E-2</v>
      </c>
      <c r="D142" s="9">
        <v>0.47391650908334493</v>
      </c>
      <c r="E142" s="9">
        <v>-0.43300068037576656</v>
      </c>
      <c r="F142" s="9">
        <v>-1.354423219064405</v>
      </c>
      <c r="G142" s="9">
        <v>-0.4960149264659755</v>
      </c>
      <c r="H142" s="9">
        <v>-0.78919197926917306</v>
      </c>
      <c r="I142" s="9">
        <v>-0.58858275786255032</v>
      </c>
      <c r="J142" s="9">
        <v>-0.59183996694638152</v>
      </c>
      <c r="K142" s="34">
        <v>-0.4506187654575835</v>
      </c>
      <c r="L142" s="38">
        <v>6.7166728913990639</v>
      </c>
      <c r="M142" s="40">
        <v>0.14564772082581634</v>
      </c>
      <c r="P142" s="33">
        <v>27</v>
      </c>
      <c r="Q142" s="9" t="s">
        <v>136</v>
      </c>
      <c r="R142" s="40">
        <v>6.8253799200359566E-2</v>
      </c>
    </row>
    <row r="143" spans="1:18" x14ac:dyDescent="0.3">
      <c r="A143" s="33">
        <v>29</v>
      </c>
      <c r="B143" s="9" t="s">
        <v>138</v>
      </c>
      <c r="C143" s="9">
        <v>-0.40551073428663875</v>
      </c>
      <c r="D143" s="9">
        <v>-0.48444191844487017</v>
      </c>
      <c r="E143" s="9">
        <v>-1.25354060113789</v>
      </c>
      <c r="F143" s="9">
        <v>-0.36338183926118189</v>
      </c>
      <c r="G143" s="9">
        <v>-1.9929650614322991</v>
      </c>
      <c r="H143" s="9">
        <v>-0.74525028278601535</v>
      </c>
      <c r="I143" s="9">
        <v>0.4480600642045639</v>
      </c>
      <c r="J143" s="9">
        <v>0.57047302360025087</v>
      </c>
      <c r="K143" s="34">
        <v>-1.7296908914572331</v>
      </c>
      <c r="L143" s="38">
        <v>7.0551324601164884</v>
      </c>
      <c r="M143" s="40">
        <v>0.10259609264360614</v>
      </c>
      <c r="P143" s="33">
        <v>25</v>
      </c>
      <c r="Q143" s="9" t="s">
        <v>134</v>
      </c>
      <c r="R143" s="40">
        <v>2.9885960643586285E-2</v>
      </c>
    </row>
    <row r="144" spans="1:18" ht="15" thickBot="1" x14ac:dyDescent="0.35">
      <c r="A144" s="35">
        <v>30</v>
      </c>
      <c r="B144" s="36" t="s">
        <v>139</v>
      </c>
      <c r="C144" s="36">
        <v>1.4497648788616251</v>
      </c>
      <c r="D144" s="36">
        <v>0.56067847507319446</v>
      </c>
      <c r="E144" s="36">
        <v>0.851693687267573</v>
      </c>
      <c r="F144" s="36">
        <v>-1.5526314950250497</v>
      </c>
      <c r="G144" s="36">
        <v>-1.4822529319332793</v>
      </c>
      <c r="H144" s="36">
        <v>-0.69861817411879901</v>
      </c>
      <c r="I144" s="36">
        <v>-0.41580895418469799</v>
      </c>
      <c r="J144" s="36">
        <v>0.34135039106340032</v>
      </c>
      <c r="K144" s="37">
        <v>-1.0620811390847724</v>
      </c>
      <c r="L144" s="39">
        <v>6.596320113371859</v>
      </c>
      <c r="M144" s="41">
        <v>0.16095644165754774</v>
      </c>
      <c r="P144" s="35">
        <v>22</v>
      </c>
      <c r="Q144" s="36" t="s">
        <v>131</v>
      </c>
      <c r="R144" s="41">
        <v>3.283929508932748E-3</v>
      </c>
    </row>
    <row r="145" spans="1:12" ht="15" thickBot="1" x14ac:dyDescent="0.35">
      <c r="A145" s="195" t="s">
        <v>17</v>
      </c>
      <c r="B145" s="196"/>
      <c r="C145" s="75">
        <v>1.4497648788616251</v>
      </c>
      <c r="D145" s="26">
        <v>0.89293602144430928</v>
      </c>
      <c r="E145" s="26">
        <v>1.2973433193898389</v>
      </c>
      <c r="F145" s="26">
        <v>2.2133257482271982</v>
      </c>
      <c r="G145" s="26">
        <v>0.84688807414017664</v>
      </c>
      <c r="H145" s="26">
        <v>3.1493441713542887</v>
      </c>
      <c r="I145" s="26">
        <v>1.9339147758340942</v>
      </c>
      <c r="J145" s="26">
        <v>0.84911483313433589</v>
      </c>
      <c r="K145" s="27">
        <v>0.6726430562679504</v>
      </c>
      <c r="L145" s="159">
        <v>7.8617135520389727</v>
      </c>
    </row>
  </sheetData>
  <sortState xmlns:xlrd2="http://schemas.microsoft.com/office/spreadsheetml/2017/richdata2" ref="P115:R144">
    <sortCondition descending="1" ref="R115:R144"/>
  </sortState>
  <mergeCells count="12">
    <mergeCell ref="A37:D37"/>
    <mergeCell ref="A71:D71"/>
    <mergeCell ref="A34:B34"/>
    <mergeCell ref="A35:B35"/>
    <mergeCell ref="A103:B103"/>
    <mergeCell ref="A113:C113"/>
    <mergeCell ref="A105:C105"/>
    <mergeCell ref="A145:B145"/>
    <mergeCell ref="P113:R113"/>
    <mergeCell ref="L72:T72"/>
    <mergeCell ref="Q104:R104"/>
    <mergeCell ref="Q105:R105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0D0CB-C02B-4D2B-AD07-5DE315A61297}">
  <dimension ref="A1:AG182"/>
  <sheetViews>
    <sheetView topLeftCell="G154" zoomScale="85" zoomScaleNormal="85" workbookViewId="0">
      <selection activeCell="Q169" sqref="Q169"/>
    </sheetView>
  </sheetViews>
  <sheetFormatPr defaultRowHeight="14.4" x14ac:dyDescent="0.3"/>
  <cols>
    <col min="3" max="3" width="14.33203125" bestFit="1" customWidth="1"/>
    <col min="4" max="4" width="13.6640625" customWidth="1"/>
    <col min="5" max="5" width="10.77734375" bestFit="1" customWidth="1"/>
    <col min="6" max="6" width="19.109375" customWidth="1"/>
    <col min="7" max="7" width="22.5546875" customWidth="1"/>
    <col min="8" max="8" width="15.44140625" customWidth="1"/>
    <col min="9" max="9" width="9.77734375" bestFit="1" customWidth="1"/>
    <col min="10" max="10" width="10.77734375" bestFit="1" customWidth="1"/>
    <col min="11" max="11" width="21.77734375" customWidth="1"/>
    <col min="12" max="12" width="12.44140625" bestFit="1" customWidth="1"/>
    <col min="16" max="16" width="11.33203125" bestFit="1" customWidth="1"/>
    <col min="23" max="23" width="9.77734375" customWidth="1"/>
    <col min="28" max="28" width="12.44140625" bestFit="1" customWidth="1"/>
  </cols>
  <sheetData>
    <row r="1" spans="1:11" x14ac:dyDescent="0.3">
      <c r="A1" s="11" t="s">
        <v>12</v>
      </c>
      <c r="B1" s="12" t="s">
        <v>11</v>
      </c>
      <c r="C1" s="153" t="s">
        <v>0</v>
      </c>
      <c r="D1" s="153" t="s">
        <v>1</v>
      </c>
      <c r="E1" s="153" t="s">
        <v>2</v>
      </c>
      <c r="F1" s="153" t="s">
        <v>3</v>
      </c>
      <c r="G1" s="153" t="s">
        <v>4</v>
      </c>
      <c r="H1" s="153" t="s">
        <v>5</v>
      </c>
      <c r="I1" s="153" t="s">
        <v>6</v>
      </c>
      <c r="J1" s="153" t="s">
        <v>7</v>
      </c>
      <c r="K1" s="154" t="s">
        <v>8</v>
      </c>
    </row>
    <row r="2" spans="1:11" x14ac:dyDescent="0.3">
      <c r="A2" s="67">
        <v>1</v>
      </c>
      <c r="B2" s="9" t="s">
        <v>110</v>
      </c>
      <c r="C2" s="9">
        <v>9.2000999999999999E-2</v>
      </c>
      <c r="D2" s="9">
        <v>7.7933000000000002E-2</v>
      </c>
      <c r="E2" s="9">
        <v>4.6042E-2</v>
      </c>
      <c r="F2" s="9">
        <v>7.9617999999999996E-5</v>
      </c>
      <c r="G2" s="9">
        <v>36813</v>
      </c>
      <c r="H2" s="9">
        <v>9.1975000000000001E-2</v>
      </c>
      <c r="I2" s="9">
        <v>1.3810000000000001E-3</v>
      </c>
      <c r="J2" s="9">
        <v>4.4426750000000004</v>
      </c>
      <c r="K2" s="28">
        <v>99896.057000000001</v>
      </c>
    </row>
    <row r="3" spans="1:11" x14ac:dyDescent="0.3">
      <c r="A3" s="67">
        <v>2</v>
      </c>
      <c r="B3" s="9" t="s">
        <v>111</v>
      </c>
      <c r="C3" s="9">
        <v>3.2747999999999999E-2</v>
      </c>
      <c r="D3" s="9">
        <v>3.5213000000000001E-2</v>
      </c>
      <c r="E3" s="9">
        <v>3.4931999999999998E-2</v>
      </c>
      <c r="F3" s="9">
        <v>8.3455000000000006E-5</v>
      </c>
      <c r="G3" s="9">
        <v>33846</v>
      </c>
      <c r="H3" s="9">
        <v>0.17880699999999999</v>
      </c>
      <c r="I3" s="9">
        <v>2.4870000000000001E-3</v>
      </c>
      <c r="J3" s="9">
        <v>0.19298999999999999</v>
      </c>
      <c r="K3" s="28">
        <v>0</v>
      </c>
    </row>
    <row r="4" spans="1:11" x14ac:dyDescent="0.3">
      <c r="A4" s="67">
        <v>3</v>
      </c>
      <c r="B4" s="9" t="s">
        <v>112</v>
      </c>
      <c r="C4" s="9">
        <v>0.19048899999999999</v>
      </c>
      <c r="D4" s="9">
        <v>4.2340000000000003E-2</v>
      </c>
      <c r="E4" s="9">
        <v>3.6729999999999999E-2</v>
      </c>
      <c r="F4" s="9">
        <v>1.9839E-4</v>
      </c>
      <c r="G4" s="9">
        <v>327598.5</v>
      </c>
      <c r="H4" s="9">
        <v>2.7914999999999999E-2</v>
      </c>
      <c r="I4" s="9">
        <v>7.9000000000000001E-4</v>
      </c>
      <c r="J4" s="9">
        <v>8.9863156249999996</v>
      </c>
      <c r="K4" s="28">
        <v>123618.399</v>
      </c>
    </row>
    <row r="5" spans="1:11" x14ac:dyDescent="0.3">
      <c r="A5" s="67">
        <v>4</v>
      </c>
      <c r="B5" s="9" t="s">
        <v>113</v>
      </c>
      <c r="C5" s="9">
        <v>6.7476999999999995E-2</v>
      </c>
      <c r="D5" s="9">
        <v>4.9209000000000003E-2</v>
      </c>
      <c r="E5" s="9">
        <v>5.7631000000000002E-2</v>
      </c>
      <c r="F5" s="9">
        <v>1.5271800000000001E-4</v>
      </c>
      <c r="G5" s="9">
        <v>3477</v>
      </c>
      <c r="H5" s="9">
        <v>0.51678974999999994</v>
      </c>
      <c r="I5" s="9">
        <v>1.124E-3</v>
      </c>
      <c r="J5" s="9">
        <v>0.19547999999999999</v>
      </c>
      <c r="K5" s="28">
        <v>0</v>
      </c>
    </row>
    <row r="6" spans="1:11" x14ac:dyDescent="0.3">
      <c r="A6" s="67">
        <v>5</v>
      </c>
      <c r="B6" s="9" t="s">
        <v>114</v>
      </c>
      <c r="C6" s="9">
        <v>5.2672999999999998E-2</v>
      </c>
      <c r="D6" s="9">
        <v>4.4512000000000003E-2</v>
      </c>
      <c r="E6" s="9">
        <v>3.5576000000000003E-2</v>
      </c>
      <c r="F6" s="9">
        <v>1.05086E-4</v>
      </c>
      <c r="G6" s="9">
        <v>20288</v>
      </c>
      <c r="H6" s="9">
        <v>0.26287300000000002</v>
      </c>
      <c r="I6" s="9">
        <v>1.9620000000000002E-3</v>
      </c>
      <c r="J6" s="9">
        <v>2.2572510000000001</v>
      </c>
      <c r="K6" s="28">
        <v>0</v>
      </c>
    </row>
    <row r="7" spans="1:11" x14ac:dyDescent="0.3">
      <c r="A7" s="67">
        <v>6</v>
      </c>
      <c r="B7" s="9" t="s">
        <v>116</v>
      </c>
      <c r="C7" s="9">
        <v>9.7206000000000001E-2</v>
      </c>
      <c r="D7" s="9">
        <v>5.4384000000000002E-2</v>
      </c>
      <c r="E7" s="9">
        <v>4.6535E-2</v>
      </c>
      <c r="F7" s="9">
        <v>2.13045E-4</v>
      </c>
      <c r="G7" s="9">
        <v>55834</v>
      </c>
      <c r="H7" s="9">
        <v>0.26250200000000001</v>
      </c>
      <c r="I7" s="9">
        <v>9.0899999999999998E-4</v>
      </c>
      <c r="J7" s="9">
        <v>0.227794</v>
      </c>
      <c r="K7" s="28">
        <v>0</v>
      </c>
    </row>
    <row r="8" spans="1:11" x14ac:dyDescent="0.3">
      <c r="A8" s="67">
        <v>7</v>
      </c>
      <c r="B8" s="9" t="s">
        <v>117</v>
      </c>
      <c r="C8" s="9">
        <v>0.21709475000000009</v>
      </c>
      <c r="D8" s="9">
        <v>3.3729000000000002E-2</v>
      </c>
      <c r="E8" s="9">
        <v>4.1739999999999999E-2</v>
      </c>
      <c r="F8" s="9">
        <v>2.6967400000000002E-4</v>
      </c>
      <c r="G8" s="9">
        <v>13592</v>
      </c>
      <c r="H8" s="9">
        <v>0.16033600000000001</v>
      </c>
      <c r="I8" s="9">
        <v>7.3300000000000004E-4</v>
      </c>
      <c r="J8" s="9">
        <v>1.801912</v>
      </c>
      <c r="K8" s="28">
        <v>57823.864000000001</v>
      </c>
    </row>
    <row r="9" spans="1:11" x14ac:dyDescent="0.3">
      <c r="A9" s="67">
        <v>8</v>
      </c>
      <c r="B9" s="9" t="s">
        <v>98</v>
      </c>
      <c r="C9" s="9">
        <v>6.1425E-2</v>
      </c>
      <c r="D9" s="9">
        <v>3.7912000000000001E-2</v>
      </c>
      <c r="E9" s="9">
        <v>5.2651999999999997E-2</v>
      </c>
      <c r="F9" s="9">
        <v>1.1434000000000001E-4</v>
      </c>
      <c r="G9" s="9">
        <v>33815</v>
      </c>
      <c r="H9" s="9">
        <v>0.37549300000000002</v>
      </c>
      <c r="I9" s="9">
        <v>1.083E-3</v>
      </c>
      <c r="J9" s="9">
        <v>1.834813</v>
      </c>
      <c r="K9" s="28">
        <v>264007.61562499998</v>
      </c>
    </row>
    <row r="10" spans="1:11" x14ac:dyDescent="0.3">
      <c r="A10" s="67">
        <v>9</v>
      </c>
      <c r="B10" s="9" t="s">
        <v>118</v>
      </c>
      <c r="C10" s="9">
        <v>0.17327100000000001</v>
      </c>
      <c r="D10" s="9">
        <v>0.17005799999999999</v>
      </c>
      <c r="E10" s="9">
        <v>3.8086000000000002E-2</v>
      </c>
      <c r="F10" s="9">
        <v>1.63547E-4</v>
      </c>
      <c r="G10" s="9">
        <v>37829</v>
      </c>
      <c r="H10" s="9">
        <v>0.120129</v>
      </c>
      <c r="I10" s="9">
        <v>1.828E-3</v>
      </c>
      <c r="J10" s="9">
        <v>1.3011079999999999</v>
      </c>
      <c r="K10" s="28">
        <v>0</v>
      </c>
    </row>
    <row r="11" spans="1:11" x14ac:dyDescent="0.3">
      <c r="A11" s="67">
        <v>10</v>
      </c>
      <c r="B11" s="9" t="s">
        <v>119</v>
      </c>
      <c r="C11" s="9">
        <v>5.4643999999999998E-2</v>
      </c>
      <c r="D11" s="9">
        <v>3.9463999999999999E-2</v>
      </c>
      <c r="E11" s="9">
        <v>5.2124999999999998E-2</v>
      </c>
      <c r="F11" s="9">
        <v>1.54172E-4</v>
      </c>
      <c r="G11" s="9">
        <v>21489</v>
      </c>
      <c r="H11" s="9">
        <v>2.2522E-2</v>
      </c>
      <c r="I11" s="9">
        <v>3.1979999999999999E-3</v>
      </c>
      <c r="J11" s="9">
        <v>0.780497</v>
      </c>
      <c r="K11" s="28">
        <v>0</v>
      </c>
    </row>
    <row r="12" spans="1:11" x14ac:dyDescent="0.3">
      <c r="A12" s="67">
        <v>11</v>
      </c>
      <c r="B12" s="9" t="s">
        <v>120</v>
      </c>
      <c r="C12" s="9">
        <v>5.7856999999999999E-2</v>
      </c>
      <c r="D12" s="9">
        <v>0.192036875</v>
      </c>
      <c r="E12" s="9">
        <v>3.9393999999999998E-2</v>
      </c>
      <c r="F12" s="9">
        <v>2.03036E-4</v>
      </c>
      <c r="G12" s="9">
        <v>148655</v>
      </c>
      <c r="H12" s="9">
        <v>2.1173999999999998E-2</v>
      </c>
      <c r="I12" s="9">
        <v>1.124E-3</v>
      </c>
      <c r="J12" s="9">
        <v>8.9863156249999996</v>
      </c>
      <c r="K12" s="28">
        <v>264007.61562499998</v>
      </c>
    </row>
    <row r="13" spans="1:11" x14ac:dyDescent="0.3">
      <c r="A13" s="67">
        <v>12</v>
      </c>
      <c r="B13" s="9" t="s">
        <v>121</v>
      </c>
      <c r="C13" s="9">
        <v>3.2424000000000001E-2</v>
      </c>
      <c r="D13" s="9">
        <v>2.6246999999999999E-2</v>
      </c>
      <c r="E13" s="9">
        <v>3.0647000000000001E-2</v>
      </c>
      <c r="F13" s="9">
        <v>1.8535700000000001E-4</v>
      </c>
      <c r="G13" s="9">
        <v>845</v>
      </c>
      <c r="H13" s="9">
        <v>0.13261999999999999</v>
      </c>
      <c r="I13" s="9">
        <v>7.0500000000000001E-4</v>
      </c>
      <c r="J13" s="9">
        <v>0.28035199999999999</v>
      </c>
      <c r="K13" s="28">
        <v>0</v>
      </c>
    </row>
    <row r="14" spans="1:11" x14ac:dyDescent="0.3">
      <c r="A14" s="67">
        <v>13</v>
      </c>
      <c r="B14" s="9" t="s">
        <v>122</v>
      </c>
      <c r="C14" s="9">
        <v>0.21709475000000009</v>
      </c>
      <c r="D14" s="9">
        <v>0.192036875</v>
      </c>
      <c r="E14" s="9">
        <v>3.4977000000000001E-2</v>
      </c>
      <c r="F14" s="9">
        <v>1.39548E-4</v>
      </c>
      <c r="G14" s="9">
        <v>0</v>
      </c>
      <c r="H14" s="9">
        <v>0.51678974999999994</v>
      </c>
      <c r="I14" s="9">
        <v>6.9899999999999997E-4</v>
      </c>
      <c r="J14" s="9">
        <v>0</v>
      </c>
      <c r="K14" s="28">
        <v>0</v>
      </c>
    </row>
    <row r="15" spans="1:11" x14ac:dyDescent="0.3">
      <c r="A15" s="67">
        <v>14</v>
      </c>
      <c r="B15" s="9" t="s">
        <v>123</v>
      </c>
      <c r="C15" s="9">
        <v>8.2622000000000001E-2</v>
      </c>
      <c r="D15" s="9">
        <v>7.2030999999999998E-2</v>
      </c>
      <c r="E15" s="9">
        <v>4.2117000000000002E-2</v>
      </c>
      <c r="F15" s="9">
        <v>1.22089E-4</v>
      </c>
      <c r="G15" s="9">
        <v>32540</v>
      </c>
      <c r="H15" s="9">
        <v>0.104603</v>
      </c>
      <c r="I15" s="9">
        <v>6.29E-4</v>
      </c>
      <c r="J15" s="9">
        <v>8.4523000000000001E-2</v>
      </c>
      <c r="K15" s="28">
        <v>0</v>
      </c>
    </row>
    <row r="16" spans="1:11" x14ac:dyDescent="0.3">
      <c r="A16" s="67">
        <v>15</v>
      </c>
      <c r="B16" s="9" t="s">
        <v>124</v>
      </c>
      <c r="C16" s="9">
        <v>7.1506E-2</v>
      </c>
      <c r="D16" s="9">
        <v>6.3678999999999999E-2</v>
      </c>
      <c r="E16" s="9">
        <v>4.7771000000000001E-2</v>
      </c>
      <c r="F16" s="9">
        <v>9.0556000000000005E-5</v>
      </c>
      <c r="G16" s="9">
        <v>55686</v>
      </c>
      <c r="H16" s="9">
        <v>1.4679999999999999E-3</v>
      </c>
      <c r="I16" s="9">
        <v>5.7200000000000003E-4</v>
      </c>
      <c r="J16" s="9">
        <v>2.2121599999999999</v>
      </c>
      <c r="K16" s="28">
        <v>0</v>
      </c>
    </row>
    <row r="17" spans="1:17" x14ac:dyDescent="0.3">
      <c r="A17" s="67">
        <v>16</v>
      </c>
      <c r="B17" s="9" t="s">
        <v>125</v>
      </c>
      <c r="C17" s="9">
        <v>4.7135999999999997E-2</v>
      </c>
      <c r="D17" s="9">
        <v>3.8842000000000002E-2</v>
      </c>
      <c r="E17" s="9">
        <v>3.6577999999999999E-2</v>
      </c>
      <c r="F17" s="9">
        <v>2.2834799999999999E-4</v>
      </c>
      <c r="G17" s="9">
        <v>266730</v>
      </c>
      <c r="H17" s="9">
        <v>0.26693800000000001</v>
      </c>
      <c r="I17" s="9">
        <v>2.8200000000000002E-4</v>
      </c>
      <c r="J17" s="9">
        <v>8.9863156249999996</v>
      </c>
      <c r="K17" s="28">
        <v>264007.61562499998</v>
      </c>
    </row>
    <row r="18" spans="1:17" x14ac:dyDescent="0.3">
      <c r="A18" s="67">
        <v>17</v>
      </c>
      <c r="B18" s="9" t="s">
        <v>126</v>
      </c>
      <c r="C18" s="9">
        <v>8.8696999999999998E-2</v>
      </c>
      <c r="D18" s="9">
        <v>6.8406999999999996E-2</v>
      </c>
      <c r="E18" s="9">
        <v>3.6048999999999998E-2</v>
      </c>
      <c r="F18" s="9">
        <v>1.66706E-4</v>
      </c>
      <c r="G18" s="9">
        <v>72323</v>
      </c>
      <c r="H18" s="9">
        <v>0.14649899999999999</v>
      </c>
      <c r="I18" s="9">
        <v>3.6999999999999999E-4</v>
      </c>
      <c r="J18" s="9">
        <v>2.05287</v>
      </c>
      <c r="K18" s="28">
        <v>0</v>
      </c>
    </row>
    <row r="19" spans="1:17" x14ac:dyDescent="0.3">
      <c r="A19" s="67">
        <v>18</v>
      </c>
      <c r="B19" s="9" t="s">
        <v>127</v>
      </c>
      <c r="C19" s="9">
        <v>5.9351000000000001E-2</v>
      </c>
      <c r="D19" s="9">
        <v>4.6706999999999999E-2</v>
      </c>
      <c r="E19" s="9">
        <v>4.0006E-2</v>
      </c>
      <c r="F19" s="9">
        <v>1.5381999999999999E-4</v>
      </c>
      <c r="G19" s="9">
        <v>53537</v>
      </c>
      <c r="H19" s="9">
        <v>7.4450000000000002E-3</v>
      </c>
      <c r="I19" s="9">
        <v>3.5500000000000001E-4</v>
      </c>
      <c r="J19" s="9">
        <v>0.58793399999999996</v>
      </c>
      <c r="K19" s="28">
        <v>0</v>
      </c>
    </row>
    <row r="20" spans="1:17" x14ac:dyDescent="0.3">
      <c r="A20" s="67">
        <v>19</v>
      </c>
      <c r="B20" s="9" t="s">
        <v>128</v>
      </c>
      <c r="C20" s="9">
        <v>6.2163000000000003E-2</v>
      </c>
      <c r="D20" s="9">
        <v>4.5879999999999997E-2</v>
      </c>
      <c r="E20" s="9">
        <v>4.6136000000000003E-2</v>
      </c>
      <c r="F20" s="9">
        <v>5.9503999999999998E-5</v>
      </c>
      <c r="G20" s="9">
        <v>114831</v>
      </c>
      <c r="H20" s="9">
        <v>7.4287000000000006E-2</v>
      </c>
      <c r="I20" s="9">
        <v>2.5490000000000001E-3</v>
      </c>
      <c r="J20" s="9">
        <v>0.41388399999999997</v>
      </c>
      <c r="K20" s="28">
        <v>0</v>
      </c>
    </row>
    <row r="21" spans="1:17" x14ac:dyDescent="0.3">
      <c r="A21" s="67">
        <v>20</v>
      </c>
      <c r="B21" s="9" t="s">
        <v>129</v>
      </c>
      <c r="C21" s="9">
        <v>0.21709475000000009</v>
      </c>
      <c r="D21" s="9">
        <v>0.192036875</v>
      </c>
      <c r="E21" s="9">
        <v>4.2598999999999998E-2</v>
      </c>
      <c r="F21" s="9">
        <v>1.60385E-4</v>
      </c>
      <c r="G21" s="9">
        <v>386</v>
      </c>
      <c r="H21" s="9">
        <v>0.24012500000000001</v>
      </c>
      <c r="I21" s="9">
        <v>1.952E-3</v>
      </c>
      <c r="J21" s="9">
        <v>0.217665</v>
      </c>
      <c r="K21" s="28">
        <v>0</v>
      </c>
    </row>
    <row r="22" spans="1:17" x14ac:dyDescent="0.3">
      <c r="A22" s="67">
        <v>21</v>
      </c>
      <c r="B22" s="9" t="s">
        <v>130</v>
      </c>
      <c r="C22" s="9">
        <v>9.7600000000000006E-2</v>
      </c>
      <c r="D22" s="9">
        <v>2.9142000000000001E-2</v>
      </c>
      <c r="E22" s="9">
        <v>3.1144999999999999E-2</v>
      </c>
      <c r="F22" s="9">
        <v>1.5060200000000001E-4</v>
      </c>
      <c r="G22" s="9">
        <v>837</v>
      </c>
      <c r="H22" s="9">
        <v>0.35569200000000001</v>
      </c>
      <c r="I22" s="9">
        <v>3.1380000000000002E-3</v>
      </c>
      <c r="J22" s="9">
        <v>0.53463899999999998</v>
      </c>
      <c r="K22" s="28">
        <v>0</v>
      </c>
    </row>
    <row r="23" spans="1:17" x14ac:dyDescent="0.3">
      <c r="A23" s="67">
        <v>22</v>
      </c>
      <c r="B23" s="9" t="s">
        <v>131</v>
      </c>
      <c r="C23" s="9">
        <v>0.21709475000000009</v>
      </c>
      <c r="D23" s="9">
        <v>0.192036875</v>
      </c>
      <c r="E23" s="9">
        <v>6.6886250000000008E-2</v>
      </c>
      <c r="F23" s="9">
        <v>1.3120499999999999E-4</v>
      </c>
      <c r="G23" s="9">
        <v>104730</v>
      </c>
      <c r="H23" s="9">
        <v>0.117947</v>
      </c>
      <c r="I23" s="9">
        <v>4.0000000000000002E-4</v>
      </c>
      <c r="J23" s="9">
        <v>1.7056640000000001</v>
      </c>
      <c r="K23" s="28">
        <v>45587.718999999997</v>
      </c>
    </row>
    <row r="24" spans="1:17" x14ac:dyDescent="0.3">
      <c r="A24" s="67">
        <v>23</v>
      </c>
      <c r="B24" s="9" t="s">
        <v>132</v>
      </c>
      <c r="C24" s="9">
        <v>8.9101E-2</v>
      </c>
      <c r="D24" s="9">
        <v>0.11090899999999999</v>
      </c>
      <c r="E24" s="9">
        <v>6.6886250000000008E-2</v>
      </c>
      <c r="F24" s="9">
        <v>7.6594999999999994E-5</v>
      </c>
      <c r="G24" s="9">
        <v>327598.5</v>
      </c>
      <c r="H24" s="9">
        <v>0.109656</v>
      </c>
      <c r="I24" s="9">
        <v>1.315E-3</v>
      </c>
      <c r="J24" s="9">
        <v>2.5938289999999999</v>
      </c>
      <c r="K24" s="28">
        <v>82036.403000000006</v>
      </c>
    </row>
    <row r="25" spans="1:17" x14ac:dyDescent="0.3">
      <c r="A25" s="67">
        <v>24</v>
      </c>
      <c r="B25" s="9" t="s">
        <v>133</v>
      </c>
      <c r="C25" s="9">
        <v>4.7074999999999999E-2</v>
      </c>
      <c r="D25" s="9">
        <v>3.6519999999999997E-2</v>
      </c>
      <c r="E25" s="9">
        <v>4.0281999999999998E-2</v>
      </c>
      <c r="F25" s="9">
        <v>2.61909E-4</v>
      </c>
      <c r="G25" s="9">
        <v>0</v>
      </c>
      <c r="H25" s="9">
        <v>0.15848599999999999</v>
      </c>
      <c r="I25" s="9">
        <v>2.0579999999999999E-3</v>
      </c>
      <c r="J25" s="9">
        <v>4.1790799999999999</v>
      </c>
      <c r="K25" s="28">
        <v>226882.75899999999</v>
      </c>
    </row>
    <row r="26" spans="1:17" x14ac:dyDescent="0.3">
      <c r="A26" s="67">
        <v>25</v>
      </c>
      <c r="B26" s="9" t="s">
        <v>134</v>
      </c>
      <c r="C26" s="9">
        <v>0.21709475000000009</v>
      </c>
      <c r="D26" s="9">
        <v>0.192036875</v>
      </c>
      <c r="E26" s="9">
        <v>3.8633000000000001E-2</v>
      </c>
      <c r="F26" s="9">
        <v>2.2118699999999999E-4</v>
      </c>
      <c r="G26" s="9">
        <v>327598.5</v>
      </c>
      <c r="H26" s="9">
        <v>1.4369999999999999E-3</v>
      </c>
      <c r="I26" s="9">
        <v>5.2499999999999997E-4</v>
      </c>
      <c r="J26" s="9">
        <v>8.9863156249999996</v>
      </c>
      <c r="K26" s="28">
        <v>0</v>
      </c>
    </row>
    <row r="27" spans="1:17" x14ac:dyDescent="0.3">
      <c r="A27" s="67">
        <v>26</v>
      </c>
      <c r="B27" s="9" t="s">
        <v>135</v>
      </c>
      <c r="C27" s="9">
        <v>5.1527000000000003E-2</v>
      </c>
      <c r="D27" s="9">
        <v>3.5964000000000003E-2</v>
      </c>
      <c r="E27" s="9">
        <v>3.5055000000000003E-2</v>
      </c>
      <c r="F27" s="9">
        <v>2.6875199999999998E-4</v>
      </c>
      <c r="G27" s="9">
        <v>166</v>
      </c>
      <c r="H27" s="9">
        <v>7.0539000000000004E-2</v>
      </c>
      <c r="I27" s="9">
        <v>1.2329999999999999E-3</v>
      </c>
      <c r="J27" s="9">
        <v>8.9863156249999996</v>
      </c>
      <c r="K27" s="28">
        <v>0</v>
      </c>
      <c r="Q27" s="161"/>
    </row>
    <row r="28" spans="1:17" x14ac:dyDescent="0.3">
      <c r="A28" s="67">
        <v>27</v>
      </c>
      <c r="B28" s="9" t="s">
        <v>136</v>
      </c>
      <c r="C28" s="9">
        <v>6.4537999999999998E-2</v>
      </c>
      <c r="D28" s="9">
        <v>4.6594999999999998E-2</v>
      </c>
      <c r="E28" s="9">
        <v>6.6886250000000008E-2</v>
      </c>
      <c r="F28" s="9">
        <v>1.3193999999999999E-5</v>
      </c>
      <c r="G28" s="9">
        <v>88607</v>
      </c>
      <c r="H28" s="9">
        <v>0.19905900000000001</v>
      </c>
      <c r="I28" s="9">
        <v>1.647E-3</v>
      </c>
      <c r="J28" s="9">
        <v>0.11743000000000001</v>
      </c>
      <c r="K28" s="28">
        <v>0</v>
      </c>
    </row>
    <row r="29" spans="1:17" x14ac:dyDescent="0.3">
      <c r="A29" s="67">
        <v>28</v>
      </c>
      <c r="B29" s="9" t="s">
        <v>137</v>
      </c>
      <c r="C29" s="9">
        <v>0.101897</v>
      </c>
      <c r="D29" s="9">
        <v>5.1007999999999998E-2</v>
      </c>
      <c r="E29" s="9">
        <v>4.8694000000000001E-2</v>
      </c>
      <c r="F29" s="9">
        <v>3.2243999999999998E-5</v>
      </c>
      <c r="G29" s="9">
        <v>154914</v>
      </c>
      <c r="H29" s="9">
        <v>2.7430000000000002E-3</v>
      </c>
      <c r="I29" s="9">
        <v>4.0342500000000014E-3</v>
      </c>
      <c r="J29" s="9">
        <v>4.5217109999999998</v>
      </c>
      <c r="K29" s="28">
        <v>107505.376</v>
      </c>
    </row>
    <row r="30" spans="1:17" x14ac:dyDescent="0.3">
      <c r="A30" s="67">
        <v>29</v>
      </c>
      <c r="B30" s="9" t="s">
        <v>138</v>
      </c>
      <c r="C30" s="9">
        <v>0.12617600000000001</v>
      </c>
      <c r="D30" s="9">
        <v>0.10764</v>
      </c>
      <c r="E30" s="9">
        <v>5.7251999999999997E-2</v>
      </c>
      <c r="F30" s="9">
        <v>1.1868000000000001E-5</v>
      </c>
      <c r="G30" s="9">
        <v>327598.5</v>
      </c>
      <c r="H30" s="9">
        <v>2.4032999999999999E-2</v>
      </c>
      <c r="I30" s="9">
        <v>3.8930000000000002E-3</v>
      </c>
      <c r="J30" s="9">
        <v>0.87437699999999996</v>
      </c>
      <c r="K30" s="28">
        <v>229923.07699999999</v>
      </c>
    </row>
    <row r="31" spans="1:17" x14ac:dyDescent="0.3">
      <c r="A31" s="155">
        <v>30</v>
      </c>
      <c r="B31" s="156" t="s">
        <v>139</v>
      </c>
      <c r="C31" s="156">
        <v>5.2459999999999998E-3</v>
      </c>
      <c r="D31" s="156">
        <v>4.5880999999999998E-2</v>
      </c>
      <c r="E31" s="156">
        <v>3.5295E-2</v>
      </c>
      <c r="F31" s="156">
        <v>1.9635000000000001E-5</v>
      </c>
      <c r="G31" s="156">
        <v>268684</v>
      </c>
      <c r="H31" s="156">
        <v>0.16935500000000001</v>
      </c>
      <c r="I31" s="156">
        <v>4.0342500000000014E-3</v>
      </c>
      <c r="J31" s="156">
        <v>1.5933630000000001</v>
      </c>
      <c r="K31" s="157">
        <v>166027.34400000001</v>
      </c>
    </row>
    <row r="32" spans="1:17" x14ac:dyDescent="0.3">
      <c r="C32" s="158"/>
      <c r="D32" s="160"/>
      <c r="E32" s="160"/>
      <c r="F32" s="160"/>
      <c r="G32" s="160"/>
      <c r="H32" s="160"/>
      <c r="I32" s="160"/>
      <c r="J32" s="160"/>
      <c r="K32" s="88"/>
    </row>
    <row r="33" spans="1:11" x14ac:dyDescent="0.3">
      <c r="A33" s="215" t="s">
        <v>34</v>
      </c>
      <c r="B33" s="215"/>
      <c r="C33" s="9">
        <f>MIN(Tabela14[X1])</f>
        <v>5.2459999999999998E-3</v>
      </c>
      <c r="D33" s="9">
        <f>MIN(Tabela14[X2])</f>
        <v>2.6246999999999999E-2</v>
      </c>
      <c r="E33" s="9">
        <f>MIN(Tabela14[X3])</f>
        <v>3.0647000000000001E-2</v>
      </c>
      <c r="F33" s="9">
        <f>MAX(Tabela14[X4])</f>
        <v>2.6967400000000002E-4</v>
      </c>
      <c r="G33" s="9">
        <f>MIN(Tabela14[X5])</f>
        <v>0</v>
      </c>
      <c r="H33" s="9">
        <f>MAX(Tabela14[X6])</f>
        <v>0.51678974999999994</v>
      </c>
      <c r="I33" s="9">
        <f>MAX(Tabela14[X7])</f>
        <v>4.0342500000000014E-3</v>
      </c>
      <c r="J33" s="9">
        <f>MIN(Tabela14[X8])</f>
        <v>0</v>
      </c>
      <c r="K33" s="9">
        <f>MIN(Tabela14[X9])</f>
        <v>0</v>
      </c>
    </row>
    <row r="34" spans="1:11" x14ac:dyDescent="0.3">
      <c r="A34" s="215" t="s">
        <v>35</v>
      </c>
      <c r="B34" s="215"/>
      <c r="C34" s="9">
        <f>MAX(Tabela14[X1])</f>
        <v>0.21709475000000009</v>
      </c>
      <c r="D34" s="9">
        <f>MAX(D2:D31)</f>
        <v>0.192036875</v>
      </c>
      <c r="E34" s="9">
        <f>MAX(E2:E31)</f>
        <v>6.6886250000000008E-2</v>
      </c>
      <c r="F34" s="9">
        <f>MIN(Tabela14[X4])</f>
        <v>1.1868000000000001E-5</v>
      </c>
      <c r="G34" s="9">
        <f>MAX(Tabela14[X5])</f>
        <v>327598.5</v>
      </c>
      <c r="H34" s="9">
        <f>MIN(Tabela14[X6])</f>
        <v>1.4369999999999999E-3</v>
      </c>
      <c r="I34" s="9">
        <f>MIN(Tabela14[X7])</f>
        <v>2.8200000000000002E-4</v>
      </c>
      <c r="J34" s="9">
        <f>MAX(Tabela14[X8])</f>
        <v>8.9863156249999996</v>
      </c>
      <c r="K34" s="9">
        <f>MAX(Tabela14[X9])</f>
        <v>264007.61562499998</v>
      </c>
    </row>
    <row r="35" spans="1:11" ht="15" thickBot="1" x14ac:dyDescent="0.35"/>
    <row r="36" spans="1:11" ht="15" thickBot="1" x14ac:dyDescent="0.35">
      <c r="A36" s="191" t="s">
        <v>30</v>
      </c>
      <c r="B36" s="193"/>
    </row>
    <row r="37" spans="1:11" ht="15" thickBot="1" x14ac:dyDescent="0.35">
      <c r="A37" s="55" t="s">
        <v>12</v>
      </c>
      <c r="B37" s="56" t="s">
        <v>11</v>
      </c>
      <c r="C37" s="57" t="s">
        <v>0</v>
      </c>
      <c r="D37" s="57" t="s">
        <v>1</v>
      </c>
      <c r="E37" s="57" t="s">
        <v>2</v>
      </c>
      <c r="F37" s="58" t="s">
        <v>3</v>
      </c>
      <c r="G37" s="57" t="s">
        <v>4</v>
      </c>
      <c r="H37" s="58" t="s">
        <v>5</v>
      </c>
      <c r="I37" s="58" t="s">
        <v>6</v>
      </c>
      <c r="J37" s="57" t="s">
        <v>7</v>
      </c>
      <c r="K37" s="59" t="s">
        <v>8</v>
      </c>
    </row>
    <row r="38" spans="1:11" x14ac:dyDescent="0.3">
      <c r="A38" s="98">
        <v>1</v>
      </c>
      <c r="B38" s="9" t="s">
        <v>110</v>
      </c>
      <c r="C38" s="165">
        <f t="shared" ref="C38:K38" si="0">C2^2</f>
        <v>8.464184001E-3</v>
      </c>
      <c r="D38" s="165">
        <f t="shared" si="0"/>
        <v>6.0735524890000005E-3</v>
      </c>
      <c r="E38" s="92">
        <f t="shared" si="0"/>
        <v>2.1198657639999998E-3</v>
      </c>
      <c r="F38" s="168">
        <f t="shared" si="0"/>
        <v>6.3390259239999991E-9</v>
      </c>
      <c r="G38" s="62">
        <f t="shared" si="0"/>
        <v>1355196969</v>
      </c>
      <c r="H38" s="162">
        <f t="shared" si="0"/>
        <v>8.4594006250000003E-3</v>
      </c>
      <c r="I38" s="162">
        <f t="shared" si="0"/>
        <v>1.9071610000000001E-6</v>
      </c>
      <c r="J38" s="162">
        <f t="shared" si="0"/>
        <v>19.737361155625003</v>
      </c>
      <c r="K38" s="64">
        <f t="shared" si="0"/>
        <v>9979222204.1472492</v>
      </c>
    </row>
    <row r="39" spans="1:11" x14ac:dyDescent="0.3">
      <c r="A39" s="99">
        <v>2</v>
      </c>
      <c r="B39" s="9" t="s">
        <v>111</v>
      </c>
      <c r="C39" s="166">
        <f t="shared" ref="C39:K39" si="1">C3^2</f>
        <v>1.0724315039999999E-3</v>
      </c>
      <c r="D39" s="166">
        <f t="shared" si="1"/>
        <v>1.2399553690000001E-3</v>
      </c>
      <c r="E39" s="90">
        <f t="shared" si="1"/>
        <v>1.2202446239999998E-3</v>
      </c>
      <c r="F39" s="169">
        <f t="shared" si="1"/>
        <v>6.9647370250000008E-9</v>
      </c>
      <c r="G39" s="14">
        <f t="shared" si="1"/>
        <v>1145551716</v>
      </c>
      <c r="H39" s="163">
        <f t="shared" si="1"/>
        <v>3.1971943248999997E-2</v>
      </c>
      <c r="I39" s="163">
        <f t="shared" si="1"/>
        <v>6.1851690000000007E-6</v>
      </c>
      <c r="J39" s="163">
        <f t="shared" si="1"/>
        <v>3.7245140099999997E-2</v>
      </c>
      <c r="K39" s="93">
        <f t="shared" si="1"/>
        <v>0</v>
      </c>
    </row>
    <row r="40" spans="1:11" x14ac:dyDescent="0.3">
      <c r="A40" s="99">
        <v>3</v>
      </c>
      <c r="B40" s="9" t="s">
        <v>112</v>
      </c>
      <c r="C40" s="166">
        <f t="shared" ref="C40:K40" si="2">C4^2</f>
        <v>3.6286059120999997E-2</v>
      </c>
      <c r="D40" s="166">
        <f t="shared" si="2"/>
        <v>1.7926756000000003E-3</v>
      </c>
      <c r="E40" s="90">
        <f t="shared" si="2"/>
        <v>1.3490929E-3</v>
      </c>
      <c r="F40" s="169">
        <f t="shared" si="2"/>
        <v>3.9358592099999999E-8</v>
      </c>
      <c r="G40" s="14">
        <f t="shared" si="2"/>
        <v>107320777202.25</v>
      </c>
      <c r="H40" s="163">
        <f t="shared" si="2"/>
        <v>7.7924722499999992E-4</v>
      </c>
      <c r="I40" s="163">
        <f t="shared" si="2"/>
        <v>6.2409999999999998E-7</v>
      </c>
      <c r="J40" s="163">
        <f t="shared" si="2"/>
        <v>80.753868512119126</v>
      </c>
      <c r="K40" s="93">
        <f t="shared" si="2"/>
        <v>15281508571.323202</v>
      </c>
    </row>
    <row r="41" spans="1:11" x14ac:dyDescent="0.3">
      <c r="A41" s="99">
        <v>4</v>
      </c>
      <c r="B41" s="9" t="s">
        <v>113</v>
      </c>
      <c r="C41" s="166">
        <f t="shared" ref="C41:K41" si="3">C5^2</f>
        <v>4.5531455289999989E-3</v>
      </c>
      <c r="D41" s="166">
        <f t="shared" si="3"/>
        <v>2.4215256810000002E-3</v>
      </c>
      <c r="E41" s="90">
        <f t="shared" si="3"/>
        <v>3.321332161E-3</v>
      </c>
      <c r="F41" s="169">
        <f t="shared" si="3"/>
        <v>2.3322787524000003E-8</v>
      </c>
      <c r="G41" s="14">
        <f t="shared" si="3"/>
        <v>12089529</v>
      </c>
      <c r="H41" s="163">
        <f t="shared" si="3"/>
        <v>0.26707164570506242</v>
      </c>
      <c r="I41" s="163">
        <f t="shared" si="3"/>
        <v>1.263376E-6</v>
      </c>
      <c r="J41" s="163">
        <f t="shared" si="3"/>
        <v>3.8212430399999997E-2</v>
      </c>
      <c r="K41" s="93">
        <f t="shared" si="3"/>
        <v>0</v>
      </c>
    </row>
    <row r="42" spans="1:11" x14ac:dyDescent="0.3">
      <c r="A42" s="99">
        <v>5</v>
      </c>
      <c r="B42" s="9" t="s">
        <v>114</v>
      </c>
      <c r="C42" s="166">
        <f t="shared" ref="C42:K42" si="4">C6^2</f>
        <v>2.7744449289999998E-3</v>
      </c>
      <c r="D42" s="166">
        <f t="shared" si="4"/>
        <v>1.9813181440000004E-3</v>
      </c>
      <c r="E42" s="90">
        <f t="shared" si="4"/>
        <v>1.2656517760000002E-3</v>
      </c>
      <c r="F42" s="169">
        <f t="shared" si="4"/>
        <v>1.1043067396000001E-8</v>
      </c>
      <c r="G42" s="14">
        <f t="shared" si="4"/>
        <v>411602944</v>
      </c>
      <c r="H42" s="163">
        <f t="shared" si="4"/>
        <v>6.9102214129000014E-2</v>
      </c>
      <c r="I42" s="163">
        <f t="shared" si="4"/>
        <v>3.8494440000000012E-6</v>
      </c>
      <c r="J42" s="163">
        <f t="shared" si="4"/>
        <v>5.0951820770010006</v>
      </c>
      <c r="K42" s="93">
        <f t="shared" si="4"/>
        <v>0</v>
      </c>
    </row>
    <row r="43" spans="1:11" x14ac:dyDescent="0.3">
      <c r="A43" s="99">
        <v>6</v>
      </c>
      <c r="B43" s="9" t="s">
        <v>116</v>
      </c>
      <c r="C43" s="166">
        <f t="shared" ref="C43:K43" si="5">C7^2</f>
        <v>9.4490064359999994E-3</v>
      </c>
      <c r="D43" s="166">
        <f t="shared" si="5"/>
        <v>2.9576194560000002E-3</v>
      </c>
      <c r="E43" s="90">
        <f t="shared" si="5"/>
        <v>2.1655062250000002E-3</v>
      </c>
      <c r="F43" s="169">
        <f t="shared" si="5"/>
        <v>4.5388172025000003E-8</v>
      </c>
      <c r="G43" s="14">
        <f t="shared" si="5"/>
        <v>3117435556</v>
      </c>
      <c r="H43" s="163">
        <f t="shared" si="5"/>
        <v>6.8907300004000013E-2</v>
      </c>
      <c r="I43" s="163">
        <f t="shared" si="5"/>
        <v>8.2628099999999993E-7</v>
      </c>
      <c r="J43" s="163">
        <f t="shared" si="5"/>
        <v>5.1890106435999998E-2</v>
      </c>
      <c r="K43" s="93">
        <f t="shared" si="5"/>
        <v>0</v>
      </c>
    </row>
    <row r="44" spans="1:11" x14ac:dyDescent="0.3">
      <c r="A44" s="99">
        <v>7</v>
      </c>
      <c r="B44" s="9" t="s">
        <v>117</v>
      </c>
      <c r="C44" s="166">
        <f t="shared" ref="C44:K44" si="6">C8^2</f>
        <v>4.7130130477562537E-2</v>
      </c>
      <c r="D44" s="166">
        <f t="shared" si="6"/>
        <v>1.137645441E-3</v>
      </c>
      <c r="E44" s="90">
        <f t="shared" si="6"/>
        <v>1.7422276E-3</v>
      </c>
      <c r="F44" s="169">
        <f t="shared" si="6"/>
        <v>7.2724066276000006E-8</v>
      </c>
      <c r="G44" s="14">
        <f t="shared" si="6"/>
        <v>184742464</v>
      </c>
      <c r="H44" s="163">
        <f t="shared" si="6"/>
        <v>2.5707632896000001E-2</v>
      </c>
      <c r="I44" s="163">
        <f t="shared" si="6"/>
        <v>5.3728900000000004E-7</v>
      </c>
      <c r="J44" s="163">
        <f t="shared" si="6"/>
        <v>3.246886855744</v>
      </c>
      <c r="K44" s="93">
        <f t="shared" si="6"/>
        <v>3343599247.8904963</v>
      </c>
    </row>
    <row r="45" spans="1:11" x14ac:dyDescent="0.3">
      <c r="A45" s="99">
        <v>8</v>
      </c>
      <c r="B45" s="9" t="s">
        <v>98</v>
      </c>
      <c r="C45" s="166">
        <f t="shared" ref="C45:K45" si="7">C9^2</f>
        <v>3.7730306250000002E-3</v>
      </c>
      <c r="D45" s="166">
        <f t="shared" si="7"/>
        <v>1.4373197440000001E-3</v>
      </c>
      <c r="E45" s="90">
        <f t="shared" si="7"/>
        <v>2.7722331039999998E-3</v>
      </c>
      <c r="F45" s="169">
        <f t="shared" si="7"/>
        <v>1.3073635600000001E-8</v>
      </c>
      <c r="G45" s="14">
        <f t="shared" si="7"/>
        <v>1143454225</v>
      </c>
      <c r="H45" s="163">
        <f t="shared" si="7"/>
        <v>0.14099499304900001</v>
      </c>
      <c r="I45" s="163">
        <f t="shared" si="7"/>
        <v>1.1728889999999999E-6</v>
      </c>
      <c r="J45" s="163">
        <f t="shared" si="7"/>
        <v>3.3665387449690001</v>
      </c>
      <c r="K45" s="93">
        <f t="shared" si="7"/>
        <v>69700021107.997726</v>
      </c>
    </row>
    <row r="46" spans="1:11" x14ac:dyDescent="0.3">
      <c r="A46" s="99">
        <v>9</v>
      </c>
      <c r="B46" s="9" t="s">
        <v>118</v>
      </c>
      <c r="C46" s="166">
        <f t="shared" ref="C46:K46" si="8">C10^2</f>
        <v>3.0022839441000003E-2</v>
      </c>
      <c r="D46" s="166">
        <f t="shared" si="8"/>
        <v>2.8919723363999995E-2</v>
      </c>
      <c r="E46" s="90">
        <f t="shared" si="8"/>
        <v>1.450543396E-3</v>
      </c>
      <c r="F46" s="169">
        <f t="shared" si="8"/>
        <v>2.6747621209E-8</v>
      </c>
      <c r="G46" s="14">
        <f t="shared" si="8"/>
        <v>1431033241</v>
      </c>
      <c r="H46" s="163">
        <f t="shared" si="8"/>
        <v>1.4430976640999999E-2</v>
      </c>
      <c r="I46" s="163">
        <f t="shared" si="8"/>
        <v>3.3415839999999999E-6</v>
      </c>
      <c r="J46" s="163">
        <f t="shared" si="8"/>
        <v>1.6928820276639998</v>
      </c>
      <c r="K46" s="93">
        <f t="shared" si="8"/>
        <v>0</v>
      </c>
    </row>
    <row r="47" spans="1:11" x14ac:dyDescent="0.3">
      <c r="A47" s="99">
        <v>10</v>
      </c>
      <c r="B47" s="9" t="s">
        <v>119</v>
      </c>
      <c r="C47" s="166">
        <f t="shared" ref="C47:K47" si="9">C11^2</f>
        <v>2.9859667359999997E-3</v>
      </c>
      <c r="D47" s="166">
        <f t="shared" si="9"/>
        <v>1.5574072959999999E-3</v>
      </c>
      <c r="E47" s="90">
        <f t="shared" si="9"/>
        <v>2.7170156249999998E-3</v>
      </c>
      <c r="F47" s="169">
        <f t="shared" si="9"/>
        <v>2.3769005583999999E-8</v>
      </c>
      <c r="G47" s="14">
        <f t="shared" si="9"/>
        <v>461777121</v>
      </c>
      <c r="H47" s="163">
        <f t="shared" si="9"/>
        <v>5.0724048399999997E-4</v>
      </c>
      <c r="I47" s="163">
        <f t="shared" si="9"/>
        <v>1.0227203999999999E-5</v>
      </c>
      <c r="J47" s="163">
        <f t="shared" si="9"/>
        <v>0.609175567009</v>
      </c>
      <c r="K47" s="93">
        <f t="shared" si="9"/>
        <v>0</v>
      </c>
    </row>
    <row r="48" spans="1:11" x14ac:dyDescent="0.3">
      <c r="A48" s="99">
        <v>11</v>
      </c>
      <c r="B48" s="9" t="s">
        <v>120</v>
      </c>
      <c r="C48" s="166">
        <f t="shared" ref="C48:K48" si="10">C12^2</f>
        <v>3.347432449E-3</v>
      </c>
      <c r="D48" s="166">
        <f t="shared" si="10"/>
        <v>3.6878161359765627E-2</v>
      </c>
      <c r="E48" s="90">
        <f t="shared" si="10"/>
        <v>1.551887236E-3</v>
      </c>
      <c r="F48" s="169">
        <f t="shared" si="10"/>
        <v>4.1223617295999997E-8</v>
      </c>
      <c r="G48" s="14">
        <f t="shared" si="10"/>
        <v>22098309025</v>
      </c>
      <c r="H48" s="163">
        <f t="shared" si="10"/>
        <v>4.4833827599999993E-4</v>
      </c>
      <c r="I48" s="163">
        <f t="shared" si="10"/>
        <v>1.263376E-6</v>
      </c>
      <c r="J48" s="163">
        <f t="shared" si="10"/>
        <v>80.753868512119126</v>
      </c>
      <c r="K48" s="93">
        <f t="shared" si="10"/>
        <v>69700021107.997726</v>
      </c>
    </row>
    <row r="49" spans="1:11" x14ac:dyDescent="0.3">
      <c r="A49" s="99">
        <v>12</v>
      </c>
      <c r="B49" s="9" t="s">
        <v>121</v>
      </c>
      <c r="C49" s="166">
        <f t="shared" ref="C49:K49" si="11">C13^2</f>
        <v>1.0513157760000001E-3</v>
      </c>
      <c r="D49" s="166">
        <f t="shared" si="11"/>
        <v>6.8890500899999993E-4</v>
      </c>
      <c r="E49" s="90">
        <f t="shared" si="11"/>
        <v>9.3923860900000007E-4</v>
      </c>
      <c r="F49" s="169">
        <f t="shared" si="11"/>
        <v>3.4357217449000003E-8</v>
      </c>
      <c r="G49" s="14">
        <f t="shared" si="11"/>
        <v>714025</v>
      </c>
      <c r="H49" s="163">
        <f t="shared" si="11"/>
        <v>1.7588064399999995E-2</v>
      </c>
      <c r="I49" s="163">
        <f t="shared" si="11"/>
        <v>4.9702500000000002E-7</v>
      </c>
      <c r="J49" s="163">
        <f t="shared" si="11"/>
        <v>7.8597243903999997E-2</v>
      </c>
      <c r="K49" s="93">
        <f t="shared" si="11"/>
        <v>0</v>
      </c>
    </row>
    <row r="50" spans="1:11" x14ac:dyDescent="0.3">
      <c r="A50" s="99">
        <v>13</v>
      </c>
      <c r="B50" s="9" t="s">
        <v>122</v>
      </c>
      <c r="C50" s="166">
        <f t="shared" ref="C50:K50" si="12">C14^2</f>
        <v>4.7130130477562537E-2</v>
      </c>
      <c r="D50" s="166">
        <f t="shared" si="12"/>
        <v>3.6878161359765627E-2</v>
      </c>
      <c r="E50" s="90">
        <f t="shared" si="12"/>
        <v>1.223390529E-3</v>
      </c>
      <c r="F50" s="169">
        <f t="shared" si="12"/>
        <v>1.9473644304000001E-8</v>
      </c>
      <c r="G50" s="14">
        <f t="shared" si="12"/>
        <v>0</v>
      </c>
      <c r="H50" s="163">
        <f t="shared" si="12"/>
        <v>0.26707164570506242</v>
      </c>
      <c r="I50" s="163">
        <f t="shared" si="12"/>
        <v>4.88601E-7</v>
      </c>
      <c r="J50" s="163">
        <f t="shared" si="12"/>
        <v>0</v>
      </c>
      <c r="K50" s="93">
        <f t="shared" si="12"/>
        <v>0</v>
      </c>
    </row>
    <row r="51" spans="1:11" x14ac:dyDescent="0.3">
      <c r="A51" s="99">
        <v>14</v>
      </c>
      <c r="B51" s="9" t="s">
        <v>123</v>
      </c>
      <c r="C51" s="166">
        <f t="shared" ref="C51:K51" si="13">C15^2</f>
        <v>6.8263948840000003E-3</v>
      </c>
      <c r="D51" s="166">
        <f t="shared" si="13"/>
        <v>5.1884649609999995E-3</v>
      </c>
      <c r="E51" s="90">
        <f t="shared" si="13"/>
        <v>1.7738416890000002E-3</v>
      </c>
      <c r="F51" s="169">
        <f t="shared" si="13"/>
        <v>1.4905723920999999E-8</v>
      </c>
      <c r="G51" s="14">
        <f t="shared" si="13"/>
        <v>1058851600</v>
      </c>
      <c r="H51" s="163">
        <f t="shared" si="13"/>
        <v>1.0941787609000001E-2</v>
      </c>
      <c r="I51" s="163">
        <f t="shared" si="13"/>
        <v>3.9564099999999999E-7</v>
      </c>
      <c r="J51" s="163">
        <f t="shared" si="13"/>
        <v>7.1441375290000001E-3</v>
      </c>
      <c r="K51" s="93">
        <f t="shared" si="13"/>
        <v>0</v>
      </c>
    </row>
    <row r="52" spans="1:11" x14ac:dyDescent="0.3">
      <c r="A52" s="99">
        <v>15</v>
      </c>
      <c r="B52" s="9" t="s">
        <v>124</v>
      </c>
      <c r="C52" s="166">
        <f t="shared" ref="C52:K52" si="14">C16^2</f>
        <v>5.1131080359999997E-3</v>
      </c>
      <c r="D52" s="166">
        <f t="shared" si="14"/>
        <v>4.0550150409999998E-3</v>
      </c>
      <c r="E52" s="90">
        <f t="shared" si="14"/>
        <v>2.2820684409999999E-3</v>
      </c>
      <c r="F52" s="169">
        <f t="shared" si="14"/>
        <v>8.200389136000001E-9</v>
      </c>
      <c r="G52" s="14">
        <f t="shared" si="14"/>
        <v>3100930596</v>
      </c>
      <c r="H52" s="163">
        <f t="shared" si="14"/>
        <v>2.1550239999999995E-6</v>
      </c>
      <c r="I52" s="163">
        <f t="shared" si="14"/>
        <v>3.2718400000000005E-7</v>
      </c>
      <c r="J52" s="163">
        <f t="shared" si="14"/>
        <v>4.8936518655999999</v>
      </c>
      <c r="K52" s="93">
        <f t="shared" si="14"/>
        <v>0</v>
      </c>
    </row>
    <row r="53" spans="1:11" x14ac:dyDescent="0.3">
      <c r="A53" s="99">
        <v>16</v>
      </c>
      <c r="B53" s="9" t="s">
        <v>125</v>
      </c>
      <c r="C53" s="166">
        <f t="shared" ref="C53:K53" si="15">C17^2</f>
        <v>2.2218024959999999E-3</v>
      </c>
      <c r="D53" s="166">
        <f t="shared" si="15"/>
        <v>1.508700964E-3</v>
      </c>
      <c r="E53" s="90">
        <f t="shared" si="15"/>
        <v>1.337950084E-3</v>
      </c>
      <c r="F53" s="169">
        <f t="shared" si="15"/>
        <v>5.2142809103999997E-8</v>
      </c>
      <c r="G53" s="14">
        <f t="shared" si="15"/>
        <v>71144892900</v>
      </c>
      <c r="H53" s="163">
        <f t="shared" si="15"/>
        <v>7.1255895844000008E-2</v>
      </c>
      <c r="I53" s="163">
        <f t="shared" si="15"/>
        <v>7.9524000000000018E-8</v>
      </c>
      <c r="J53" s="163">
        <f t="shared" si="15"/>
        <v>80.753868512119126</v>
      </c>
      <c r="K53" s="93">
        <f t="shared" si="15"/>
        <v>69700021107.997726</v>
      </c>
    </row>
    <row r="54" spans="1:11" x14ac:dyDescent="0.3">
      <c r="A54" s="99">
        <v>17</v>
      </c>
      <c r="B54" s="9" t="s">
        <v>126</v>
      </c>
      <c r="C54" s="166">
        <f t="shared" ref="C54:K54" si="16">C18^2</f>
        <v>7.8671578090000003E-3</v>
      </c>
      <c r="D54" s="166">
        <f t="shared" si="16"/>
        <v>4.6795176489999998E-3</v>
      </c>
      <c r="E54" s="90">
        <f t="shared" si="16"/>
        <v>1.2995304009999998E-3</v>
      </c>
      <c r="F54" s="169">
        <f t="shared" si="16"/>
        <v>2.7790890436000001E-8</v>
      </c>
      <c r="G54" s="14">
        <f t="shared" si="16"/>
        <v>5230616329</v>
      </c>
      <c r="H54" s="163">
        <f t="shared" si="16"/>
        <v>2.1461957000999995E-2</v>
      </c>
      <c r="I54" s="163">
        <f t="shared" si="16"/>
        <v>1.3689999999999999E-7</v>
      </c>
      <c r="J54" s="163">
        <f t="shared" si="16"/>
        <v>4.2142752368999998</v>
      </c>
      <c r="K54" s="93">
        <f t="shared" si="16"/>
        <v>0</v>
      </c>
    </row>
    <row r="55" spans="1:11" x14ac:dyDescent="0.3">
      <c r="A55" s="99">
        <v>18</v>
      </c>
      <c r="B55" s="9" t="s">
        <v>127</v>
      </c>
      <c r="C55" s="166">
        <f t="shared" ref="C55:K55" si="17">C19^2</f>
        <v>3.5225412010000002E-3</v>
      </c>
      <c r="D55" s="166">
        <f t="shared" si="17"/>
        <v>2.1815438489999998E-3</v>
      </c>
      <c r="E55" s="90">
        <f t="shared" si="17"/>
        <v>1.6004800359999999E-3</v>
      </c>
      <c r="F55" s="169">
        <f t="shared" si="17"/>
        <v>2.3660592399999995E-8</v>
      </c>
      <c r="G55" s="14">
        <f t="shared" si="17"/>
        <v>2866210369</v>
      </c>
      <c r="H55" s="163">
        <f t="shared" si="17"/>
        <v>5.5428025E-5</v>
      </c>
      <c r="I55" s="163">
        <f t="shared" si="17"/>
        <v>1.2602500000000002E-7</v>
      </c>
      <c r="J55" s="163">
        <f t="shared" si="17"/>
        <v>0.34566638835599994</v>
      </c>
      <c r="K55" s="93">
        <f t="shared" si="17"/>
        <v>0</v>
      </c>
    </row>
    <row r="56" spans="1:11" x14ac:dyDescent="0.3">
      <c r="A56" s="99">
        <v>19</v>
      </c>
      <c r="B56" s="9" t="s">
        <v>128</v>
      </c>
      <c r="C56" s="166">
        <f t="shared" ref="C56:K56" si="18">C20^2</f>
        <v>3.8642385690000002E-3</v>
      </c>
      <c r="D56" s="166">
        <f t="shared" si="18"/>
        <v>2.1049743999999996E-3</v>
      </c>
      <c r="E56" s="90">
        <f t="shared" si="18"/>
        <v>2.1285304960000002E-3</v>
      </c>
      <c r="F56" s="169">
        <f t="shared" si="18"/>
        <v>3.5407260159999999E-9</v>
      </c>
      <c r="G56" s="14">
        <f t="shared" si="18"/>
        <v>13186158561</v>
      </c>
      <c r="H56" s="163">
        <f t="shared" si="18"/>
        <v>5.5185583690000005E-3</v>
      </c>
      <c r="I56" s="163">
        <f t="shared" si="18"/>
        <v>6.4974010000000001E-6</v>
      </c>
      <c r="J56" s="163">
        <f t="shared" si="18"/>
        <v>0.17129996545599999</v>
      </c>
      <c r="K56" s="93">
        <f t="shared" si="18"/>
        <v>0</v>
      </c>
    </row>
    <row r="57" spans="1:11" x14ac:dyDescent="0.3">
      <c r="A57" s="99">
        <v>20</v>
      </c>
      <c r="B57" s="9" t="s">
        <v>129</v>
      </c>
      <c r="C57" s="166">
        <f t="shared" ref="C57:K57" si="19">C21^2</f>
        <v>4.7130130477562537E-2</v>
      </c>
      <c r="D57" s="166">
        <f t="shared" si="19"/>
        <v>3.6878161359765627E-2</v>
      </c>
      <c r="E57" s="90">
        <f t="shared" si="19"/>
        <v>1.8146748009999999E-3</v>
      </c>
      <c r="F57" s="169">
        <f t="shared" si="19"/>
        <v>2.5723348225000002E-8</v>
      </c>
      <c r="G57" s="14">
        <f t="shared" si="19"/>
        <v>148996</v>
      </c>
      <c r="H57" s="163">
        <f t="shared" si="19"/>
        <v>5.7660015625000005E-2</v>
      </c>
      <c r="I57" s="163">
        <f t="shared" si="19"/>
        <v>3.8103039999999999E-6</v>
      </c>
      <c r="J57" s="163">
        <f t="shared" si="19"/>
        <v>4.7378052225000002E-2</v>
      </c>
      <c r="K57" s="93">
        <f t="shared" si="19"/>
        <v>0</v>
      </c>
    </row>
    <row r="58" spans="1:11" x14ac:dyDescent="0.3">
      <c r="A58" s="99">
        <v>21</v>
      </c>
      <c r="B58" s="9" t="s">
        <v>130</v>
      </c>
      <c r="C58" s="166">
        <f t="shared" ref="C58:K58" si="20">C22^2</f>
        <v>9.5257600000000012E-3</v>
      </c>
      <c r="D58" s="166">
        <f t="shared" si="20"/>
        <v>8.4925616400000005E-4</v>
      </c>
      <c r="E58" s="90">
        <f t="shared" si="20"/>
        <v>9.7001102499999991E-4</v>
      </c>
      <c r="F58" s="169">
        <f t="shared" si="20"/>
        <v>2.2680962404000002E-8</v>
      </c>
      <c r="G58" s="14">
        <f t="shared" si="20"/>
        <v>700569</v>
      </c>
      <c r="H58" s="163">
        <f t="shared" si="20"/>
        <v>0.126516798864</v>
      </c>
      <c r="I58" s="163">
        <f t="shared" si="20"/>
        <v>9.8470440000000011E-6</v>
      </c>
      <c r="J58" s="163">
        <f t="shared" si="20"/>
        <v>0.28583886032099998</v>
      </c>
      <c r="K58" s="93">
        <f t="shared" si="20"/>
        <v>0</v>
      </c>
    </row>
    <row r="59" spans="1:11" x14ac:dyDescent="0.3">
      <c r="A59" s="99">
        <v>22</v>
      </c>
      <c r="B59" s="9" t="s">
        <v>131</v>
      </c>
      <c r="C59" s="166">
        <f t="shared" ref="C59:K59" si="21">C23^2</f>
        <v>4.7130130477562537E-2</v>
      </c>
      <c r="D59" s="166">
        <f t="shared" si="21"/>
        <v>3.6878161359765627E-2</v>
      </c>
      <c r="E59" s="90">
        <f t="shared" si="21"/>
        <v>4.4737704390625009E-3</v>
      </c>
      <c r="F59" s="169">
        <f t="shared" si="21"/>
        <v>1.7214752024999998E-8</v>
      </c>
      <c r="G59" s="14">
        <f t="shared" si="21"/>
        <v>10968372900</v>
      </c>
      <c r="H59" s="163">
        <f t="shared" si="21"/>
        <v>1.3911494808999999E-2</v>
      </c>
      <c r="I59" s="163">
        <f t="shared" si="21"/>
        <v>1.6E-7</v>
      </c>
      <c r="J59" s="163">
        <f t="shared" si="21"/>
        <v>2.9092896808960003</v>
      </c>
      <c r="K59" s="93">
        <f t="shared" si="21"/>
        <v>2078240123.6229608</v>
      </c>
    </row>
    <row r="60" spans="1:11" x14ac:dyDescent="0.3">
      <c r="A60" s="99">
        <v>23</v>
      </c>
      <c r="B60" s="9" t="s">
        <v>132</v>
      </c>
      <c r="C60" s="166">
        <f t="shared" ref="C60:K60" si="22">C24^2</f>
        <v>7.9389882010000006E-3</v>
      </c>
      <c r="D60" s="166">
        <f t="shared" si="22"/>
        <v>1.2300806280999999E-2</v>
      </c>
      <c r="E60" s="90">
        <f t="shared" si="22"/>
        <v>4.4737704390625009E-3</v>
      </c>
      <c r="F60" s="169">
        <f t="shared" si="22"/>
        <v>5.866794024999999E-9</v>
      </c>
      <c r="G60" s="14">
        <f t="shared" si="22"/>
        <v>107320777202.25</v>
      </c>
      <c r="H60" s="163">
        <f t="shared" si="22"/>
        <v>1.2024438336000001E-2</v>
      </c>
      <c r="I60" s="163">
        <f t="shared" si="22"/>
        <v>1.7292249999999999E-6</v>
      </c>
      <c r="J60" s="163">
        <f t="shared" si="22"/>
        <v>6.7279488812409998</v>
      </c>
      <c r="K60" s="93">
        <f t="shared" si="22"/>
        <v>6729971417.1784096</v>
      </c>
    </row>
    <row r="61" spans="1:11" x14ac:dyDescent="0.3">
      <c r="A61" s="99">
        <v>24</v>
      </c>
      <c r="B61" s="9" t="s">
        <v>133</v>
      </c>
      <c r="C61" s="166">
        <f t="shared" ref="C61:K61" si="23">C25^2</f>
        <v>2.2160556249999999E-3</v>
      </c>
      <c r="D61" s="166">
        <f t="shared" si="23"/>
        <v>1.3337103999999998E-3</v>
      </c>
      <c r="E61" s="90">
        <f t="shared" si="23"/>
        <v>1.6226395239999998E-3</v>
      </c>
      <c r="F61" s="169">
        <f t="shared" si="23"/>
        <v>6.8596324281000002E-8</v>
      </c>
      <c r="G61" s="14">
        <f t="shared" si="23"/>
        <v>0</v>
      </c>
      <c r="H61" s="163">
        <f t="shared" si="23"/>
        <v>2.5117812195999997E-2</v>
      </c>
      <c r="I61" s="163">
        <f t="shared" si="23"/>
        <v>4.235364E-6</v>
      </c>
      <c r="J61" s="163">
        <f t="shared" si="23"/>
        <v>17.464709646399999</v>
      </c>
      <c r="K61" s="93">
        <f t="shared" si="23"/>
        <v>51475786331.45208</v>
      </c>
    </row>
    <row r="62" spans="1:11" x14ac:dyDescent="0.3">
      <c r="A62" s="99">
        <v>25</v>
      </c>
      <c r="B62" s="9" t="s">
        <v>134</v>
      </c>
      <c r="C62" s="166">
        <f t="shared" ref="C62:K62" si="24">C26^2</f>
        <v>4.7130130477562537E-2</v>
      </c>
      <c r="D62" s="166">
        <f t="shared" si="24"/>
        <v>3.6878161359765627E-2</v>
      </c>
      <c r="E62" s="90">
        <f t="shared" si="24"/>
        <v>1.4925086890000001E-3</v>
      </c>
      <c r="F62" s="169">
        <f t="shared" si="24"/>
        <v>4.8923688968999996E-8</v>
      </c>
      <c r="G62" s="14">
        <f t="shared" si="24"/>
        <v>107320777202.25</v>
      </c>
      <c r="H62" s="163">
        <f t="shared" si="24"/>
        <v>2.0649689999999999E-6</v>
      </c>
      <c r="I62" s="163">
        <f t="shared" si="24"/>
        <v>2.7562499999999996E-7</v>
      </c>
      <c r="J62" s="163">
        <f t="shared" si="24"/>
        <v>80.753868512119126</v>
      </c>
      <c r="K62" s="93">
        <f t="shared" si="24"/>
        <v>0</v>
      </c>
    </row>
    <row r="63" spans="1:11" x14ac:dyDescent="0.3">
      <c r="A63" s="99">
        <v>26</v>
      </c>
      <c r="B63" s="9" t="s">
        <v>135</v>
      </c>
      <c r="C63" s="166">
        <f t="shared" ref="C63:K63" si="25">C27^2</f>
        <v>2.6550317290000005E-3</v>
      </c>
      <c r="D63" s="166">
        <f t="shared" si="25"/>
        <v>1.2934092960000003E-3</v>
      </c>
      <c r="E63" s="90">
        <f t="shared" si="25"/>
        <v>1.2288530250000001E-3</v>
      </c>
      <c r="F63" s="169">
        <f t="shared" si="25"/>
        <v>7.2227637503999993E-8</v>
      </c>
      <c r="G63" s="14">
        <f t="shared" si="25"/>
        <v>27556</v>
      </c>
      <c r="H63" s="163">
        <f t="shared" si="25"/>
        <v>4.9757505210000002E-3</v>
      </c>
      <c r="I63" s="163">
        <f t="shared" si="25"/>
        <v>1.5202889999999998E-6</v>
      </c>
      <c r="J63" s="163">
        <f t="shared" si="25"/>
        <v>80.753868512119126</v>
      </c>
      <c r="K63" s="93">
        <f t="shared" si="25"/>
        <v>0</v>
      </c>
    </row>
    <row r="64" spans="1:11" x14ac:dyDescent="0.3">
      <c r="A64" s="99">
        <v>27</v>
      </c>
      <c r="B64" s="9" t="s">
        <v>136</v>
      </c>
      <c r="C64" s="166">
        <f t="shared" ref="C64:K64" si="26">C28^2</f>
        <v>4.1651534439999995E-3</v>
      </c>
      <c r="D64" s="166">
        <f t="shared" si="26"/>
        <v>2.1710940249999996E-3</v>
      </c>
      <c r="E64" s="90">
        <f t="shared" si="26"/>
        <v>4.4737704390625009E-3</v>
      </c>
      <c r="F64" s="169">
        <f t="shared" si="26"/>
        <v>1.74081636E-10</v>
      </c>
      <c r="G64" s="14">
        <f t="shared" si="26"/>
        <v>7851200449</v>
      </c>
      <c r="H64" s="163">
        <f t="shared" si="26"/>
        <v>3.9624485481000005E-2</v>
      </c>
      <c r="I64" s="163">
        <f t="shared" si="26"/>
        <v>2.7126090000000001E-6</v>
      </c>
      <c r="J64" s="163">
        <f t="shared" si="26"/>
        <v>1.3789804900000001E-2</v>
      </c>
      <c r="K64" s="93">
        <f t="shared" si="26"/>
        <v>0</v>
      </c>
    </row>
    <row r="65" spans="1:11" x14ac:dyDescent="0.3">
      <c r="A65" s="99">
        <v>28</v>
      </c>
      <c r="B65" s="9" t="s">
        <v>137</v>
      </c>
      <c r="C65" s="166">
        <f t="shared" ref="C65:K65" si="27">C29^2</f>
        <v>1.0382998609000001E-2</v>
      </c>
      <c r="D65" s="166">
        <f t="shared" si="27"/>
        <v>2.6018160639999996E-3</v>
      </c>
      <c r="E65" s="90">
        <f t="shared" si="27"/>
        <v>2.3711056360000001E-3</v>
      </c>
      <c r="F65" s="169">
        <f t="shared" si="27"/>
        <v>1.0396755359999999E-9</v>
      </c>
      <c r="G65" s="14">
        <f t="shared" si="27"/>
        <v>23998347396</v>
      </c>
      <c r="H65" s="163">
        <f t="shared" si="27"/>
        <v>7.524049000000001E-6</v>
      </c>
      <c r="I65" s="163">
        <f t="shared" si="27"/>
        <v>1.6275173062500012E-5</v>
      </c>
      <c r="J65" s="163">
        <f t="shared" si="27"/>
        <v>20.445870367521</v>
      </c>
      <c r="K65" s="93">
        <f t="shared" si="27"/>
        <v>11557405868.901377</v>
      </c>
    </row>
    <row r="66" spans="1:11" x14ac:dyDescent="0.3">
      <c r="A66" s="99">
        <v>29</v>
      </c>
      <c r="B66" s="9" t="s">
        <v>138</v>
      </c>
      <c r="C66" s="166">
        <f t="shared" ref="C66:K66" si="28">C30^2</f>
        <v>1.5920382976000003E-2</v>
      </c>
      <c r="D66" s="166">
        <f t="shared" si="28"/>
        <v>1.15863696E-2</v>
      </c>
      <c r="E66" s="90">
        <f t="shared" si="28"/>
        <v>3.2777915039999997E-3</v>
      </c>
      <c r="F66" s="169">
        <f t="shared" si="28"/>
        <v>1.4084942400000001E-10</v>
      </c>
      <c r="G66" s="14">
        <f t="shared" si="28"/>
        <v>107320777202.25</v>
      </c>
      <c r="H66" s="163">
        <f t="shared" si="28"/>
        <v>5.775850889999999E-4</v>
      </c>
      <c r="I66" s="163">
        <f t="shared" si="28"/>
        <v>1.5155449000000001E-5</v>
      </c>
      <c r="J66" s="163">
        <f t="shared" si="28"/>
        <v>0.76453513812899998</v>
      </c>
      <c r="K66" s="93">
        <f t="shared" si="28"/>
        <v>52864621337.147926</v>
      </c>
    </row>
    <row r="67" spans="1:11" ht="15" thickBot="1" x14ac:dyDescent="0.35">
      <c r="A67" s="100">
        <v>30</v>
      </c>
      <c r="B67" s="9" t="s">
        <v>139</v>
      </c>
      <c r="C67" s="167">
        <f t="shared" ref="C67:K67" si="29">C31^2</f>
        <v>2.7520515999999999E-5</v>
      </c>
      <c r="D67" s="167">
        <f t="shared" si="29"/>
        <v>2.1050661609999998E-3</v>
      </c>
      <c r="E67" s="95">
        <f t="shared" si="29"/>
        <v>1.2457370249999999E-3</v>
      </c>
      <c r="F67" s="170">
        <f t="shared" si="29"/>
        <v>3.8553322500000006E-10</v>
      </c>
      <c r="G67" s="94">
        <f t="shared" si="29"/>
        <v>72191091856</v>
      </c>
      <c r="H67" s="164">
        <f t="shared" si="29"/>
        <v>2.8681116025000002E-2</v>
      </c>
      <c r="I67" s="164">
        <f t="shared" si="29"/>
        <v>1.6275173062500012E-5</v>
      </c>
      <c r="J67" s="164">
        <f t="shared" si="29"/>
        <v>2.5388056497690004</v>
      </c>
      <c r="K67" s="96">
        <f t="shared" si="29"/>
        <v>27565078955.69434</v>
      </c>
    </row>
    <row r="68" spans="1:11" ht="15" thickBot="1" x14ac:dyDescent="0.35">
      <c r="B68" s="29" t="s">
        <v>34</v>
      </c>
      <c r="C68" s="172">
        <f>C33^2</f>
        <v>2.7520515999999999E-5</v>
      </c>
      <c r="D68" s="172">
        <f>D33^2</f>
        <v>6.8890500899999993E-4</v>
      </c>
      <c r="E68" s="172">
        <f t="shared" ref="E68:I68" si="30">E33^2</f>
        <v>9.3923860900000007E-4</v>
      </c>
      <c r="F68" s="176">
        <f t="shared" si="30"/>
        <v>7.2724066276000006E-8</v>
      </c>
      <c r="G68" s="171">
        <f t="shared" si="30"/>
        <v>0</v>
      </c>
      <c r="H68" s="172">
        <f t="shared" si="30"/>
        <v>0.26707164570506242</v>
      </c>
      <c r="I68" s="172">
        <f t="shared" si="30"/>
        <v>1.6275173062500012E-5</v>
      </c>
      <c r="J68" s="172">
        <v>0</v>
      </c>
      <c r="K68" s="173">
        <v>0</v>
      </c>
    </row>
    <row r="69" spans="1:11" ht="15" thickBot="1" x14ac:dyDescent="0.35">
      <c r="B69" s="29" t="s">
        <v>35</v>
      </c>
      <c r="C69" s="174">
        <f>C34^2</f>
        <v>4.7130130477562537E-2</v>
      </c>
      <c r="D69" s="174">
        <f t="shared" ref="D69:K69" si="31">D34^2</f>
        <v>3.6878161359765627E-2</v>
      </c>
      <c r="E69" s="174">
        <f t="shared" si="31"/>
        <v>4.4737704390625009E-3</v>
      </c>
      <c r="F69" s="177">
        <f t="shared" si="31"/>
        <v>1.4084942400000001E-10</v>
      </c>
      <c r="G69" s="174">
        <f t="shared" si="31"/>
        <v>107320777202.25</v>
      </c>
      <c r="H69" s="174">
        <f t="shared" si="31"/>
        <v>2.0649689999999999E-6</v>
      </c>
      <c r="I69" s="174">
        <f t="shared" si="31"/>
        <v>7.9524000000000018E-8</v>
      </c>
      <c r="J69" s="174">
        <f t="shared" si="31"/>
        <v>80.753868512119126</v>
      </c>
      <c r="K69" s="175">
        <f t="shared" si="31"/>
        <v>69700021107.997726</v>
      </c>
    </row>
    <row r="70" spans="1:11" ht="15" thickBot="1" x14ac:dyDescent="0.35"/>
    <row r="71" spans="1:11" ht="13.8" customHeight="1" thickBot="1" x14ac:dyDescent="0.35">
      <c r="A71" s="191" t="s">
        <v>31</v>
      </c>
      <c r="B71" s="193"/>
      <c r="C71" s="179">
        <f>SUM(C38:C69)</f>
        <v>0.46883529402337526</v>
      </c>
      <c r="D71" s="179">
        <f>SUM(D38:D69)</f>
        <v>0.32612526561559363</v>
      </c>
      <c r="E71" s="179">
        <f t="shared" ref="E71:J71" si="32">SUM(E38:E69)</f>
        <v>6.7118272290249997E-2</v>
      </c>
      <c r="F71" s="179">
        <f>SUM(F38:F69)</f>
        <v>8.298648836789999E-7</v>
      </c>
      <c r="G71" s="91">
        <f t="shared" si="32"/>
        <v>779563342903.25</v>
      </c>
      <c r="H71" s="178">
        <f t="shared" si="32"/>
        <v>1.5984492208981875</v>
      </c>
      <c r="I71" s="178">
        <f t="shared" si="32"/>
        <v>1.2809712618750004E-4</v>
      </c>
      <c r="J71" s="178">
        <f t="shared" si="32"/>
        <v>579.30738609680986</v>
      </c>
      <c r="K71" s="91">
        <f>SUM(K38:K69)</f>
        <v>459675518489.34894</v>
      </c>
    </row>
    <row r="72" spans="1:11" ht="15" thickBot="1" x14ac:dyDescent="0.35">
      <c r="A72" s="191" t="s">
        <v>29</v>
      </c>
      <c r="B72" s="193"/>
      <c r="C72" s="35">
        <f>SQRT(C71)</f>
        <v>0.68471548399563398</v>
      </c>
      <c r="D72" s="36">
        <f>SQRT(D71)</f>
        <v>0.57107378298744693</v>
      </c>
      <c r="E72" s="36">
        <f t="shared" ref="E72:K72" si="33">SQRT(E71)</f>
        <v>0.25907194423605578</v>
      </c>
      <c r="F72" s="36">
        <f t="shared" si="33"/>
        <v>9.1096920018132331E-4</v>
      </c>
      <c r="G72" s="36">
        <f t="shared" si="33"/>
        <v>882928.84362402046</v>
      </c>
      <c r="H72" s="36">
        <f t="shared" si="33"/>
        <v>1.2642979161962531</v>
      </c>
      <c r="I72" s="36">
        <f t="shared" si="33"/>
        <v>1.13180000966381E-2</v>
      </c>
      <c r="J72" s="36">
        <f t="shared" si="33"/>
        <v>24.068805248636874</v>
      </c>
      <c r="K72" s="37">
        <f t="shared" si="33"/>
        <v>677993.74516978324</v>
      </c>
    </row>
    <row r="73" spans="1:11" ht="15" thickBot="1" x14ac:dyDescent="0.35"/>
    <row r="74" spans="1:11" ht="15" thickBot="1" x14ac:dyDescent="0.35">
      <c r="A74" s="191" t="s">
        <v>39</v>
      </c>
      <c r="B74" s="193"/>
    </row>
    <row r="75" spans="1:11" ht="15" thickBot="1" x14ac:dyDescent="0.35">
      <c r="A75" s="55" t="s">
        <v>12</v>
      </c>
      <c r="B75" s="56" t="s">
        <v>11</v>
      </c>
      <c r="C75" s="57" t="s">
        <v>0</v>
      </c>
      <c r="D75" s="57" t="s">
        <v>1</v>
      </c>
      <c r="E75" s="57" t="s">
        <v>2</v>
      </c>
      <c r="F75" s="58" t="s">
        <v>3</v>
      </c>
      <c r="G75" s="57" t="s">
        <v>4</v>
      </c>
      <c r="H75" s="58" t="s">
        <v>5</v>
      </c>
      <c r="I75" s="58" t="s">
        <v>6</v>
      </c>
      <c r="J75" s="57" t="s">
        <v>7</v>
      </c>
      <c r="K75" s="59" t="s">
        <v>8</v>
      </c>
    </row>
    <row r="76" spans="1:11" x14ac:dyDescent="0.3">
      <c r="A76" s="98">
        <v>1</v>
      </c>
      <c r="B76" s="9" t="s">
        <v>110</v>
      </c>
      <c r="C76" s="31">
        <f t="shared" ref="C76:K76" si="34">(C2/C$72)</f>
        <v>0.13436383746301644</v>
      </c>
      <c r="D76" s="31">
        <f t="shared" si="34"/>
        <v>0.13646747989779998</v>
      </c>
      <c r="E76" s="31">
        <f t="shared" si="34"/>
        <v>0.17771897352979452</v>
      </c>
      <c r="F76" s="31">
        <f t="shared" si="34"/>
        <v>8.7399222700561649E-2</v>
      </c>
      <c r="G76" s="31">
        <f t="shared" si="34"/>
        <v>4.169418664464445E-2</v>
      </c>
      <c r="H76" s="31">
        <f t="shared" si="34"/>
        <v>7.274788546414325E-2</v>
      </c>
      <c r="I76" s="31">
        <f t="shared" si="34"/>
        <v>0.12201802334408995</v>
      </c>
      <c r="J76" s="31">
        <f t="shared" si="34"/>
        <v>0.18458228209111499</v>
      </c>
      <c r="K76" s="32">
        <f t="shared" si="34"/>
        <v>0.14734067638777998</v>
      </c>
    </row>
    <row r="77" spans="1:11" x14ac:dyDescent="0.3">
      <c r="A77" s="99">
        <v>2</v>
      </c>
      <c r="B77" s="9" t="s">
        <v>111</v>
      </c>
      <c r="C77" s="9">
        <f t="shared" ref="C77:K77" si="35">(C3/C$72)</f>
        <v>4.782716437037491E-2</v>
      </c>
      <c r="D77" s="9">
        <f t="shared" si="35"/>
        <v>6.1661034088784351E-2</v>
      </c>
      <c r="E77" s="9">
        <f t="shared" si="35"/>
        <v>0.13483513277752449</v>
      </c>
      <c r="F77" s="9">
        <f t="shared" si="35"/>
        <v>9.1611220207432648E-2</v>
      </c>
      <c r="G77" s="9">
        <f t="shared" si="35"/>
        <v>3.8333779946612231E-2</v>
      </c>
      <c r="H77" s="9">
        <f t="shared" si="35"/>
        <v>0.14142790058371363</v>
      </c>
      <c r="I77" s="9">
        <f t="shared" si="35"/>
        <v>0.21973846781806786</v>
      </c>
      <c r="J77" s="9">
        <f t="shared" si="35"/>
        <v>8.018262560453843E-3</v>
      </c>
      <c r="K77" s="34">
        <f t="shared" si="35"/>
        <v>0</v>
      </c>
    </row>
    <row r="78" spans="1:11" x14ac:dyDescent="0.3">
      <c r="A78" s="99">
        <v>3</v>
      </c>
      <c r="B78" s="9" t="s">
        <v>112</v>
      </c>
      <c r="C78" s="9">
        <f t="shared" ref="C78:K78" si="36">(C4/C$72)</f>
        <v>0.27820168296532144</v>
      </c>
      <c r="D78" s="9">
        <f t="shared" si="36"/>
        <v>7.414103266745603E-2</v>
      </c>
      <c r="E78" s="9">
        <f t="shared" si="36"/>
        <v>0.14177528990376945</v>
      </c>
      <c r="F78" s="9">
        <f t="shared" si="36"/>
        <v>0.21777904232164116</v>
      </c>
      <c r="G78" s="9">
        <f t="shared" si="36"/>
        <v>0.37103612863677382</v>
      </c>
      <c r="H78" s="9">
        <f t="shared" si="36"/>
        <v>2.2079447923148234E-2</v>
      </c>
      <c r="I78" s="9">
        <f t="shared" si="36"/>
        <v>6.9800317481412785E-2</v>
      </c>
      <c r="J78" s="9">
        <f t="shared" si="36"/>
        <v>0.37335943899869878</v>
      </c>
      <c r="K78" s="34">
        <f t="shared" si="36"/>
        <v>0.18232970419077166</v>
      </c>
    </row>
    <row r="79" spans="1:11" x14ac:dyDescent="0.3">
      <c r="A79" s="99">
        <v>4</v>
      </c>
      <c r="B79" s="9" t="s">
        <v>113</v>
      </c>
      <c r="C79" s="9">
        <f t="shared" ref="C79:K79" si="37">(C5/C$72)</f>
        <v>9.8547501228160125E-2</v>
      </c>
      <c r="D79" s="9">
        <f t="shared" si="37"/>
        <v>8.6169250744753054E-2</v>
      </c>
      <c r="E79" s="9">
        <f t="shared" si="37"/>
        <v>0.22245172154762149</v>
      </c>
      <c r="F79" s="9">
        <f t="shared" si="37"/>
        <v>0.16764342852601641</v>
      </c>
      <c r="G79" s="9">
        <f t="shared" si="37"/>
        <v>3.9380296896049964E-3</v>
      </c>
      <c r="H79" s="9">
        <f t="shared" si="37"/>
        <v>0.40875630923667539</v>
      </c>
      <c r="I79" s="9">
        <f t="shared" si="37"/>
        <v>9.9310831454567053E-2</v>
      </c>
      <c r="J79" s="9">
        <f t="shared" si="37"/>
        <v>8.1217159713846167E-3</v>
      </c>
      <c r="K79" s="34">
        <f t="shared" si="37"/>
        <v>0</v>
      </c>
    </row>
    <row r="80" spans="1:11" x14ac:dyDescent="0.3">
      <c r="A80" s="99">
        <v>5</v>
      </c>
      <c r="B80" s="9" t="s">
        <v>114</v>
      </c>
      <c r="C80" s="9">
        <f t="shared" ref="C80:K80" si="38">(C6/C$72)</f>
        <v>7.692684221573097E-2</v>
      </c>
      <c r="D80" s="9">
        <f t="shared" si="38"/>
        <v>7.7944394097633513E-2</v>
      </c>
      <c r="E80" s="9">
        <f t="shared" si="38"/>
        <v>0.13732092876712504</v>
      </c>
      <c r="F80" s="9">
        <f t="shared" si="38"/>
        <v>0.11535626010087194</v>
      </c>
      <c r="G80" s="9">
        <f t="shared" si="38"/>
        <v>2.2978069123585326E-2</v>
      </c>
      <c r="H80" s="9">
        <f t="shared" si="38"/>
        <v>0.20792014020783614</v>
      </c>
      <c r="I80" s="9">
        <f t="shared" si="38"/>
        <v>0.17335218088421761</v>
      </c>
      <c r="J80" s="9">
        <f t="shared" si="38"/>
        <v>9.3783259147349599E-2</v>
      </c>
      <c r="K80" s="34">
        <f t="shared" si="38"/>
        <v>0</v>
      </c>
    </row>
    <row r="81" spans="1:11" x14ac:dyDescent="0.3">
      <c r="A81" s="99">
        <v>6</v>
      </c>
      <c r="B81" s="9" t="s">
        <v>116</v>
      </c>
      <c r="C81" s="9">
        <f t="shared" ref="C81:K81" si="39">(C7/C$72)</f>
        <v>0.141965534987989</v>
      </c>
      <c r="D81" s="9">
        <f t="shared" si="39"/>
        <v>9.5231127080465966E-2</v>
      </c>
      <c r="E81" s="9">
        <f t="shared" si="39"/>
        <v>0.17962191983860362</v>
      </c>
      <c r="F81" s="9">
        <f t="shared" si="39"/>
        <v>0.23386630410511638</v>
      </c>
      <c r="G81" s="9">
        <f t="shared" si="39"/>
        <v>6.3237259042106808E-2</v>
      </c>
      <c r="H81" s="9">
        <f t="shared" si="39"/>
        <v>0.20762669671224282</v>
      </c>
      <c r="I81" s="9">
        <f t="shared" si="39"/>
        <v>8.0314542519752175E-2</v>
      </c>
      <c r="J81" s="9">
        <f t="shared" si="39"/>
        <v>9.4642836504276011E-3</v>
      </c>
      <c r="K81" s="34">
        <f t="shared" si="39"/>
        <v>0</v>
      </c>
    </row>
    <row r="82" spans="1:11" x14ac:dyDescent="0.3">
      <c r="A82" s="99">
        <v>7</v>
      </c>
      <c r="B82" s="9" t="s">
        <v>117</v>
      </c>
      <c r="C82" s="9">
        <f t="shared" ref="C82:K82" si="40">(C8/C$72)</f>
        <v>0.31705833309501202</v>
      </c>
      <c r="D82" s="9">
        <f t="shared" si="40"/>
        <v>5.9062420662272665E-2</v>
      </c>
      <c r="E82" s="9">
        <f t="shared" si="40"/>
        <v>0.16111354752473009</v>
      </c>
      <c r="F82" s="9">
        <f t="shared" si="40"/>
        <v>0.29602976691892868</v>
      </c>
      <c r="G82" s="9">
        <f t="shared" si="40"/>
        <v>1.5394219022465089E-2</v>
      </c>
      <c r="H82" s="9">
        <f t="shared" si="40"/>
        <v>0.12681821107669336</v>
      </c>
      <c r="I82" s="9">
        <f t="shared" si="40"/>
        <v>6.4764092042880472E-2</v>
      </c>
      <c r="J82" s="9">
        <f t="shared" si="40"/>
        <v>7.4865037187587469E-2</v>
      </c>
      <c r="K82" s="34">
        <f t="shared" si="40"/>
        <v>8.5286721908503366E-2</v>
      </c>
    </row>
    <row r="83" spans="1:11" x14ac:dyDescent="0.3">
      <c r="A83" s="99">
        <v>8</v>
      </c>
      <c r="B83" s="9" t="s">
        <v>98</v>
      </c>
      <c r="C83" s="9">
        <f t="shared" ref="C83:K83" si="41">(C9/C$72)</f>
        <v>8.9708793558393771E-2</v>
      </c>
      <c r="D83" s="9">
        <f t="shared" si="41"/>
        <v>6.6387218481072111E-2</v>
      </c>
      <c r="E83" s="9">
        <f t="shared" si="41"/>
        <v>0.20323312180814779</v>
      </c>
      <c r="F83" s="9">
        <f t="shared" si="41"/>
        <v>0.12551467160167573</v>
      </c>
      <c r="G83" s="9">
        <f t="shared" si="41"/>
        <v>3.8298669529477414E-2</v>
      </c>
      <c r="H83" s="9">
        <f t="shared" si="41"/>
        <v>0.29699724660600751</v>
      </c>
      <c r="I83" s="9">
        <f t="shared" si="41"/>
        <v>9.5688283332113988E-2</v>
      </c>
      <c r="J83" s="9">
        <f t="shared" si="41"/>
        <v>7.6231993281175178E-2</v>
      </c>
      <c r="K83" s="34">
        <f t="shared" si="41"/>
        <v>0.38939535579179596</v>
      </c>
    </row>
    <row r="84" spans="1:11" x14ac:dyDescent="0.3">
      <c r="A84" s="99">
        <v>9</v>
      </c>
      <c r="B84" s="9" t="s">
        <v>118</v>
      </c>
      <c r="C84" s="9">
        <f t="shared" ref="C84:K84" si="42">(C10/C$72)</f>
        <v>0.25305547201719897</v>
      </c>
      <c r="D84" s="9">
        <f t="shared" si="42"/>
        <v>0.29778638954563619</v>
      </c>
      <c r="E84" s="9">
        <f t="shared" si="42"/>
        <v>0.14700935723590969</v>
      </c>
      <c r="F84" s="9">
        <f t="shared" si="42"/>
        <v>0.17953076785411284</v>
      </c>
      <c r="G84" s="9">
        <f t="shared" si="42"/>
        <v>4.2844902251385514E-2</v>
      </c>
      <c r="H84" s="9">
        <f t="shared" si="42"/>
        <v>9.5016371110867789E-2</v>
      </c>
      <c r="I84" s="9">
        <f t="shared" si="42"/>
        <v>0.1615126333620539</v>
      </c>
      <c r="J84" s="9">
        <f t="shared" si="42"/>
        <v>5.4057855658360424E-2</v>
      </c>
      <c r="K84" s="34">
        <f t="shared" si="42"/>
        <v>0</v>
      </c>
    </row>
    <row r="85" spans="1:11" x14ac:dyDescent="0.3">
      <c r="A85" s="99">
        <v>10</v>
      </c>
      <c r="B85" s="9" t="s">
        <v>119</v>
      </c>
      <c r="C85" s="9">
        <f t="shared" ref="C85:K85" si="43">(C11/C$72)</f>
        <v>7.9805410096945362E-2</v>
      </c>
      <c r="D85" s="9">
        <f t="shared" si="43"/>
        <v>6.9104905838178673E-2</v>
      </c>
      <c r="E85" s="9">
        <f t="shared" si="43"/>
        <v>0.2011989378228691</v>
      </c>
      <c r="F85" s="9">
        <f t="shared" si="43"/>
        <v>0.1692395307868948</v>
      </c>
      <c r="G85" s="9">
        <f t="shared" si="43"/>
        <v>2.4338314639034159E-2</v>
      </c>
      <c r="H85" s="9">
        <f t="shared" si="43"/>
        <v>1.7813839373997654E-2</v>
      </c>
      <c r="I85" s="9">
        <f t="shared" si="43"/>
        <v>0.28255875355133936</v>
      </c>
      <c r="J85" s="9">
        <f t="shared" si="43"/>
        <v>3.2427741715355944E-2</v>
      </c>
      <c r="K85" s="34">
        <f t="shared" si="43"/>
        <v>0</v>
      </c>
    </row>
    <row r="86" spans="1:11" x14ac:dyDescent="0.3">
      <c r="A86" s="99">
        <v>11</v>
      </c>
      <c r="B86" s="9" t="s">
        <v>120</v>
      </c>
      <c r="C86" s="9">
        <f t="shared" ref="C86:K86" si="44">(C12/C$72)</f>
        <v>8.4497870067692119E-2</v>
      </c>
      <c r="D86" s="9">
        <f t="shared" si="44"/>
        <v>0.33627331655009851</v>
      </c>
      <c r="E86" s="9">
        <f t="shared" si="44"/>
        <v>0.15205814784832816</v>
      </c>
      <c r="F86" s="9">
        <f t="shared" si="44"/>
        <v>0.22287910497916594</v>
      </c>
      <c r="G86" s="9">
        <f t="shared" si="44"/>
        <v>0.16836577610245348</v>
      </c>
      <c r="H86" s="9">
        <f t="shared" si="44"/>
        <v>1.6747634974914587E-2</v>
      </c>
      <c r="I86" s="9">
        <f t="shared" si="44"/>
        <v>9.9310831454567053E-2</v>
      </c>
      <c r="J86" s="9">
        <f t="shared" si="44"/>
        <v>0.37335943899869878</v>
      </c>
      <c r="K86" s="34">
        <f t="shared" si="44"/>
        <v>0.38939535579179596</v>
      </c>
    </row>
    <row r="87" spans="1:11" x14ac:dyDescent="0.3">
      <c r="A87" s="99">
        <v>12</v>
      </c>
      <c r="B87" s="9" t="s">
        <v>121</v>
      </c>
      <c r="C87" s="9">
        <f t="shared" ref="C87:K87" si="45">(C13/C$72)</f>
        <v>4.7353975129627343E-2</v>
      </c>
      <c r="D87" s="9">
        <f t="shared" si="45"/>
        <v>4.5960786122407143E-2</v>
      </c>
      <c r="E87" s="9">
        <f t="shared" si="45"/>
        <v>0.11829532561069486</v>
      </c>
      <c r="F87" s="9">
        <f t="shared" si="45"/>
        <v>0.20347230176728887</v>
      </c>
      <c r="G87" s="9">
        <f t="shared" si="45"/>
        <v>9.5704201544901421E-4</v>
      </c>
      <c r="H87" s="9">
        <f t="shared" si="45"/>
        <v>0.10489616276438898</v>
      </c>
      <c r="I87" s="9">
        <f t="shared" si="45"/>
        <v>6.2290156739741788E-2</v>
      </c>
      <c r="J87" s="9">
        <f t="shared" si="45"/>
        <v>1.1647940024604155E-2</v>
      </c>
      <c r="K87" s="34">
        <f t="shared" si="45"/>
        <v>0</v>
      </c>
    </row>
    <row r="88" spans="1:11" x14ac:dyDescent="0.3">
      <c r="A88" s="99">
        <v>13</v>
      </c>
      <c r="B88" s="9" t="s">
        <v>122</v>
      </c>
      <c r="C88" s="9">
        <f t="shared" ref="C88:K88" si="46">(C14/C$72)</f>
        <v>0.31705833309501202</v>
      </c>
      <c r="D88" s="9">
        <f t="shared" si="46"/>
        <v>0.33627331655009851</v>
      </c>
      <c r="E88" s="9">
        <f t="shared" si="46"/>
        <v>0.13500882970226366</v>
      </c>
      <c r="F88" s="9">
        <f t="shared" si="46"/>
        <v>0.1531862986939885</v>
      </c>
      <c r="G88" s="9">
        <f t="shared" si="46"/>
        <v>0</v>
      </c>
      <c r="H88" s="9">
        <f t="shared" si="46"/>
        <v>0.40875630923667539</v>
      </c>
      <c r="I88" s="9">
        <f t="shared" si="46"/>
        <v>6.1760027746212073E-2</v>
      </c>
      <c r="J88" s="9">
        <f t="shared" si="46"/>
        <v>0</v>
      </c>
      <c r="K88" s="34">
        <f t="shared" si="46"/>
        <v>0</v>
      </c>
    </row>
    <row r="89" spans="1:11" x14ac:dyDescent="0.3">
      <c r="A89" s="99">
        <v>14</v>
      </c>
      <c r="B89" s="9" t="s">
        <v>123</v>
      </c>
      <c r="C89" s="9">
        <f t="shared" ref="C89:K89" si="47">(C15/C$72)</f>
        <v>0.12066617731186992</v>
      </c>
      <c r="D89" s="9">
        <f t="shared" si="47"/>
        <v>0.12613256315705068</v>
      </c>
      <c r="E89" s="9">
        <f t="shared" si="47"/>
        <v>0.16256874176087824</v>
      </c>
      <c r="F89" s="9">
        <f t="shared" si="47"/>
        <v>0.13402099651195548</v>
      </c>
      <c r="G89" s="9">
        <f t="shared" si="47"/>
        <v>3.6854612050545466E-2</v>
      </c>
      <c r="H89" s="9">
        <f t="shared" si="47"/>
        <v>8.2736037653773048E-2</v>
      </c>
      <c r="I89" s="9">
        <f t="shared" si="47"/>
        <v>5.5575189488365373E-2</v>
      </c>
      <c r="J89" s="9">
        <f t="shared" si="47"/>
        <v>3.5117239566673929E-3</v>
      </c>
      <c r="K89" s="34">
        <f t="shared" si="47"/>
        <v>0</v>
      </c>
    </row>
    <row r="90" spans="1:11" x14ac:dyDescent="0.3">
      <c r="A90" s="99">
        <v>15</v>
      </c>
      <c r="B90" s="9" t="s">
        <v>124</v>
      </c>
      <c r="C90" s="9">
        <f t="shared" ref="C90:K90" si="48">(C16/C$72)</f>
        <v>0.10443169706449336</v>
      </c>
      <c r="D90" s="9">
        <f t="shared" si="48"/>
        <v>0.1115074827404566</v>
      </c>
      <c r="E90" s="9">
        <f t="shared" si="48"/>
        <v>0.18439279537143943</v>
      </c>
      <c r="F90" s="9">
        <f t="shared" si="48"/>
        <v>9.9406214811626273E-2</v>
      </c>
      <c r="G90" s="9">
        <f t="shared" si="48"/>
        <v>6.306963511514059E-2</v>
      </c>
      <c r="H90" s="9">
        <f t="shared" si="48"/>
        <v>1.1611187372803727E-3</v>
      </c>
      <c r="I90" s="9">
        <f t="shared" si="48"/>
        <v>5.053896404983306E-2</v>
      </c>
      <c r="J90" s="9">
        <f t="shared" si="48"/>
        <v>9.1909838363301591E-2</v>
      </c>
      <c r="K90" s="34">
        <f t="shared" si="48"/>
        <v>0</v>
      </c>
    </row>
    <row r="91" spans="1:11" x14ac:dyDescent="0.3">
      <c r="A91" s="99">
        <v>16</v>
      </c>
      <c r="B91" s="9" t="s">
        <v>125</v>
      </c>
      <c r="C91" s="9">
        <f t="shared" ref="C91:K91" si="49">(C17/C$72)</f>
        <v>6.8840271765054098E-2</v>
      </c>
      <c r="D91" s="9">
        <f t="shared" si="49"/>
        <v>6.8015729590678489E-2</v>
      </c>
      <c r="E91" s="9">
        <f t="shared" si="49"/>
        <v>0.14118858029131715</v>
      </c>
      <c r="F91" s="9">
        <f t="shared" si="49"/>
        <v>0.25066489619467769</v>
      </c>
      <c r="G91" s="9">
        <f t="shared" si="49"/>
        <v>0.30209682459256276</v>
      </c>
      <c r="H91" s="9">
        <f t="shared" si="49"/>
        <v>0.21113536341426986</v>
      </c>
      <c r="I91" s="9">
        <f t="shared" si="49"/>
        <v>2.4916062695896718E-2</v>
      </c>
      <c r="J91" s="9">
        <f t="shared" si="49"/>
        <v>0.37335943899869878</v>
      </c>
      <c r="K91" s="34">
        <f t="shared" si="49"/>
        <v>0.38939535579179596</v>
      </c>
    </row>
    <row r="92" spans="1:11" x14ac:dyDescent="0.3">
      <c r="A92" s="99">
        <v>17</v>
      </c>
      <c r="B92" s="9" t="s">
        <v>126</v>
      </c>
      <c r="C92" s="9">
        <f t="shared" ref="C92:K92" si="50">(C18/C$72)</f>
        <v>0.12953847557588688</v>
      </c>
      <c r="D92" s="9">
        <f t="shared" si="50"/>
        <v>0.11978662309122967</v>
      </c>
      <c r="E92" s="9">
        <f t="shared" si="50"/>
        <v>0.13914667644271669</v>
      </c>
      <c r="F92" s="9">
        <f t="shared" si="50"/>
        <v>0.18299850309628263</v>
      </c>
      <c r="G92" s="9">
        <f t="shared" si="50"/>
        <v>8.1912603175525511E-2</v>
      </c>
      <c r="H92" s="9">
        <f t="shared" si="50"/>
        <v>0.1158737969297257</v>
      </c>
      <c r="I92" s="9">
        <f t="shared" si="50"/>
        <v>3.2691287934332569E-2</v>
      </c>
      <c r="J92" s="9">
        <f t="shared" si="50"/>
        <v>8.5291728392553404E-2</v>
      </c>
      <c r="K92" s="34">
        <f t="shared" si="50"/>
        <v>0</v>
      </c>
    </row>
    <row r="93" spans="1:11" x14ac:dyDescent="0.3">
      <c r="A93" s="99">
        <v>18</v>
      </c>
      <c r="B93" s="9" t="s">
        <v>127</v>
      </c>
      <c r="C93" s="9">
        <f t="shared" ref="C93:K93" si="51">(C19/C$72)</f>
        <v>8.6679798233361471E-2</v>
      </c>
      <c r="D93" s="9">
        <f t="shared" si="51"/>
        <v>8.1788030533747488E-2</v>
      </c>
      <c r="E93" s="9">
        <f t="shared" si="51"/>
        <v>0.15442042602478084</v>
      </c>
      <c r="F93" s="9">
        <f t="shared" si="51"/>
        <v>0.1688531291391443</v>
      </c>
      <c r="G93" s="9">
        <f t="shared" si="51"/>
        <v>6.063569039182707E-2</v>
      </c>
      <c r="H93" s="9">
        <f t="shared" si="51"/>
        <v>5.8886437323245064E-3</v>
      </c>
      <c r="I93" s="9">
        <f t="shared" si="51"/>
        <v>3.1365965450508279E-2</v>
      </c>
      <c r="J93" s="9">
        <f t="shared" si="51"/>
        <v>2.4427219960712315E-2</v>
      </c>
      <c r="K93" s="34">
        <f t="shared" si="51"/>
        <v>0</v>
      </c>
    </row>
    <row r="94" spans="1:11" x14ac:dyDescent="0.3">
      <c r="A94" s="99">
        <v>19</v>
      </c>
      <c r="B94" s="9" t="s">
        <v>128</v>
      </c>
      <c r="C94" s="9">
        <f t="shared" ref="C94:K94" si="52">(C20/C$72)</f>
        <v>9.0786613495652133E-2</v>
      </c>
      <c r="D94" s="9">
        <f t="shared" si="52"/>
        <v>8.0339881407248057E-2</v>
      </c>
      <c r="E94" s="9">
        <f t="shared" si="52"/>
        <v>0.17808180710591634</v>
      </c>
      <c r="F94" s="9">
        <f t="shared" si="52"/>
        <v>6.5319442181092466E-2</v>
      </c>
      <c r="G94" s="9">
        <f t="shared" si="52"/>
        <v>0.13005691322606597</v>
      </c>
      <c r="H94" s="9">
        <f t="shared" si="52"/>
        <v>5.8757512013860397E-2</v>
      </c>
      <c r="I94" s="9">
        <f t="shared" si="52"/>
        <v>0.22521646741787493</v>
      </c>
      <c r="J94" s="9">
        <f t="shared" si="52"/>
        <v>1.7195868084205805E-2</v>
      </c>
      <c r="K94" s="34">
        <f t="shared" si="52"/>
        <v>0</v>
      </c>
    </row>
    <row r="95" spans="1:11" x14ac:dyDescent="0.3">
      <c r="A95" s="99">
        <v>20</v>
      </c>
      <c r="B95" s="9" t="s">
        <v>129</v>
      </c>
      <c r="C95" s="9">
        <f t="shared" ref="C95:K95" si="53">(C21/C$72)</f>
        <v>0.31705833309501202</v>
      </c>
      <c r="D95" s="9">
        <f t="shared" si="53"/>
        <v>0.33627331655009851</v>
      </c>
      <c r="E95" s="9">
        <f t="shared" si="53"/>
        <v>0.16442922882141775</v>
      </c>
      <c r="F95" s="9">
        <f t="shared" si="53"/>
        <v>0.17605973941608155</v>
      </c>
      <c r="G95" s="9">
        <f t="shared" si="53"/>
        <v>4.3718132303351414E-4</v>
      </c>
      <c r="H95" s="9">
        <f t="shared" si="53"/>
        <v>0.18992754549690022</v>
      </c>
      <c r="I95" s="9">
        <f t="shared" si="53"/>
        <v>0.17246863256166806</v>
      </c>
      <c r="J95" s="9">
        <f t="shared" si="53"/>
        <v>9.0434484699786818E-3</v>
      </c>
      <c r="K95" s="34">
        <f t="shared" si="53"/>
        <v>0</v>
      </c>
    </row>
    <row r="96" spans="1:11" x14ac:dyDescent="0.3">
      <c r="A96" s="99">
        <v>21</v>
      </c>
      <c r="B96" s="9" t="s">
        <v>130</v>
      </c>
      <c r="C96" s="9">
        <f t="shared" ref="C96:K96" si="54">(C22/C$72)</f>
        <v>0.14254095647210796</v>
      </c>
      <c r="D96" s="9">
        <f t="shared" si="54"/>
        <v>5.1030183608762492E-2</v>
      </c>
      <c r="E96" s="9">
        <f t="shared" si="54"/>
        <v>0.12021757157780831</v>
      </c>
      <c r="F96" s="9">
        <f t="shared" si="54"/>
        <v>0.16532062771169817</v>
      </c>
      <c r="G96" s="9">
        <f t="shared" si="54"/>
        <v>9.4798126264002938E-4</v>
      </c>
      <c r="H96" s="9">
        <f t="shared" si="54"/>
        <v>0.28133558985063378</v>
      </c>
      <c r="I96" s="9">
        <f t="shared" si="54"/>
        <v>0.2772574636160422</v>
      </c>
      <c r="J96" s="9">
        <f t="shared" si="54"/>
        <v>2.2212943038802436E-2</v>
      </c>
      <c r="K96" s="34">
        <f t="shared" si="54"/>
        <v>0</v>
      </c>
    </row>
    <row r="97" spans="1:12" x14ac:dyDescent="0.3">
      <c r="A97" s="99">
        <v>22</v>
      </c>
      <c r="B97" s="9" t="s">
        <v>131</v>
      </c>
      <c r="C97" s="9">
        <f t="shared" ref="C97:K97" si="55">(C23/C$72)</f>
        <v>0.31705833309501202</v>
      </c>
      <c r="D97" s="9">
        <f t="shared" si="55"/>
        <v>0.33627331655009851</v>
      </c>
      <c r="E97" s="9">
        <f t="shared" si="55"/>
        <v>0.25817635405189221</v>
      </c>
      <c r="F97" s="9">
        <f t="shared" si="55"/>
        <v>0.14402792100312981</v>
      </c>
      <c r="G97" s="9">
        <f t="shared" si="55"/>
        <v>0.1186165802106216</v>
      </c>
      <c r="H97" s="9">
        <f t="shared" si="55"/>
        <v>9.3290512061313433E-2</v>
      </c>
      <c r="I97" s="9">
        <f t="shared" si="55"/>
        <v>3.5341932901981163E-2</v>
      </c>
      <c r="J97" s="9">
        <f t="shared" si="55"/>
        <v>7.0866168153344442E-2</v>
      </c>
      <c r="K97" s="34">
        <f t="shared" si="55"/>
        <v>6.7239143907712476E-2</v>
      </c>
    </row>
    <row r="98" spans="1:12" x14ac:dyDescent="0.3">
      <c r="A98" s="99">
        <v>23</v>
      </c>
      <c r="B98" s="9" t="s">
        <v>132</v>
      </c>
      <c r="C98" s="9">
        <f t="shared" ref="C98:K98" si="56">(C24/C$72)</f>
        <v>0.13012850166620177</v>
      </c>
      <c r="D98" s="9">
        <f t="shared" si="56"/>
        <v>0.19421133188745585</v>
      </c>
      <c r="E98" s="9">
        <f t="shared" si="56"/>
        <v>0.25817635405189221</v>
      </c>
      <c r="F98" s="9">
        <f t="shared" si="56"/>
        <v>8.4080779004113634E-2</v>
      </c>
      <c r="G98" s="9">
        <f t="shared" si="56"/>
        <v>0.37103612863677382</v>
      </c>
      <c r="H98" s="9">
        <f t="shared" si="56"/>
        <v>8.6732722244697927E-2</v>
      </c>
      <c r="I98" s="9">
        <f t="shared" si="56"/>
        <v>0.11618660441526306</v>
      </c>
      <c r="J98" s="9">
        <f t="shared" si="56"/>
        <v>0.10776725197636888</v>
      </c>
      <c r="K98" s="34">
        <f t="shared" si="56"/>
        <v>0.12099876080634998</v>
      </c>
    </row>
    <row r="99" spans="1:12" x14ac:dyDescent="0.3">
      <c r="A99" s="99">
        <v>24</v>
      </c>
      <c r="B99" s="9" t="s">
        <v>133</v>
      </c>
      <c r="C99" s="9">
        <f t="shared" ref="C99:K99" si="57">(C25/C$72)</f>
        <v>6.8751183667259033E-2</v>
      </c>
      <c r="D99" s="9">
        <f t="shared" si="57"/>
        <v>6.3949705078306426E-2</v>
      </c>
      <c r="E99" s="9">
        <f t="shared" si="57"/>
        <v>0.15548576716318108</v>
      </c>
      <c r="F99" s="9">
        <f t="shared" si="57"/>
        <v>0.28750587829738755</v>
      </c>
      <c r="G99" s="9">
        <f t="shared" si="57"/>
        <v>0</v>
      </c>
      <c r="H99" s="9">
        <f t="shared" si="57"/>
        <v>0.12535494836281821</v>
      </c>
      <c r="I99" s="9">
        <f t="shared" si="57"/>
        <v>0.18183424478069304</v>
      </c>
      <c r="J99" s="9">
        <f t="shared" si="57"/>
        <v>0.17363055443878669</v>
      </c>
      <c r="K99" s="34">
        <f t="shared" si="57"/>
        <v>0.33463842493588786</v>
      </c>
    </row>
    <row r="100" spans="1:12" x14ac:dyDescent="0.3">
      <c r="A100" s="99">
        <v>25</v>
      </c>
      <c r="B100" s="9" t="s">
        <v>134</v>
      </c>
      <c r="C100" s="9">
        <f t="shared" ref="C100:K100" si="58">(C26/C$72)</f>
        <v>0.31705833309501202</v>
      </c>
      <c r="D100" s="9">
        <f t="shared" si="58"/>
        <v>0.33627331655009851</v>
      </c>
      <c r="E100" s="9">
        <f t="shared" si="58"/>
        <v>0.1491207398544058</v>
      </c>
      <c r="F100" s="9">
        <f t="shared" si="58"/>
        <v>0.2428040376732539</v>
      </c>
      <c r="G100" s="9">
        <f t="shared" si="58"/>
        <v>0.37103612863677382</v>
      </c>
      <c r="H100" s="9">
        <f t="shared" si="58"/>
        <v>1.1365991999127355E-3</v>
      </c>
      <c r="I100" s="9">
        <f t="shared" si="58"/>
        <v>4.6386286933850267E-2</v>
      </c>
      <c r="J100" s="9">
        <f t="shared" si="58"/>
        <v>0.37335943899869878</v>
      </c>
      <c r="K100" s="34">
        <f t="shared" si="58"/>
        <v>0</v>
      </c>
    </row>
    <row r="101" spans="1:12" x14ac:dyDescent="0.3">
      <c r="A101" s="99">
        <v>26</v>
      </c>
      <c r="B101" s="9" t="s">
        <v>135</v>
      </c>
      <c r="C101" s="9">
        <f t="shared" ref="C101:K101" si="59">(C27/C$72)</f>
        <v>7.5253154345679377E-2</v>
      </c>
      <c r="D101" s="9">
        <f t="shared" si="59"/>
        <v>6.2976100586971867E-2</v>
      </c>
      <c r="E101" s="9">
        <f t="shared" si="59"/>
        <v>0.13530990437181156</v>
      </c>
      <c r="F101" s="9">
        <f t="shared" si="59"/>
        <v>0.29501765805749131</v>
      </c>
      <c r="G101" s="9">
        <f t="shared" si="59"/>
        <v>1.8801062078643355E-4</v>
      </c>
      <c r="H101" s="9">
        <f t="shared" si="59"/>
        <v>5.5793020850831217E-2</v>
      </c>
      <c r="I101" s="9">
        <f t="shared" si="59"/>
        <v>0.10894150817035692</v>
      </c>
      <c r="J101" s="9">
        <f t="shared" si="59"/>
        <v>0.37335943899869878</v>
      </c>
      <c r="K101" s="34">
        <f t="shared" si="59"/>
        <v>0</v>
      </c>
    </row>
    <row r="102" spans="1:12" x14ac:dyDescent="0.3">
      <c r="A102" s="99">
        <v>27</v>
      </c>
      <c r="B102" s="9" t="s">
        <v>136</v>
      </c>
      <c r="C102" s="9">
        <f t="shared" ref="C102:K102" si="60">(C28/C$72)</f>
        <v>9.4255207467181384E-2</v>
      </c>
      <c r="D102" s="9">
        <f t="shared" si="60"/>
        <v>8.1591908765708876E-2</v>
      </c>
      <c r="E102" s="9">
        <f t="shared" si="60"/>
        <v>0.25817635405189221</v>
      </c>
      <c r="F102" s="9">
        <f t="shared" si="60"/>
        <v>1.4483475398919973E-2</v>
      </c>
      <c r="G102" s="9">
        <f t="shared" si="60"/>
        <v>0.10035576551821396</v>
      </c>
      <c r="H102" s="9">
        <f t="shared" si="60"/>
        <v>0.15744627706014561</v>
      </c>
      <c r="I102" s="9">
        <f t="shared" si="60"/>
        <v>0.14552040872390742</v>
      </c>
      <c r="J102" s="9">
        <f t="shared" si="60"/>
        <v>4.8789293355826456E-3</v>
      </c>
      <c r="K102" s="34">
        <f t="shared" si="60"/>
        <v>0</v>
      </c>
    </row>
    <row r="103" spans="1:12" x14ac:dyDescent="0.3">
      <c r="A103" s="99">
        <v>28</v>
      </c>
      <c r="B103" s="9" t="s">
        <v>137</v>
      </c>
      <c r="C103" s="9">
        <f t="shared" ref="C103:K103" si="61">(C29/C$72)</f>
        <v>0.14881655575449165</v>
      </c>
      <c r="D103" s="9">
        <f t="shared" si="61"/>
        <v>8.9319456643873335E-2</v>
      </c>
      <c r="E103" s="9">
        <f t="shared" si="61"/>
        <v>0.18795551229442281</v>
      </c>
      <c r="F103" s="9">
        <f t="shared" si="61"/>
        <v>3.5395269119507015E-2</v>
      </c>
      <c r="G103" s="9">
        <f t="shared" si="61"/>
        <v>0.17545468258138294</v>
      </c>
      <c r="H103" s="9">
        <f t="shared" si="61"/>
        <v>2.169583580626746E-3</v>
      </c>
      <c r="I103" s="9">
        <f t="shared" si="61"/>
        <v>0.35644548202454385</v>
      </c>
      <c r="J103" s="9">
        <f t="shared" si="61"/>
        <v>0.18786603461574333</v>
      </c>
      <c r="K103" s="34">
        <f t="shared" si="61"/>
        <v>0.15856396429303121</v>
      </c>
    </row>
    <row r="104" spans="1:12" x14ac:dyDescent="0.3">
      <c r="A104" s="99">
        <v>29</v>
      </c>
      <c r="B104" s="9" t="s">
        <v>138</v>
      </c>
      <c r="C104" s="9">
        <f t="shared" ref="C104:K104" si="62">(C30/C$72)</f>
        <v>0.18427507913754812</v>
      </c>
      <c r="D104" s="9">
        <f t="shared" si="62"/>
        <v>0.18848702778282869</v>
      </c>
      <c r="E104" s="9">
        <f t="shared" si="62"/>
        <v>0.22098880744815158</v>
      </c>
      <c r="F104" s="9">
        <f t="shared" si="62"/>
        <v>1.3027882828132654E-2</v>
      </c>
      <c r="G104" s="9">
        <f t="shared" si="62"/>
        <v>0.37103612863677382</v>
      </c>
      <c r="H104" s="9">
        <f t="shared" si="62"/>
        <v>1.9008969082465393E-2</v>
      </c>
      <c r="I104" s="9">
        <f t="shared" si="62"/>
        <v>0.34396536196853161</v>
      </c>
      <c r="J104" s="9">
        <f t="shared" si="62"/>
        <v>3.6328226140328254E-2</v>
      </c>
      <c r="K104" s="34">
        <f t="shared" si="62"/>
        <v>0.3391227111430396</v>
      </c>
    </row>
    <row r="105" spans="1:12" ht="15" thickBot="1" x14ac:dyDescent="0.35">
      <c r="A105" s="100">
        <v>30</v>
      </c>
      <c r="B105" s="9" t="s">
        <v>139</v>
      </c>
      <c r="C105" s="36">
        <f t="shared" ref="C105:K105" si="63">(C31/C$72)</f>
        <v>7.6615764103758026E-3</v>
      </c>
      <c r="D105" s="36">
        <f t="shared" si="63"/>
        <v>8.0341632494462689E-2</v>
      </c>
      <c r="E105" s="36">
        <f t="shared" si="63"/>
        <v>0.13623628797042042</v>
      </c>
      <c r="F105" s="36">
        <f t="shared" si="63"/>
        <v>2.1553966913581451E-2</v>
      </c>
      <c r="G105" s="36">
        <f t="shared" si="63"/>
        <v>0.30430991346615732</v>
      </c>
      <c r="H105" s="36">
        <f t="shared" si="63"/>
        <v>0.13395181454503921</v>
      </c>
      <c r="I105" s="36">
        <f t="shared" si="63"/>
        <v>0.35644548202454385</v>
      </c>
      <c r="J105" s="36">
        <f t="shared" si="63"/>
        <v>6.6200336225257353E-2</v>
      </c>
      <c r="K105" s="37">
        <f t="shared" si="63"/>
        <v>0.24488034761799082</v>
      </c>
    </row>
    <row r="106" spans="1:12" ht="15" thickBot="1" x14ac:dyDescent="0.35">
      <c r="B106" s="29" t="s">
        <v>34</v>
      </c>
      <c r="C106" s="116">
        <f>(C33/C$72)</f>
        <v>7.6615764103758026E-3</v>
      </c>
      <c r="D106" s="31">
        <f t="shared" ref="D106:K106" si="64">(D33/D$72)</f>
        <v>4.5960786122407143E-2</v>
      </c>
      <c r="E106" s="31">
        <f t="shared" si="64"/>
        <v>0.11829532561069486</v>
      </c>
      <c r="F106" s="31">
        <f t="shared" si="64"/>
        <v>0.29602976691892868</v>
      </c>
      <c r="G106" s="31">
        <f t="shared" si="64"/>
        <v>0</v>
      </c>
      <c r="H106" s="31">
        <f t="shared" si="64"/>
        <v>0.40875630923667539</v>
      </c>
      <c r="I106" s="31">
        <f t="shared" si="64"/>
        <v>0.35644548202454385</v>
      </c>
      <c r="J106" s="31">
        <f t="shared" si="64"/>
        <v>0</v>
      </c>
      <c r="K106" s="32">
        <f t="shared" si="64"/>
        <v>0</v>
      </c>
    </row>
    <row r="107" spans="1:12" ht="15" thickBot="1" x14ac:dyDescent="0.35">
      <c r="B107" s="29" t="s">
        <v>35</v>
      </c>
      <c r="C107" s="66">
        <f t="shared" ref="C107:K107" si="65">(C34/C$72)</f>
        <v>0.31705833309501202</v>
      </c>
      <c r="D107" s="36">
        <f t="shared" si="65"/>
        <v>0.33627331655009851</v>
      </c>
      <c r="E107" s="36">
        <f t="shared" si="65"/>
        <v>0.25817635405189221</v>
      </c>
      <c r="F107" s="36">
        <f>(F34/F$72)</f>
        <v>1.3027882828132654E-2</v>
      </c>
      <c r="G107" s="36">
        <f t="shared" si="65"/>
        <v>0.37103612863677382</v>
      </c>
      <c r="H107" s="36">
        <f t="shared" si="65"/>
        <v>1.1365991999127355E-3</v>
      </c>
      <c r="I107" s="36">
        <f t="shared" si="65"/>
        <v>2.4916062695896718E-2</v>
      </c>
      <c r="J107" s="36">
        <f t="shared" si="65"/>
        <v>0.37335943899869878</v>
      </c>
      <c r="K107" s="37">
        <f t="shared" si="65"/>
        <v>0.38939535579179596</v>
      </c>
    </row>
    <row r="108" spans="1:12" ht="15" thickBot="1" x14ac:dyDescent="0.35"/>
    <row r="109" spans="1:12" ht="15" thickBot="1" x14ac:dyDescent="0.35">
      <c r="B109" s="101" t="s">
        <v>32</v>
      </c>
      <c r="C109" s="104">
        <f>1/9</f>
        <v>0.1111111111111111</v>
      </c>
      <c r="D109" s="102">
        <f t="shared" ref="D109:K109" si="66">1/9</f>
        <v>0.1111111111111111</v>
      </c>
      <c r="E109" s="102">
        <f t="shared" si="66"/>
        <v>0.1111111111111111</v>
      </c>
      <c r="F109" s="102">
        <f t="shared" si="66"/>
        <v>0.1111111111111111</v>
      </c>
      <c r="G109" s="102">
        <f t="shared" si="66"/>
        <v>0.1111111111111111</v>
      </c>
      <c r="H109" s="102">
        <f t="shared" si="66"/>
        <v>0.1111111111111111</v>
      </c>
      <c r="I109" s="102">
        <f t="shared" si="66"/>
        <v>0.1111111111111111</v>
      </c>
      <c r="J109" s="102">
        <f t="shared" si="66"/>
        <v>0.1111111111111111</v>
      </c>
      <c r="K109" s="103">
        <f t="shared" si="66"/>
        <v>0.1111111111111111</v>
      </c>
      <c r="L109" s="8"/>
    </row>
    <row r="110" spans="1:12" ht="15" thickBot="1" x14ac:dyDescent="0.35">
      <c r="C110" s="8"/>
      <c r="D110" s="8"/>
      <c r="E110" s="8"/>
      <c r="F110" s="8"/>
      <c r="G110" s="8"/>
      <c r="H110" s="8"/>
      <c r="I110" s="8"/>
      <c r="J110" s="8"/>
      <c r="K110" s="8"/>
      <c r="L110" s="8"/>
    </row>
    <row r="111" spans="1:12" ht="15" thickBot="1" x14ac:dyDescent="0.35">
      <c r="C111" s="212" t="s">
        <v>40</v>
      </c>
      <c r="D111" s="213"/>
      <c r="E111" s="213"/>
      <c r="F111" s="213"/>
      <c r="G111" s="213"/>
      <c r="H111" s="213"/>
      <c r="I111" s="213"/>
      <c r="J111" s="213"/>
      <c r="K111" s="214"/>
      <c r="L111" s="8"/>
    </row>
    <row r="112" spans="1:12" ht="15" thickBot="1" x14ac:dyDescent="0.35">
      <c r="A112" s="101" t="s">
        <v>33</v>
      </c>
      <c r="C112" s="141"/>
      <c r="D112" s="141"/>
      <c r="E112" s="141"/>
      <c r="F112" s="141"/>
      <c r="G112" s="141"/>
      <c r="H112" s="141"/>
      <c r="I112" s="141"/>
      <c r="J112" s="141"/>
      <c r="K112" s="141"/>
      <c r="L112" s="8"/>
    </row>
    <row r="113" spans="1:33" ht="15" thickBot="1" x14ac:dyDescent="0.35">
      <c r="A113" s="55" t="s">
        <v>12</v>
      </c>
      <c r="B113" s="56" t="s">
        <v>11</v>
      </c>
      <c r="C113" s="57" t="s">
        <v>0</v>
      </c>
      <c r="D113" s="57" t="s">
        <v>1</v>
      </c>
      <c r="E113" s="57" t="s">
        <v>2</v>
      </c>
      <c r="F113" s="58" t="s">
        <v>3</v>
      </c>
      <c r="G113" s="57" t="s">
        <v>4</v>
      </c>
      <c r="H113" s="58" t="s">
        <v>5</v>
      </c>
      <c r="I113" s="58" t="s">
        <v>6</v>
      </c>
      <c r="J113" s="57" t="s">
        <v>7</v>
      </c>
      <c r="K113" s="59" t="s">
        <v>8</v>
      </c>
      <c r="L113" s="209" t="s">
        <v>22</v>
      </c>
      <c r="M113" s="210"/>
      <c r="N113" s="210"/>
      <c r="O113" s="210"/>
      <c r="P113" s="210"/>
      <c r="Q113" s="210"/>
      <c r="R113" s="210"/>
      <c r="S113" s="210"/>
      <c r="T113" s="211"/>
      <c r="U113" s="105" t="s">
        <v>28</v>
      </c>
      <c r="V113" s="29" t="s">
        <v>36</v>
      </c>
      <c r="W113" s="209" t="s">
        <v>22</v>
      </c>
      <c r="X113" s="210"/>
      <c r="Y113" s="210"/>
      <c r="Z113" s="210"/>
      <c r="AA113" s="210"/>
      <c r="AB113" s="210"/>
      <c r="AC113" s="210"/>
      <c r="AD113" s="210"/>
      <c r="AE113" s="211"/>
      <c r="AF113" s="105" t="s">
        <v>28</v>
      </c>
      <c r="AG113" s="29" t="s">
        <v>37</v>
      </c>
    </row>
    <row r="114" spans="1:33" x14ac:dyDescent="0.3">
      <c r="A114" s="98">
        <v>1</v>
      </c>
      <c r="B114" s="9" t="s">
        <v>110</v>
      </c>
      <c r="C114" s="31">
        <f>C76*C$109</f>
        <v>1.4929315273668493E-2</v>
      </c>
      <c r="D114" s="31">
        <f t="shared" ref="D114:K114" si="67">D76*D$109</f>
        <v>1.5163053321977774E-2</v>
      </c>
      <c r="E114" s="31">
        <f t="shared" si="67"/>
        <v>1.9746552614421611E-2</v>
      </c>
      <c r="F114" s="31">
        <f t="shared" si="67"/>
        <v>9.7110247445068489E-3</v>
      </c>
      <c r="G114" s="31">
        <f t="shared" si="67"/>
        <v>4.6326874049604939E-3</v>
      </c>
      <c r="H114" s="31">
        <f t="shared" si="67"/>
        <v>8.0830983849048046E-3</v>
      </c>
      <c r="I114" s="31">
        <f t="shared" si="67"/>
        <v>1.3557558149343327E-2</v>
      </c>
      <c r="J114" s="31">
        <f t="shared" si="67"/>
        <v>2.0509142454568332E-2</v>
      </c>
      <c r="K114" s="32">
        <f t="shared" si="67"/>
        <v>1.6371186265308885E-2</v>
      </c>
      <c r="L114" s="106">
        <f>(C114-C$144)^2</f>
        <v>1.9819090068952464E-4</v>
      </c>
      <c r="M114" s="107">
        <f t="shared" ref="M114:T114" si="68">(D114-D$144)^2</f>
        <v>1.0112915577966335E-4</v>
      </c>
      <c r="N114" s="107">
        <f t="shared" si="68"/>
        <v>4.3594690518680433E-5</v>
      </c>
      <c r="O114" s="107">
        <f t="shared" si="68"/>
        <v>5.373667158129875E-4</v>
      </c>
      <c r="P114" s="107">
        <f t="shared" si="68"/>
        <v>2.1461792592079594E-5</v>
      </c>
      <c r="Q114" s="107">
        <f t="shared" si="68"/>
        <v>1.3938476647666854E-3</v>
      </c>
      <c r="R114" s="107">
        <f t="shared" si="68"/>
        <v>6.7847201707871513E-4</v>
      </c>
      <c r="S114" s="107">
        <f t="shared" si="68"/>
        <v>4.2062492422177716E-4</v>
      </c>
      <c r="T114" s="107">
        <f t="shared" si="68"/>
        <v>2.6801573973343827E-4</v>
      </c>
      <c r="U114" s="113">
        <f>SUM(L114:T114)</f>
        <v>3.6627036011935513E-3</v>
      </c>
      <c r="V114" s="110">
        <f>SQRT(U114)</f>
        <v>6.0520274298730269E-2</v>
      </c>
      <c r="W114" s="108">
        <f>(C114-C$145)^2</f>
        <v>4.1206516955838576E-4</v>
      </c>
      <c r="X114">
        <f t="shared" ref="X114:AD114" si="69">(D114-D$145)^2</f>
        <v>4.9286879457191351E-4</v>
      </c>
      <c r="Y114">
        <f t="shared" si="69"/>
        <v>7.9918396055279328E-5</v>
      </c>
      <c r="Z114">
        <f t="shared" si="69"/>
        <v>6.8285138202720319E-5</v>
      </c>
      <c r="AA114">
        <f t="shared" si="69"/>
        <v>1.3390878364832974E-3</v>
      </c>
      <c r="AB114">
        <f t="shared" si="69"/>
        <v>6.3310818770587275E-5</v>
      </c>
      <c r="AC114">
        <f t="shared" si="69"/>
        <v>1.1640482421880576E-4</v>
      </c>
      <c r="AD114">
        <f t="shared" si="69"/>
        <v>4.3996067864333953E-4</v>
      </c>
      <c r="AE114" s="80">
        <f>(K114-K$145)^2</f>
        <v>7.233391089059378E-4</v>
      </c>
      <c r="AF114" s="113">
        <f>SUM(W114:AE114)</f>
        <v>3.7352407654102663E-3</v>
      </c>
      <c r="AG114" s="110">
        <f>SQRT(AF114)</f>
        <v>6.1116616115507137E-2</v>
      </c>
    </row>
    <row r="115" spans="1:33" x14ac:dyDescent="0.3">
      <c r="A115" s="99">
        <v>2</v>
      </c>
      <c r="B115" s="9" t="s">
        <v>111</v>
      </c>
      <c r="C115" s="9">
        <f t="shared" ref="C115:K115" si="70">C77*C$109</f>
        <v>5.3141293744861009E-3</v>
      </c>
      <c r="D115" s="9">
        <f t="shared" si="70"/>
        <v>6.8512260098649276E-3</v>
      </c>
      <c r="E115" s="9">
        <f t="shared" si="70"/>
        <v>1.4981681419724942E-2</v>
      </c>
      <c r="F115" s="9">
        <f t="shared" si="70"/>
        <v>1.0179024467492515E-2</v>
      </c>
      <c r="G115" s="9">
        <f t="shared" si="70"/>
        <v>4.259308882956914E-3</v>
      </c>
      <c r="H115" s="9">
        <f t="shared" si="70"/>
        <v>1.571421117596818E-2</v>
      </c>
      <c r="I115" s="9">
        <f t="shared" si="70"/>
        <v>2.441538531311865E-2</v>
      </c>
      <c r="J115" s="9">
        <f t="shared" si="70"/>
        <v>8.9091806227264915E-4</v>
      </c>
      <c r="K115" s="34">
        <f t="shared" si="70"/>
        <v>0</v>
      </c>
      <c r="L115" s="108">
        <f t="shared" ref="L115:L143" si="71">(C115-C$144)^2</f>
        <v>1.9916968594721299E-5</v>
      </c>
      <c r="M115" s="88">
        <f t="shared" ref="M115:M143" si="72">(D115-D$144)^2</f>
        <v>3.043182545749775E-6</v>
      </c>
      <c r="N115" s="88">
        <f t="shared" ref="N115:N143" si="73">(E115-E$144)^2</f>
        <v>3.3773484088383768E-6</v>
      </c>
      <c r="O115" s="88">
        <f t="shared" ref="O115:O143" si="74">(F115-F$144)^2</f>
        <v>5.158881757980256E-4</v>
      </c>
      <c r="P115" s="88">
        <f t="shared" ref="P115:P143" si="75">(G115-G$144)^2</f>
        <v>1.8141712160435676E-5</v>
      </c>
      <c r="Q115" s="88">
        <f t="shared" ref="Q115:Q143" si="76">(H115-H$144)^2</f>
        <v>8.8227750707314703E-4</v>
      </c>
      <c r="R115" s="88">
        <f t="shared" ref="R115:R143" si="77">(I115-I$144)^2</f>
        <v>2.3072602139814359E-4</v>
      </c>
      <c r="S115" s="88">
        <f t="shared" ref="S115:S143" si="78">(J115-J$144)^2</f>
        <v>7.9373499368365195E-7</v>
      </c>
      <c r="T115" s="88">
        <f t="shared" ref="T115:T142" si="79">(K115-K$144)^2</f>
        <v>0</v>
      </c>
      <c r="U115" s="114">
        <f t="shared" ref="U115:U142" si="80">SUM(L115:T115)</f>
        <v>1.674164650972745E-3</v>
      </c>
      <c r="V115" s="111">
        <f t="shared" ref="V115:V142" si="81">SQRT(U115)</f>
        <v>4.0916557173994304E-2</v>
      </c>
      <c r="W115" s="108">
        <f t="shared" ref="W115:W143" si="82">(C115-C$145)^2</f>
        <v>8.9488175571399999E-4</v>
      </c>
      <c r="X115">
        <f t="shared" ref="X115:X143" si="83">(D115-D$145)^2</f>
        <v>9.310111812174392E-4</v>
      </c>
      <c r="Y115">
        <f t="shared" ref="Y115:Y143" si="84">(E115-E$145)^2</f>
        <v>1.8781551685743874E-4</v>
      </c>
      <c r="Z115">
        <f t="shared" ref="Z115:Z143" si="85">(F115-F$145)^2</f>
        <v>7.623877671196155E-5</v>
      </c>
      <c r="AA115">
        <f t="shared" ref="AA115:AA143" si="86">(G115-G$145)^2</f>
        <v>1.3665537385672822E-3</v>
      </c>
      <c r="AB115">
        <f t="shared" ref="AB115:AB143" si="87">(H115-H$145)^2</f>
        <v>2.4298332399951176E-4</v>
      </c>
      <c r="AC115">
        <f t="shared" ref="AC115:AC143" si="88">(I115-I$145)^2</f>
        <v>4.6858974737762186E-4</v>
      </c>
      <c r="AD115">
        <f t="shared" ref="AD115:AD143" si="89">(J115-J$145)^2</f>
        <v>1.6478293234726024E-3</v>
      </c>
      <c r="AE115" s="80">
        <f t="shared" ref="AE115:AE143" si="90">(K115-K$145)^2</f>
        <v>1.8719597915088809E-3</v>
      </c>
      <c r="AF115" s="114">
        <f t="shared" ref="AF115:AF143" si="91">SUM(W115:AE115)</f>
        <v>7.6878631554267371E-3</v>
      </c>
      <c r="AG115" s="111">
        <f t="shared" ref="AG115:AG143" si="92">SQRT(AF115)</f>
        <v>8.7680460511032537E-2</v>
      </c>
    </row>
    <row r="116" spans="1:33" x14ac:dyDescent="0.3">
      <c r="A116" s="99">
        <v>3</v>
      </c>
      <c r="B116" s="9" t="s">
        <v>112</v>
      </c>
      <c r="C116" s="9">
        <f t="shared" ref="C116:K116" si="93">C78*C$109</f>
        <v>3.0911298107257935E-2</v>
      </c>
      <c r="D116" s="9">
        <f t="shared" si="93"/>
        <v>8.2378925186062258E-3</v>
      </c>
      <c r="E116" s="9">
        <f>E78*E$109</f>
        <v>1.5752809989307715E-2</v>
      </c>
      <c r="F116" s="9">
        <f>F78*F$109</f>
        <v>2.4197671369071239E-2</v>
      </c>
      <c r="G116" s="9">
        <f t="shared" si="93"/>
        <v>4.1226236515197086E-2</v>
      </c>
      <c r="H116" s="9">
        <f t="shared" si="93"/>
        <v>2.4532719914609146E-3</v>
      </c>
      <c r="I116" s="9">
        <f t="shared" si="93"/>
        <v>7.7555908312680871E-3</v>
      </c>
      <c r="J116" s="9">
        <f t="shared" si="93"/>
        <v>4.1484382110966528E-2</v>
      </c>
      <c r="K116" s="34">
        <f t="shared" si="93"/>
        <v>2.0258856021196849E-2</v>
      </c>
      <c r="L116" s="108">
        <f t="shared" si="71"/>
        <v>9.0360431178717693E-4</v>
      </c>
      <c r="M116" s="88">
        <f t="shared" si="72"/>
        <v>9.8040283375276569E-6</v>
      </c>
      <c r="N116" s="88">
        <f t="shared" si="73"/>
        <v>6.8062805333834204E-6</v>
      </c>
      <c r="O116" s="88">
        <f t="shared" si="74"/>
        <v>7.5594764197537453E-5</v>
      </c>
      <c r="P116" s="88">
        <f t="shared" si="75"/>
        <v>1.6996025772069696E-3</v>
      </c>
      <c r="Q116" s="88">
        <f t="shared" si="76"/>
        <v>1.8459135194479101E-3</v>
      </c>
      <c r="R116" s="88">
        <f t="shared" si="77"/>
        <v>1.0143882759994899E-3</v>
      </c>
      <c r="S116" s="88">
        <f t="shared" si="78"/>
        <v>1.7209539591286796E-3</v>
      </c>
      <c r="T116" s="88">
        <f t="shared" si="79"/>
        <v>4.1042124728758381E-4</v>
      </c>
      <c r="U116" s="114">
        <f t="shared" si="80"/>
        <v>7.6870889639262599E-3</v>
      </c>
      <c r="V116" s="111">
        <f t="shared" si="81"/>
        <v>8.7676045553653131E-2</v>
      </c>
      <c r="W116" s="108">
        <f t="shared" si="82"/>
        <v>1.8639990855570159E-5</v>
      </c>
      <c r="X116">
        <f t="shared" si="83"/>
        <v>8.4831276856210192E-4</v>
      </c>
      <c r="Y116">
        <f t="shared" si="84"/>
        <v>1.6727416956562209E-4</v>
      </c>
      <c r="Z116">
        <f t="shared" si="85"/>
        <v>5.1756836190044639E-4</v>
      </c>
      <c r="AA116">
        <f t="shared" si="86"/>
        <v>0</v>
      </c>
      <c r="AB116">
        <f t="shared" si="87"/>
        <v>5.4148507733867481E-6</v>
      </c>
      <c r="AC116">
        <f t="shared" si="88"/>
        <v>2.487155960063114E-5</v>
      </c>
      <c r="AD116">
        <f t="shared" si="89"/>
        <v>0</v>
      </c>
      <c r="AE116" s="80">
        <f t="shared" si="90"/>
        <v>5.2933560583897266E-4</v>
      </c>
      <c r="AF116" s="114">
        <f t="shared" si="91"/>
        <v>2.1114173070967308E-3</v>
      </c>
      <c r="AG116" s="111">
        <f t="shared" si="92"/>
        <v>4.5950161121553541E-2</v>
      </c>
    </row>
    <row r="117" spans="1:33" x14ac:dyDescent="0.3">
      <c r="A117" s="99">
        <v>4</v>
      </c>
      <c r="B117" s="9" t="s">
        <v>113</v>
      </c>
      <c r="C117" s="9">
        <f t="shared" ref="C117:K117" si="94">C79*C$109</f>
        <v>1.0949722358684457E-2</v>
      </c>
      <c r="D117" s="9">
        <f t="shared" si="94"/>
        <v>9.5743611938614494E-3</v>
      </c>
      <c r="E117" s="9">
        <f t="shared" si="94"/>
        <v>2.4716857949735719E-2</v>
      </c>
      <c r="F117" s="9">
        <f t="shared" si="94"/>
        <v>1.8627047614001822E-2</v>
      </c>
      <c r="G117" s="9">
        <f t="shared" si="94"/>
        <v>4.3755885440055514E-4</v>
      </c>
      <c r="H117" s="9">
        <f t="shared" si="94"/>
        <v>4.5417367692963929E-2</v>
      </c>
      <c r="I117" s="9">
        <f t="shared" si="94"/>
        <v>1.1034536828285228E-2</v>
      </c>
      <c r="J117" s="9">
        <f t="shared" si="94"/>
        <v>9.0241288570940177E-4</v>
      </c>
      <c r="K117" s="34">
        <f t="shared" si="94"/>
        <v>0</v>
      </c>
      <c r="L117" s="108">
        <f t="shared" si="71"/>
        <v>1.0197841148128324E-4</v>
      </c>
      <c r="M117" s="88">
        <f t="shared" si="72"/>
        <v>1.9959513917116572E-5</v>
      </c>
      <c r="N117" s="88">
        <f t="shared" si="73"/>
        <v>1.3393277548851633E-4</v>
      </c>
      <c r="O117" s="88">
        <f t="shared" si="74"/>
        <v>2.0349446772764657E-4</v>
      </c>
      <c r="P117" s="88">
        <f t="shared" si="75"/>
        <v>1.9145775106432621E-7</v>
      </c>
      <c r="Q117" s="88">
        <f t="shared" si="76"/>
        <v>0</v>
      </c>
      <c r="R117" s="88">
        <f t="shared" si="77"/>
        <v>8.1627442621906251E-4</v>
      </c>
      <c r="S117" s="88">
        <f t="shared" si="78"/>
        <v>8.143490162943698E-7</v>
      </c>
      <c r="T117" s="88">
        <f t="shared" si="79"/>
        <v>0</v>
      </c>
      <c r="U117" s="114">
        <f t="shared" si="80"/>
        <v>1.2766454016009839E-3</v>
      </c>
      <c r="V117" s="111">
        <f t="shared" si="81"/>
        <v>3.5730174945009491E-2</v>
      </c>
      <c r="W117" s="108">
        <f t="shared" si="82"/>
        <v>5.8946893386597045E-4</v>
      </c>
      <c r="X117">
        <f t="shared" si="83"/>
        <v>7.7224745348598205E-4</v>
      </c>
      <c r="Y117">
        <f t="shared" si="84"/>
        <v>1.5756165031669092E-5</v>
      </c>
      <c r="Z117">
        <f t="shared" si="85"/>
        <v>2.9513539470931333E-4</v>
      </c>
      <c r="AA117">
        <f t="shared" si="86"/>
        <v>1.6637162253163619E-3</v>
      </c>
      <c r="AB117">
        <f t="shared" si="87"/>
        <v>2.0512818272895609E-3</v>
      </c>
      <c r="AC117">
        <f t="shared" si="88"/>
        <v>6.8328168131555946E-5</v>
      </c>
      <c r="AD117">
        <f t="shared" si="89"/>
        <v>1.6468962261997166E-3</v>
      </c>
      <c r="AE117" s="80">
        <f t="shared" si="90"/>
        <v>1.8719597915088809E-3</v>
      </c>
      <c r="AF117" s="114">
        <f t="shared" si="91"/>
        <v>8.9747901855390111E-3</v>
      </c>
      <c r="AG117" s="111">
        <f t="shared" si="92"/>
        <v>9.4735369242638257E-2</v>
      </c>
    </row>
    <row r="118" spans="1:33" x14ac:dyDescent="0.3">
      <c r="A118" s="99">
        <v>5</v>
      </c>
      <c r="B118" s="9" t="s">
        <v>114</v>
      </c>
      <c r="C118" s="9">
        <f t="shared" ref="C118:K118" si="95">C80*C$109</f>
        <v>8.5474269128589971E-3</v>
      </c>
      <c r="D118" s="9">
        <f t="shared" si="95"/>
        <v>8.6604882330703903E-3</v>
      </c>
      <c r="E118" s="9">
        <f t="shared" si="95"/>
        <v>1.5257880974125004E-2</v>
      </c>
      <c r="F118" s="9">
        <f t="shared" si="95"/>
        <v>1.2817362233430215E-2</v>
      </c>
      <c r="G118" s="9">
        <f t="shared" si="95"/>
        <v>2.5531187915094804E-3</v>
      </c>
      <c r="H118" s="9">
        <f t="shared" si="95"/>
        <v>2.310223780087068E-2</v>
      </c>
      <c r="I118" s="9">
        <f t="shared" si="95"/>
        <v>1.9261353431579732E-2</v>
      </c>
      <c r="J118" s="9">
        <f t="shared" si="95"/>
        <v>1.0420362127483289E-2</v>
      </c>
      <c r="K118" s="34">
        <f t="shared" si="95"/>
        <v>0</v>
      </c>
      <c r="L118" s="108">
        <f t="shared" si="71"/>
        <v>5.923058082822845E-5</v>
      </c>
      <c r="M118" s="88">
        <f t="shared" si="72"/>
        <v>1.2629026902629188E-5</v>
      </c>
      <c r="N118" s="88">
        <f t="shared" si="73"/>
        <v>4.4688095736539003E-6</v>
      </c>
      <c r="O118" s="88">
        <f t="shared" si="74"/>
        <v>4.0299896377696774E-4</v>
      </c>
      <c r="P118" s="88">
        <f t="shared" si="75"/>
        <v>6.5184155635588299E-6</v>
      </c>
      <c r="Q118" s="88">
        <f t="shared" si="76"/>
        <v>4.9796502210099373E-4</v>
      </c>
      <c r="R118" s="88">
        <f t="shared" si="77"/>
        <v>4.1386613484521235E-4</v>
      </c>
      <c r="S118" s="88">
        <f t="shared" si="78"/>
        <v>1.0858394686788805E-4</v>
      </c>
      <c r="T118" s="88">
        <f t="shared" si="79"/>
        <v>0</v>
      </c>
      <c r="U118" s="114">
        <f t="shared" si="80"/>
        <v>1.5062609004591323E-3</v>
      </c>
      <c r="V118" s="111">
        <f t="shared" si="81"/>
        <v>3.8810577172455611E-2</v>
      </c>
      <c r="W118" s="108">
        <f t="shared" si="82"/>
        <v>7.118905297766201E-4</v>
      </c>
      <c r="X118">
        <f t="shared" si="83"/>
        <v>8.2387447130187236E-4</v>
      </c>
      <c r="Y118">
        <f t="shared" si="84"/>
        <v>1.803214051945918E-4</v>
      </c>
      <c r="Z118">
        <f t="shared" si="85"/>
        <v>1.2927279994163042E-4</v>
      </c>
      <c r="AA118">
        <f t="shared" si="86"/>
        <v>1.4956100344702002E-3</v>
      </c>
      <c r="AB118">
        <f t="shared" si="87"/>
        <v>5.2789423249105592E-4</v>
      </c>
      <c r="AC118">
        <f t="shared" si="88"/>
        <v>2.720158170718168E-4</v>
      </c>
      <c r="AD118">
        <f t="shared" si="89"/>
        <v>9.6497333753424593E-4</v>
      </c>
      <c r="AE118" s="80">
        <f t="shared" si="90"/>
        <v>1.8719597915088809E-3</v>
      </c>
      <c r="AF118" s="114">
        <f t="shared" si="91"/>
        <v>6.9778124192909144E-3</v>
      </c>
      <c r="AG118" s="111">
        <f t="shared" si="92"/>
        <v>8.3533301259383463E-2</v>
      </c>
    </row>
    <row r="119" spans="1:33" x14ac:dyDescent="0.3">
      <c r="A119" s="99">
        <v>6</v>
      </c>
      <c r="B119" s="9" t="s">
        <v>116</v>
      </c>
      <c r="C119" s="9">
        <f t="shared" ref="C119:K119" si="96">C81*C$109</f>
        <v>1.5773948331998779E-2</v>
      </c>
      <c r="D119" s="9">
        <f t="shared" si="96"/>
        <v>1.0581236342273996E-2</v>
      </c>
      <c r="E119" s="9">
        <f t="shared" si="96"/>
        <v>1.9957991093178178E-2</v>
      </c>
      <c r="F119" s="9">
        <f t="shared" si="96"/>
        <v>2.5985144900568486E-2</v>
      </c>
      <c r="G119" s="9">
        <f t="shared" si="96"/>
        <v>7.0263621157896448E-3</v>
      </c>
      <c r="H119" s="9">
        <f t="shared" si="96"/>
        <v>2.3069632968026978E-2</v>
      </c>
      <c r="I119" s="9">
        <f t="shared" si="96"/>
        <v>8.9238380577502403E-3</v>
      </c>
      <c r="J119" s="9">
        <f t="shared" si="96"/>
        <v>1.0515870722697335E-3</v>
      </c>
      <c r="K119" s="34">
        <f t="shared" si="96"/>
        <v>0</v>
      </c>
      <c r="L119" s="108">
        <f t="shared" si="71"/>
        <v>2.2268584308169436E-4</v>
      </c>
      <c r="M119" s="88">
        <f t="shared" si="72"/>
        <v>2.996995676695518E-5</v>
      </c>
      <c r="N119" s="88">
        <f t="shared" si="73"/>
        <v>4.6431495797463831E-5</v>
      </c>
      <c r="O119" s="88">
        <f t="shared" si="74"/>
        <v>4.7707359370422488E-5</v>
      </c>
      <c r="P119" s="88">
        <f t="shared" si="75"/>
        <v>4.9369764582203933E-5</v>
      </c>
      <c r="Q119" s="88">
        <f t="shared" si="76"/>
        <v>4.9942124733615286E-4</v>
      </c>
      <c r="R119" s="88">
        <f t="shared" si="77"/>
        <v>9.4133698459011037E-4</v>
      </c>
      <c r="S119" s="88">
        <f t="shared" si="78"/>
        <v>1.1058353705648296E-6</v>
      </c>
      <c r="T119" s="88">
        <f t="shared" si="79"/>
        <v>0</v>
      </c>
      <c r="U119" s="114">
        <f t="shared" si="80"/>
        <v>1.8380284868955679E-3</v>
      </c>
      <c r="V119" s="111">
        <f t="shared" si="81"/>
        <v>4.2872234451863687E-2</v>
      </c>
      <c r="W119" s="108">
        <f t="shared" si="82"/>
        <v>3.7848750554255199E-4</v>
      </c>
      <c r="X119">
        <f t="shared" si="83"/>
        <v>7.1730045807795342E-4</v>
      </c>
      <c r="Y119">
        <f t="shared" si="84"/>
        <v>7.6182705365060316E-5</v>
      </c>
      <c r="Z119">
        <f t="shared" si="85"/>
        <v>6.0209392977914251E-4</v>
      </c>
      <c r="AA119">
        <f t="shared" si="86"/>
        <v>1.1696314089352446E-3</v>
      </c>
      <c r="AB119">
        <f t="shared" si="87"/>
        <v>5.2639704161298244E-4</v>
      </c>
      <c r="AC119">
        <f t="shared" si="88"/>
        <v>3.7888784775236041E-5</v>
      </c>
      <c r="AD119">
        <f t="shared" si="89"/>
        <v>1.6348109146412642E-3</v>
      </c>
      <c r="AE119" s="80">
        <f t="shared" si="90"/>
        <v>1.8719597915088809E-3</v>
      </c>
      <c r="AF119" s="114">
        <f t="shared" si="91"/>
        <v>7.0147525402383167E-3</v>
      </c>
      <c r="AG119" s="111">
        <f t="shared" si="92"/>
        <v>8.3754119541896668E-2</v>
      </c>
    </row>
    <row r="120" spans="1:33" x14ac:dyDescent="0.3">
      <c r="A120" s="99">
        <v>7</v>
      </c>
      <c r="B120" s="9" t="s">
        <v>117</v>
      </c>
      <c r="C120" s="9">
        <f t="shared" ref="C120:K120" si="97">C82*C$109</f>
        <v>3.5228703677223555E-2</v>
      </c>
      <c r="D120" s="9">
        <f t="shared" si="97"/>
        <v>6.5624911846969627E-3</v>
      </c>
      <c r="E120" s="9">
        <f t="shared" si="97"/>
        <v>1.7901505280525563E-2</v>
      </c>
      <c r="F120" s="9">
        <f t="shared" si="97"/>
        <v>3.2892196324325405E-2</v>
      </c>
      <c r="G120" s="9">
        <f t="shared" si="97"/>
        <v>1.7104687802738988E-3</v>
      </c>
      <c r="H120" s="9">
        <f t="shared" si="97"/>
        <v>1.4090912341854818E-2</v>
      </c>
      <c r="I120" s="9">
        <f t="shared" si="97"/>
        <v>7.1960102269867186E-3</v>
      </c>
      <c r="J120" s="9">
        <f t="shared" si="97"/>
        <v>8.3183374652874963E-3</v>
      </c>
      <c r="K120" s="34">
        <f t="shared" si="97"/>
        <v>9.4763024342781506E-3</v>
      </c>
      <c r="L120" s="108">
        <f t="shared" si="71"/>
        <v>1.1818068277403945E-3</v>
      </c>
      <c r="M120" s="88">
        <f t="shared" si="72"/>
        <v>2.1191707113110789E-6</v>
      </c>
      <c r="N120" s="88">
        <f t="shared" si="73"/>
        <v>2.2634569479994625E-5</v>
      </c>
      <c r="O120" s="88">
        <f t="shared" si="74"/>
        <v>0</v>
      </c>
      <c r="P120" s="88">
        <f>(G120-G$144)^2</f>
        <v>2.9257034482916792E-6</v>
      </c>
      <c r="Q120" s="88">
        <f t="shared" si="76"/>
        <v>9.8134680486503261E-4</v>
      </c>
      <c r="R120" s="88">
        <f t="shared" si="77"/>
        <v>1.0503460896498175E-3</v>
      </c>
      <c r="S120" s="88">
        <f t="shared" si="78"/>
        <v>6.9194738186405613E-5</v>
      </c>
      <c r="T120" s="88">
        <f t="shared" si="79"/>
        <v>8.9800307825906001E-5</v>
      </c>
      <c r="U120" s="114">
        <f t="shared" si="80"/>
        <v>3.4001742119071539E-3</v>
      </c>
      <c r="V120" s="111">
        <f t="shared" si="81"/>
        <v>5.8311012784097262E-2</v>
      </c>
      <c r="W120" s="108">
        <f t="shared" si="82"/>
        <v>0</v>
      </c>
      <c r="X120">
        <f t="shared" si="83"/>
        <v>9.4871457776458023E-4</v>
      </c>
      <c r="Y120">
        <f t="shared" si="84"/>
        <v>1.1631096803616429E-4</v>
      </c>
      <c r="Z120">
        <f t="shared" si="85"/>
        <v>9.8876625183876932E-4</v>
      </c>
      <c r="AA120">
        <f t="shared" si="86"/>
        <v>1.5614958996803961E-3</v>
      </c>
      <c r="AB120">
        <f t="shared" si="87"/>
        <v>1.9501071066599661E-4</v>
      </c>
      <c r="AC120">
        <f t="shared" si="88"/>
        <v>1.9603277072075043E-5</v>
      </c>
      <c r="AD120">
        <f t="shared" si="89"/>
        <v>1.0999865174391747E-3</v>
      </c>
      <c r="AE120" s="80">
        <f t="shared" si="90"/>
        <v>1.1417538420044754E-3</v>
      </c>
      <c r="AF120" s="114">
        <f t="shared" si="91"/>
        <v>6.0716420445016319E-3</v>
      </c>
      <c r="AG120" s="111">
        <f t="shared" si="92"/>
        <v>7.7920742068473853E-2</v>
      </c>
    </row>
    <row r="121" spans="1:33" x14ac:dyDescent="0.3">
      <c r="A121" s="99">
        <v>8</v>
      </c>
      <c r="B121" s="9" t="s">
        <v>98</v>
      </c>
      <c r="C121" s="9">
        <f t="shared" ref="C121:K121" si="98">C83*C$109</f>
        <v>9.9676437287104184E-3</v>
      </c>
      <c r="D121" s="9">
        <f t="shared" si="98"/>
        <v>7.3763576090080116E-3</v>
      </c>
      <c r="E121" s="9">
        <f t="shared" si="98"/>
        <v>2.2581457978683085E-2</v>
      </c>
      <c r="F121" s="9">
        <f t="shared" si="98"/>
        <v>1.3946074622408414E-2</v>
      </c>
      <c r="G121" s="9">
        <f t="shared" si="98"/>
        <v>4.2554077254974903E-3</v>
      </c>
      <c r="H121" s="9">
        <f t="shared" si="98"/>
        <v>3.2999694067334169E-2</v>
      </c>
      <c r="I121" s="9">
        <f t="shared" si="98"/>
        <v>1.0632031481345998E-2</v>
      </c>
      <c r="J121" s="9">
        <f t="shared" si="98"/>
        <v>8.4702214756861311E-3</v>
      </c>
      <c r="K121" s="34">
        <f t="shared" si="98"/>
        <v>4.3266150643532883E-2</v>
      </c>
      <c r="L121" s="108">
        <f t="shared" si="71"/>
        <v>8.3107973354740899E-5</v>
      </c>
      <c r="M121" s="88">
        <f t="shared" si="72"/>
        <v>5.1511004802853736E-6</v>
      </c>
      <c r="N121" s="88">
        <f t="shared" si="73"/>
        <v>8.9067027442963517E-5</v>
      </c>
      <c r="O121" s="88">
        <f t="shared" si="74"/>
        <v>3.5895552754385007E-4</v>
      </c>
      <c r="P121" s="88">
        <f t="shared" si="75"/>
        <v>1.8108494910223724E-5</v>
      </c>
      <c r="Q121" s="88">
        <f t="shared" si="76"/>
        <v>1.5419861827266096E-4</v>
      </c>
      <c r="R121" s="88">
        <f t="shared" si="77"/>
        <v>8.3943600827065862E-4</v>
      </c>
      <c r="S121" s="88">
        <f t="shared" si="78"/>
        <v>7.1744651847174541E-5</v>
      </c>
      <c r="T121" s="88">
        <f t="shared" si="79"/>
        <v>1.8719597915088809E-3</v>
      </c>
      <c r="U121" s="114">
        <f t="shared" si="80"/>
        <v>3.4917291936314388E-3</v>
      </c>
      <c r="V121" s="111">
        <f t="shared" si="81"/>
        <v>5.9090855414619267E-2</v>
      </c>
      <c r="W121" s="108">
        <f t="shared" si="82"/>
        <v>6.3812114972237465E-4</v>
      </c>
      <c r="X121">
        <f t="shared" si="83"/>
        <v>8.9924081396202619E-4</v>
      </c>
      <c r="Y121">
        <f t="shared" si="84"/>
        <v>3.7268626782593054E-5</v>
      </c>
      <c r="Z121">
        <f t="shared" si="85"/>
        <v>1.5621330430350242E-4</v>
      </c>
      <c r="AA121">
        <f t="shared" si="86"/>
        <v>1.3668421813972805E-3</v>
      </c>
      <c r="AB121">
        <f t="shared" si="87"/>
        <v>1.0806607738710313E-3</v>
      </c>
      <c r="AC121">
        <f t="shared" si="88"/>
        <v>6.1835891528165643E-5</v>
      </c>
      <c r="AD121">
        <f t="shared" si="89"/>
        <v>1.0899348024520979E-3</v>
      </c>
      <c r="AE121" s="80">
        <f t="shared" si="90"/>
        <v>0</v>
      </c>
      <c r="AF121" s="114">
        <f t="shared" si="91"/>
        <v>5.3301175440190716E-3</v>
      </c>
      <c r="AG121" s="111">
        <f t="shared" si="92"/>
        <v>7.300765400983017E-2</v>
      </c>
    </row>
    <row r="122" spans="1:33" x14ac:dyDescent="0.3">
      <c r="A122" s="99">
        <v>9</v>
      </c>
      <c r="B122" s="9" t="s">
        <v>118</v>
      </c>
      <c r="C122" s="9">
        <f t="shared" ref="C122:K122" si="99">C84*C$109</f>
        <v>2.8117274668577663E-2</v>
      </c>
      <c r="D122" s="9">
        <f t="shared" si="99"/>
        <v>3.3087376616181795E-2</v>
      </c>
      <c r="E122" s="9">
        <f t="shared" si="99"/>
        <v>1.6334373026212188E-2</v>
      </c>
      <c r="F122" s="9">
        <f t="shared" si="99"/>
        <v>1.9947863094901427E-2</v>
      </c>
      <c r="G122" s="9">
        <f t="shared" si="99"/>
        <v>4.7605446945983903E-3</v>
      </c>
      <c r="H122" s="9">
        <f t="shared" si="99"/>
        <v>1.0557374567874199E-2</v>
      </c>
      <c r="I122" s="9">
        <f t="shared" si="99"/>
        <v>1.794584815133932E-2</v>
      </c>
      <c r="J122" s="9">
        <f t="shared" si="99"/>
        <v>6.0064284064844913E-3</v>
      </c>
      <c r="K122" s="34">
        <f t="shared" si="99"/>
        <v>0</v>
      </c>
      <c r="L122" s="108">
        <f t="shared" si="71"/>
        <v>7.4343412347027682E-4</v>
      </c>
      <c r="M122" s="88">
        <f t="shared" si="72"/>
        <v>7.8291524122806684E-4</v>
      </c>
      <c r="N122" s="88">
        <f t="shared" si="73"/>
        <v>1.0178958174985647E-5</v>
      </c>
      <c r="O122" s="88">
        <f t="shared" si="74"/>
        <v>1.6755576275436981E-4</v>
      </c>
      <c r="P122" s="88">
        <f t="shared" si="75"/>
        <v>2.266278578926888E-5</v>
      </c>
      <c r="Q122" s="88">
        <f t="shared" si="76"/>
        <v>1.2152191206813031E-3</v>
      </c>
      <c r="R122" s="88">
        <f t="shared" si="77"/>
        <v>4.6912117886016319E-4</v>
      </c>
      <c r="S122" s="88">
        <f t="shared" si="78"/>
        <v>3.6077182202223829E-5</v>
      </c>
      <c r="T122" s="88">
        <f t="shared" si="79"/>
        <v>0</v>
      </c>
      <c r="U122" s="114">
        <f>SUM(L122:T122)</f>
        <v>3.4471643531606582E-3</v>
      </c>
      <c r="V122" s="111">
        <f>SQRT(U122)</f>
        <v>5.8712557031359643E-2</v>
      </c>
      <c r="W122" s="108">
        <f t="shared" si="82"/>
        <v>5.0572422545010296E-5</v>
      </c>
      <c r="X122">
        <f t="shared" si="83"/>
        <v>1.8286957410454458E-5</v>
      </c>
      <c r="Y122">
        <f t="shared" si="84"/>
        <v>1.5256915038376129E-4</v>
      </c>
      <c r="Z122">
        <f t="shared" si="85"/>
        <v>3.4226186076512076E-4</v>
      </c>
      <c r="AA122">
        <f t="shared" si="86"/>
        <v>1.3297466799548786E-3</v>
      </c>
      <c r="AB122">
        <f t="shared" si="87"/>
        <v>1.0880755029694995E-4</v>
      </c>
      <c r="AC122">
        <f t="shared" si="88"/>
        <v>2.3035337182412925E-4</v>
      </c>
      <c r="AD122">
        <f t="shared" si="89"/>
        <v>1.2586851990573705E-3</v>
      </c>
      <c r="AE122" s="80">
        <f t="shared" si="90"/>
        <v>1.8719597915088809E-3</v>
      </c>
      <c r="AF122" s="114">
        <f t="shared" si="91"/>
        <v>5.3632429837465554E-3</v>
      </c>
      <c r="AG122" s="111">
        <f t="shared" si="92"/>
        <v>7.3234165413053998E-2</v>
      </c>
    </row>
    <row r="123" spans="1:33" x14ac:dyDescent="0.3">
      <c r="A123" s="99">
        <v>10</v>
      </c>
      <c r="B123" s="9" t="s">
        <v>119</v>
      </c>
      <c r="C123" s="9">
        <f t="shared" ref="C123:K123" si="100">C85*C$109</f>
        <v>8.8672677885494842E-3</v>
      </c>
      <c r="D123" s="9">
        <f t="shared" si="100"/>
        <v>7.6783228709087414E-3</v>
      </c>
      <c r="E123" s="9">
        <f t="shared" si="100"/>
        <v>2.2355437535874344E-2</v>
      </c>
      <c r="F123" s="9">
        <f t="shared" si="100"/>
        <v>1.8804392309654975E-2</v>
      </c>
      <c r="G123" s="9">
        <f t="shared" si="100"/>
        <v>2.7042571821149063E-3</v>
      </c>
      <c r="H123" s="9">
        <f t="shared" si="100"/>
        <v>1.9793154859997393E-3</v>
      </c>
      <c r="I123" s="9">
        <f t="shared" si="100"/>
        <v>3.139541706125993E-2</v>
      </c>
      <c r="J123" s="9">
        <f t="shared" si="100"/>
        <v>3.6030824128173268E-3</v>
      </c>
      <c r="K123" s="34">
        <f t="shared" si="100"/>
        <v>0</v>
      </c>
      <c r="L123" s="108">
        <f t="shared" si="71"/>
        <v>6.4255959740684048E-5</v>
      </c>
      <c r="M123" s="88">
        <f t="shared" si="72"/>
        <v>6.6129663878761075E-6</v>
      </c>
      <c r="N123" s="88">
        <f t="shared" si="73"/>
        <v>8.4851961948476107E-5</v>
      </c>
      <c r="O123" s="88">
        <f t="shared" si="74"/>
        <v>1.9846622195576429E-4</v>
      </c>
      <c r="P123" s="88">
        <f t="shared" si="75"/>
        <v>7.3130069070200534E-6</v>
      </c>
      <c r="Q123" s="88">
        <f t="shared" si="76"/>
        <v>1.8868643795349463E-3</v>
      </c>
      <c r="R123" s="88">
        <f t="shared" si="77"/>
        <v>6.7398131413247493E-5</v>
      </c>
      <c r="S123" s="88">
        <f t="shared" si="78"/>
        <v>1.298220287355353E-5</v>
      </c>
      <c r="T123" s="88">
        <f t="shared" si="79"/>
        <v>0</v>
      </c>
      <c r="U123" s="114">
        <f t="shared" si="80"/>
        <v>2.3287448307615678E-3</v>
      </c>
      <c r="V123" s="111">
        <f t="shared" si="81"/>
        <v>4.8257070267076596E-2</v>
      </c>
      <c r="W123" s="108">
        <f t="shared" si="82"/>
        <v>6.949253021126733E-4</v>
      </c>
      <c r="X123">
        <f t="shared" si="83"/>
        <v>8.8122172447324763E-4</v>
      </c>
      <c r="Y123">
        <f t="shared" si="84"/>
        <v>4.0079332841177099E-5</v>
      </c>
      <c r="Z123">
        <f t="shared" si="85"/>
        <v>3.0126023404928681E-4</v>
      </c>
      <c r="AA123">
        <f t="shared" si="86"/>
        <v>1.4839428917384104E-3</v>
      </c>
      <c r="AB123">
        <f t="shared" si="87"/>
        <v>3.4337078990631101E-6</v>
      </c>
      <c r="AC123">
        <f t="shared" si="88"/>
        <v>8.1950316236090355E-4</v>
      </c>
      <c r="AD123">
        <f t="shared" si="89"/>
        <v>1.4349928668209986E-3</v>
      </c>
      <c r="AE123" s="80">
        <f t="shared" si="90"/>
        <v>1.8719597915088809E-3</v>
      </c>
      <c r="AF123" s="114">
        <f t="shared" si="91"/>
        <v>7.5313190138046413E-3</v>
      </c>
      <c r="AG123" s="111">
        <f t="shared" si="92"/>
        <v>8.6783172411502921E-2</v>
      </c>
    </row>
    <row r="124" spans="1:33" x14ac:dyDescent="0.3">
      <c r="A124" s="99">
        <v>11</v>
      </c>
      <c r="B124" s="9" t="s">
        <v>120</v>
      </c>
      <c r="C124" s="9">
        <f t="shared" ref="C124:K124" si="101">C86*C$109</f>
        <v>9.3886522297435687E-3</v>
      </c>
      <c r="D124" s="9">
        <f t="shared" si="101"/>
        <v>3.7363701838899831E-2</v>
      </c>
      <c r="E124" s="9">
        <f t="shared" si="101"/>
        <v>1.6895349760925351E-2</v>
      </c>
      <c r="F124" s="9">
        <f t="shared" si="101"/>
        <v>2.4764344997685102E-2</v>
      </c>
      <c r="G124" s="9">
        <f t="shared" si="101"/>
        <v>1.8707308455828162E-2</v>
      </c>
      <c r="H124" s="9">
        <f t="shared" si="101"/>
        <v>1.8608483305460651E-3</v>
      </c>
      <c r="I124" s="9">
        <f t="shared" si="101"/>
        <v>1.1034536828285228E-2</v>
      </c>
      <c r="J124" s="9">
        <f t="shared" si="101"/>
        <v>4.1484382110966528E-2</v>
      </c>
      <c r="K124" s="34">
        <f t="shared" si="101"/>
        <v>4.3266150643532883E-2</v>
      </c>
      <c r="L124" s="108">
        <f t="shared" si="71"/>
        <v>7.2886617567819101E-5</v>
      </c>
      <c r="M124" s="88">
        <f t="shared" si="72"/>
        <v>1.0405106830040645E-3</v>
      </c>
      <c r="N124" s="88">
        <f t="shared" si="73"/>
        <v>1.4073187227778094E-5</v>
      </c>
      <c r="O124" s="88">
        <f t="shared" si="74"/>
        <v>6.6061967187968539E-5</v>
      </c>
      <c r="P124" s="88">
        <f t="shared" si="75"/>
        <v>3.4996338966149985E-4</v>
      </c>
      <c r="Q124" s="88">
        <f t="shared" si="76"/>
        <v>1.8971703789686821E-3</v>
      </c>
      <c r="R124" s="88">
        <f t="shared" si="77"/>
        <v>8.1627442621906251E-4</v>
      </c>
      <c r="S124" s="88">
        <f t="shared" si="78"/>
        <v>1.7209539591286796E-3</v>
      </c>
      <c r="T124" s="88">
        <f t="shared" si="79"/>
        <v>1.8719597915088809E-3</v>
      </c>
      <c r="U124" s="114">
        <f t="shared" si="80"/>
        <v>7.8498544004744347E-3</v>
      </c>
      <c r="V124" s="111">
        <f t="shared" si="81"/>
        <v>8.8599404063878645E-2</v>
      </c>
      <c r="W124" s="108">
        <f t="shared" si="82"/>
        <v>6.6770825880841256E-4</v>
      </c>
      <c r="X124">
        <f t="shared" si="83"/>
        <v>0</v>
      </c>
      <c r="Y124">
        <f t="shared" si="84"/>
        <v>1.3902560108471773E-4</v>
      </c>
      <c r="Z124">
        <f t="shared" si="85"/>
        <v>5.4367327701583111E-4</v>
      </c>
      <c r="AA124">
        <f t="shared" si="86"/>
        <v>5.0710212094303298E-4</v>
      </c>
      <c r="AB124">
        <f t="shared" si="87"/>
        <v>3.0086967650418232E-6</v>
      </c>
      <c r="AC124">
        <f t="shared" si="88"/>
        <v>6.8328168131555946E-5</v>
      </c>
      <c r="AD124">
        <f t="shared" si="89"/>
        <v>0</v>
      </c>
      <c r="AE124" s="80">
        <f t="shared" si="90"/>
        <v>0</v>
      </c>
      <c r="AF124" s="114">
        <f t="shared" si="91"/>
        <v>1.928846122748592E-3</v>
      </c>
      <c r="AG124" s="111">
        <f t="shared" si="92"/>
        <v>4.3918630702113104E-2</v>
      </c>
    </row>
    <row r="125" spans="1:33" x14ac:dyDescent="0.3">
      <c r="A125" s="99">
        <v>12</v>
      </c>
      <c r="B125" s="9" t="s">
        <v>121</v>
      </c>
      <c r="C125" s="9">
        <f t="shared" ref="C125:K125" si="102">C87*C$109</f>
        <v>5.2615527921808158E-3</v>
      </c>
      <c r="D125" s="9">
        <f t="shared" si="102"/>
        <v>5.106754013600793E-3</v>
      </c>
      <c r="E125" s="9">
        <f t="shared" si="102"/>
        <v>1.3143925067854985E-2</v>
      </c>
      <c r="F125" s="9">
        <f t="shared" si="102"/>
        <v>2.260803352969876E-2</v>
      </c>
      <c r="G125" s="9">
        <f t="shared" si="102"/>
        <v>1.0633800171655712E-4</v>
      </c>
      <c r="H125" s="9">
        <f t="shared" si="102"/>
        <v>1.165512919604322E-2</v>
      </c>
      <c r="I125" s="9">
        <f t="shared" si="102"/>
        <v>6.9211285266379758E-3</v>
      </c>
      <c r="J125" s="9">
        <f t="shared" si="102"/>
        <v>1.2942155582893503E-3</v>
      </c>
      <c r="K125" s="34">
        <f t="shared" si="102"/>
        <v>0</v>
      </c>
      <c r="L125" s="108">
        <f t="shared" si="71"/>
        <v>1.9450450815901745E-5</v>
      </c>
      <c r="M125" s="88">
        <f t="shared" si="72"/>
        <v>0</v>
      </c>
      <c r="N125" s="88">
        <f t="shared" si="73"/>
        <v>0</v>
      </c>
      <c r="O125" s="88">
        <f t="shared" si="74"/>
        <v>1.0576400438638293E-4</v>
      </c>
      <c r="P125" s="88">
        <f t="shared" si="75"/>
        <v>1.1307770609070506E-8</v>
      </c>
      <c r="Q125" s="88">
        <f t="shared" si="76"/>
        <v>1.139888748322955E-3</v>
      </c>
      <c r="R125" s="88">
        <f t="shared" si="77"/>
        <v>1.0682389554741694E-3</v>
      </c>
      <c r="S125" s="88">
        <f t="shared" si="78"/>
        <v>1.6749939113182147E-6</v>
      </c>
      <c r="T125" s="88">
        <f t="shared" si="79"/>
        <v>0</v>
      </c>
      <c r="U125" s="114">
        <f t="shared" si="80"/>
        <v>2.3350284606813367E-3</v>
      </c>
      <c r="V125" s="111">
        <f t="shared" si="81"/>
        <v>4.832213220338416E-2</v>
      </c>
      <c r="W125" s="108">
        <f t="shared" si="82"/>
        <v>8.9803013216691778E-4</v>
      </c>
      <c r="X125">
        <f t="shared" si="83"/>
        <v>1.0405106830040645E-3</v>
      </c>
      <c r="Y125">
        <f t="shared" si="84"/>
        <v>2.4156422367613653E-4</v>
      </c>
      <c r="Z125">
        <f t="shared" si="85"/>
        <v>4.4776637907497328E-4</v>
      </c>
      <c r="AA125">
        <f t="shared" si="86"/>
        <v>1.6908460537589385E-3</v>
      </c>
      <c r="AB125">
        <f t="shared" si="87"/>
        <v>1.3291416087766157E-4</v>
      </c>
      <c r="AC125">
        <f t="shared" si="88"/>
        <v>1.7244727229607096E-5</v>
      </c>
      <c r="AD125">
        <f t="shared" si="89"/>
        <v>1.6152494875319311E-3</v>
      </c>
      <c r="AE125" s="80">
        <f t="shared" si="90"/>
        <v>1.8719597915088809E-3</v>
      </c>
      <c r="AF125" s="114">
        <f t="shared" si="91"/>
        <v>7.956085638829111E-3</v>
      </c>
      <c r="AG125" s="111">
        <f>SQRT(AF125)</f>
        <v>8.919689254020631E-2</v>
      </c>
    </row>
    <row r="126" spans="1:33" x14ac:dyDescent="0.3">
      <c r="A126" s="99">
        <v>13</v>
      </c>
      <c r="B126" s="9" t="s">
        <v>122</v>
      </c>
      <c r="C126" s="9">
        <f t="shared" ref="C126:K126" si="103">C88*C$109</f>
        <v>3.5228703677223555E-2</v>
      </c>
      <c r="D126" s="9">
        <f t="shared" si="103"/>
        <v>3.7363701838899831E-2</v>
      </c>
      <c r="E126" s="9">
        <f t="shared" si="103"/>
        <v>1.5000981078029295E-2</v>
      </c>
      <c r="F126" s="9">
        <f t="shared" si="103"/>
        <v>1.7020699854887612E-2</v>
      </c>
      <c r="G126" s="9">
        <f t="shared" si="103"/>
        <v>0</v>
      </c>
      <c r="H126" s="9">
        <f t="shared" si="103"/>
        <v>4.5417367692963929E-2</v>
      </c>
      <c r="I126" s="9">
        <f t="shared" si="103"/>
        <v>6.862225305134674E-3</v>
      </c>
      <c r="J126" s="9">
        <f t="shared" si="103"/>
        <v>0</v>
      </c>
      <c r="K126" s="34">
        <f t="shared" si="103"/>
        <v>0</v>
      </c>
      <c r="L126" s="108">
        <f t="shared" si="71"/>
        <v>1.1818068277403945E-3</v>
      </c>
      <c r="M126" s="88">
        <f t="shared" si="72"/>
        <v>1.0405106830040645E-3</v>
      </c>
      <c r="N126" s="88">
        <f t="shared" si="73"/>
        <v>3.4486570249245281E-6</v>
      </c>
      <c r="O126" s="88">
        <f t="shared" si="74"/>
        <v>2.5190440017937635E-4</v>
      </c>
      <c r="P126" s="88">
        <f t="shared" si="75"/>
        <v>0</v>
      </c>
      <c r="Q126" s="88">
        <f t="shared" si="76"/>
        <v>0</v>
      </c>
      <c r="R126" s="88">
        <f t="shared" si="77"/>
        <v>1.0720928020151455E-3</v>
      </c>
      <c r="S126" s="88">
        <f t="shared" si="78"/>
        <v>0</v>
      </c>
      <c r="T126" s="88">
        <f t="shared" si="79"/>
        <v>0</v>
      </c>
      <c r="U126" s="114">
        <f t="shared" si="80"/>
        <v>3.5497633699639055E-3</v>
      </c>
      <c r="V126" s="111">
        <f t="shared" si="81"/>
        <v>5.957989065082199E-2</v>
      </c>
      <c r="W126" s="108">
        <f t="shared" si="82"/>
        <v>0</v>
      </c>
      <c r="X126">
        <f t="shared" si="83"/>
        <v>0</v>
      </c>
      <c r="Y126">
        <f t="shared" si="84"/>
        <v>1.8728690190637456E-4</v>
      </c>
      <c r="Z126">
        <f t="shared" si="85"/>
        <v>2.4252322886452092E-4</v>
      </c>
      <c r="AA126">
        <f t="shared" si="86"/>
        <v>1.6996025772069696E-3</v>
      </c>
      <c r="AB126">
        <f t="shared" si="87"/>
        <v>2.0512818272895609E-3</v>
      </c>
      <c r="AC126">
        <f t="shared" si="88"/>
        <v>1.6758984699121719E-5</v>
      </c>
      <c r="AD126">
        <f t="shared" si="89"/>
        <v>1.7209539591286796E-3</v>
      </c>
      <c r="AE126" s="80">
        <f t="shared" si="90"/>
        <v>1.8719597915088809E-3</v>
      </c>
      <c r="AF126" s="114">
        <f t="shared" si="91"/>
        <v>7.790367270604108E-3</v>
      </c>
      <c r="AG126" s="111">
        <f t="shared" si="92"/>
        <v>8.8263057224436253E-2</v>
      </c>
    </row>
    <row r="127" spans="1:33" x14ac:dyDescent="0.3">
      <c r="A127" s="99">
        <v>14</v>
      </c>
      <c r="B127" s="9" t="s">
        <v>123</v>
      </c>
      <c r="C127" s="9">
        <f t="shared" ref="C127:K127" si="104">C89*C$109</f>
        <v>1.3407353034652212E-2</v>
      </c>
      <c r="D127" s="9">
        <f t="shared" si="104"/>
        <v>1.4014729239672298E-2</v>
      </c>
      <c r="E127" s="9">
        <f t="shared" si="104"/>
        <v>1.8063193528986471E-2</v>
      </c>
      <c r="F127" s="9">
        <f t="shared" si="104"/>
        <v>1.489122183466172E-2</v>
      </c>
      <c r="G127" s="9">
        <f t="shared" si="104"/>
        <v>4.0949568945050519E-3</v>
      </c>
      <c r="H127" s="9">
        <f t="shared" si="104"/>
        <v>9.192893072641449E-3</v>
      </c>
      <c r="I127" s="9">
        <f t="shared" si="104"/>
        <v>6.1750210542628192E-3</v>
      </c>
      <c r="J127" s="9">
        <f t="shared" si="104"/>
        <v>3.901915507408214E-4</v>
      </c>
      <c r="K127" s="34">
        <f t="shared" si="104"/>
        <v>0</v>
      </c>
      <c r="L127" s="108">
        <f t="shared" si="71"/>
        <v>1.5765481265316003E-4</v>
      </c>
      <c r="M127" s="88">
        <f t="shared" si="72"/>
        <v>7.9352022628303658E-5</v>
      </c>
      <c r="N127" s="88">
        <f t="shared" si="73"/>
        <v>2.4199202192682942E-5</v>
      </c>
      <c r="O127" s="88">
        <f t="shared" si="74"/>
        <v>3.2403508257752286E-4</v>
      </c>
      <c r="P127" s="88">
        <f t="shared" si="75"/>
        <v>1.676867196785446E-5</v>
      </c>
      <c r="Q127" s="88">
        <f t="shared" si="76"/>
        <v>1.3122125615183874E-3</v>
      </c>
      <c r="R127" s="88">
        <f t="shared" si="77"/>
        <v>1.1175670732198224E-3</v>
      </c>
      <c r="S127" s="88">
        <f t="shared" si="78"/>
        <v>1.52249446269527E-7</v>
      </c>
      <c r="T127" s="88">
        <f t="shared" si="79"/>
        <v>0</v>
      </c>
      <c r="U127" s="114">
        <f t="shared" si="80"/>
        <v>3.0319416762040032E-3</v>
      </c>
      <c r="V127" s="111">
        <f t="shared" si="81"/>
        <v>5.5063069985281453E-2</v>
      </c>
      <c r="W127" s="108">
        <f t="shared" si="82"/>
        <v>4.7617134386604876E-4</v>
      </c>
      <c r="X127">
        <f t="shared" si="83"/>
        <v>5.4517452143947802E-4</v>
      </c>
      <c r="Y127">
        <f t="shared" si="84"/>
        <v>1.1284957441961535E-4</v>
      </c>
      <c r="Z127">
        <f t="shared" si="85"/>
        <v>1.8073251307291943E-4</v>
      </c>
      <c r="AA127">
        <f t="shared" si="86"/>
        <v>1.3787319262700197E-3</v>
      </c>
      <c r="AB127">
        <f t="shared" si="87"/>
        <v>8.2203313036856011E-5</v>
      </c>
      <c r="AC127">
        <f t="shared" si="88"/>
        <v>1.1604716736749005E-5</v>
      </c>
      <c r="AD127">
        <f t="shared" si="89"/>
        <v>1.6887324978001439E-3</v>
      </c>
      <c r="AE127" s="80">
        <f t="shared" si="90"/>
        <v>1.8719597915088809E-3</v>
      </c>
      <c r="AF127" s="114">
        <f t="shared" si="91"/>
        <v>6.3481601981507114E-3</v>
      </c>
      <c r="AG127" s="111">
        <f t="shared" si="92"/>
        <v>7.9675342472754457E-2</v>
      </c>
    </row>
    <row r="128" spans="1:33" x14ac:dyDescent="0.3">
      <c r="A128" s="99">
        <v>15</v>
      </c>
      <c r="B128" s="9" t="s">
        <v>124</v>
      </c>
      <c r="C128" s="9">
        <f t="shared" ref="C128:K128" si="105">C90*C$109</f>
        <v>1.1603521896054817E-2</v>
      </c>
      <c r="D128" s="9">
        <f t="shared" si="105"/>
        <v>1.2389720304495177E-2</v>
      </c>
      <c r="E128" s="9">
        <f t="shared" si="105"/>
        <v>2.048808837460438E-2</v>
      </c>
      <c r="F128" s="9">
        <f t="shared" si="105"/>
        <v>1.1045134979069586E-2</v>
      </c>
      <c r="G128" s="9">
        <f t="shared" si="105"/>
        <v>7.0077372350156207E-3</v>
      </c>
      <c r="H128" s="9">
        <f t="shared" si="105"/>
        <v>1.2901319303115251E-4</v>
      </c>
      <c r="I128" s="9">
        <f t="shared" si="105"/>
        <v>5.6154404499814507E-3</v>
      </c>
      <c r="J128" s="9">
        <f t="shared" si="105"/>
        <v>1.0212204262589066E-2</v>
      </c>
      <c r="K128" s="34">
        <f t="shared" si="105"/>
        <v>0</v>
      </c>
      <c r="L128" s="108">
        <f t="shared" si="71"/>
        <v>1.1561057100509221E-4</v>
      </c>
      <c r="M128" s="88">
        <f t="shared" si="72"/>
        <v>5.3041597994303905E-5</v>
      </c>
      <c r="N128" s="88">
        <f t="shared" si="73"/>
        <v>5.3936734676204218E-5</v>
      </c>
      <c r="O128" s="88">
        <f t="shared" si="74"/>
        <v>4.7729408942337096E-4</v>
      </c>
      <c r="P128" s="88">
        <f t="shared" si="75"/>
        <v>4.9108381155024377E-5</v>
      </c>
      <c r="Q128" s="88">
        <f t="shared" si="76"/>
        <v>2.0510350533115814E-3</v>
      </c>
      <c r="R128" s="88">
        <f t="shared" si="77"/>
        <v>1.1552937992520009E-3</v>
      </c>
      <c r="S128" s="88">
        <f t="shared" si="78"/>
        <v>1.0428911590084229E-4</v>
      </c>
      <c r="T128" s="88">
        <f t="shared" si="79"/>
        <v>0</v>
      </c>
      <c r="U128" s="114">
        <f t="shared" si="80"/>
        <v>4.059609342718421E-3</v>
      </c>
      <c r="V128" s="111">
        <f t="shared" si="81"/>
        <v>6.3715063703322319E-2</v>
      </c>
      <c r="W128" s="108">
        <f t="shared" si="82"/>
        <v>5.5814921419326715E-4</v>
      </c>
      <c r="X128">
        <f t="shared" si="83"/>
        <v>6.2369975368078458E-4</v>
      </c>
      <c r="Y128">
        <f t="shared" si="84"/>
        <v>6.7210043599405162E-5</v>
      </c>
      <c r="Z128">
        <f t="shared" si="85"/>
        <v>9.2113780694452299E-5</v>
      </c>
      <c r="AA128">
        <f t="shared" si="86"/>
        <v>1.1709056929877797E-3</v>
      </c>
      <c r="AB128">
        <f t="shared" si="87"/>
        <v>7.4223174410241472E-12</v>
      </c>
      <c r="AC128">
        <f t="shared" si="88"/>
        <v>8.1053465900438602E-6</v>
      </c>
      <c r="AD128">
        <f t="shared" si="89"/>
        <v>9.7794910738055007E-4</v>
      </c>
      <c r="AE128" s="80">
        <f t="shared" si="90"/>
        <v>1.8719597915088809E-3</v>
      </c>
      <c r="AF128" s="114">
        <f t="shared" si="91"/>
        <v>5.3700927380574814E-3</v>
      </c>
      <c r="AG128" s="111">
        <f t="shared" si="92"/>
        <v>7.3280916602192422E-2</v>
      </c>
    </row>
    <row r="129" spans="1:33" x14ac:dyDescent="0.3">
      <c r="A129" s="99">
        <v>16</v>
      </c>
      <c r="B129" s="9" t="s">
        <v>125</v>
      </c>
      <c r="C129" s="9">
        <f t="shared" ref="C129:K129" si="106">C91*C$109</f>
        <v>7.6489190850060106E-3</v>
      </c>
      <c r="D129" s="9">
        <f t="shared" si="106"/>
        <v>7.5573032878531654E-3</v>
      </c>
      <c r="E129" s="9">
        <f t="shared" si="106"/>
        <v>1.5687620032368572E-2</v>
      </c>
      <c r="F129" s="9">
        <f t="shared" si="106"/>
        <v>2.7851655132741963E-2</v>
      </c>
      <c r="G129" s="9">
        <f t="shared" si="106"/>
        <v>3.3566313843618086E-2</v>
      </c>
      <c r="H129" s="9">
        <f t="shared" si="106"/>
        <v>2.3459484823807761E-2</v>
      </c>
      <c r="I129" s="9">
        <f t="shared" si="106"/>
        <v>2.7684514106551907E-3</v>
      </c>
      <c r="J129" s="9">
        <f t="shared" si="106"/>
        <v>4.1484382110966528E-2</v>
      </c>
      <c r="K129" s="34">
        <f t="shared" si="106"/>
        <v>4.3266150643532883E-2</v>
      </c>
      <c r="L129" s="108">
        <f t="shared" si="71"/>
        <v>4.6207811917290561E-5</v>
      </c>
      <c r="M129" s="88">
        <f t="shared" si="72"/>
        <v>6.0051917455388287E-6</v>
      </c>
      <c r="N129" s="88">
        <f t="shared" si="73"/>
        <v>6.4703840724917837E-6</v>
      </c>
      <c r="O129" s="88">
        <f t="shared" si="74"/>
        <v>2.5407055504049432E-5</v>
      </c>
      <c r="P129" s="88">
        <f t="shared" si="75"/>
        <v>1.1266974250482671E-3</v>
      </c>
      <c r="Q129" s="88">
        <f t="shared" si="76"/>
        <v>4.8214862009558193E-4</v>
      </c>
      <c r="R129" s="88">
        <f t="shared" si="77"/>
        <v>1.3569352577825922E-3</v>
      </c>
      <c r="S129" s="88">
        <f t="shared" si="78"/>
        <v>1.7209539591286796E-3</v>
      </c>
      <c r="T129" s="88">
        <f t="shared" si="79"/>
        <v>1.8719597915088809E-3</v>
      </c>
      <c r="U129" s="114">
        <f t="shared" si="80"/>
        <v>6.6427854968033728E-3</v>
      </c>
      <c r="V129" s="111">
        <f t="shared" si="81"/>
        <v>8.1503285190250907E-2</v>
      </c>
      <c r="W129" s="108">
        <f t="shared" si="82"/>
        <v>7.6064451815312034E-4</v>
      </c>
      <c r="X129">
        <f t="shared" si="83"/>
        <v>8.8842139458383666E-4</v>
      </c>
      <c r="Y129">
        <f t="shared" si="84"/>
        <v>1.6896468159821593E-4</v>
      </c>
      <c r="Z129">
        <f t="shared" si="85"/>
        <v>6.9717716199717901E-4</v>
      </c>
      <c r="AA129">
        <f t="shared" si="86"/>
        <v>5.8674415334569967E-5</v>
      </c>
      <c r="AB129">
        <f t="shared" si="87"/>
        <v>5.4443803668589072E-4</v>
      </c>
      <c r="AC129">
        <f t="shared" si="88"/>
        <v>0</v>
      </c>
      <c r="AD129">
        <f t="shared" si="89"/>
        <v>0</v>
      </c>
      <c r="AE129" s="80">
        <f t="shared" si="90"/>
        <v>0</v>
      </c>
      <c r="AF129" s="114">
        <f t="shared" si="91"/>
        <v>3.1183202083528128E-3</v>
      </c>
      <c r="AG129" s="111">
        <f t="shared" si="92"/>
        <v>5.5841921603333212E-2</v>
      </c>
    </row>
    <row r="130" spans="1:33" x14ac:dyDescent="0.3">
      <c r="A130" s="99">
        <v>17</v>
      </c>
      <c r="B130" s="9" t="s">
        <v>126</v>
      </c>
      <c r="C130" s="9">
        <f t="shared" ref="C130:K130" si="107">C92*C$109</f>
        <v>1.439316395287632E-2</v>
      </c>
      <c r="D130" s="9">
        <f t="shared" si="107"/>
        <v>1.3309624787914406E-2</v>
      </c>
      <c r="E130" s="9">
        <f t="shared" si="107"/>
        <v>1.5460741826968522E-2</v>
      </c>
      <c r="F130" s="9">
        <f t="shared" si="107"/>
        <v>2.033316701069807E-2</v>
      </c>
      <c r="G130" s="9">
        <f t="shared" si="107"/>
        <v>9.1014003528361673E-3</v>
      </c>
      <c r="H130" s="9">
        <f t="shared" si="107"/>
        <v>1.2874866325525078E-2</v>
      </c>
      <c r="I130" s="9">
        <f t="shared" si="107"/>
        <v>3.632365326036952E-3</v>
      </c>
      <c r="J130" s="9">
        <f t="shared" si="107"/>
        <v>9.4768587102837115E-3</v>
      </c>
      <c r="K130" s="34">
        <f t="shared" si="107"/>
        <v>0</v>
      </c>
      <c r="L130" s="108">
        <f t="shared" si="71"/>
        <v>1.8338245123703895E-4</v>
      </c>
      <c r="M130" s="88">
        <f t="shared" si="72"/>
        <v>6.7287088940088429E-5</v>
      </c>
      <c r="N130" s="88">
        <f t="shared" si="73"/>
        <v>5.367639895309353E-6</v>
      </c>
      <c r="O130" s="88">
        <f t="shared" si="74"/>
        <v>1.5772921730055069E-4</v>
      </c>
      <c r="P130" s="88">
        <f t="shared" si="75"/>
        <v>8.2835488382606318E-5</v>
      </c>
      <c r="Q130" s="88">
        <f t="shared" si="76"/>
        <v>1.0590143952497596E-3</v>
      </c>
      <c r="R130" s="88">
        <f t="shared" si="77"/>
        <v>1.2940342986543481E-3</v>
      </c>
      <c r="S130" s="88">
        <f t="shared" si="78"/>
        <v>8.9810851014680257E-5</v>
      </c>
      <c r="T130" s="88">
        <f t="shared" si="79"/>
        <v>0</v>
      </c>
      <c r="U130" s="114">
        <f t="shared" si="80"/>
        <v>2.939461430674382E-3</v>
      </c>
      <c r="V130" s="111">
        <f t="shared" si="81"/>
        <v>5.4216800262228512E-2</v>
      </c>
      <c r="W130" s="108">
        <f t="shared" si="82"/>
        <v>4.3411971560485164E-4</v>
      </c>
      <c r="X130">
        <f t="shared" si="83"/>
        <v>5.7859862277474361E-4</v>
      </c>
      <c r="Y130">
        <f t="shared" si="84"/>
        <v>1.7491437224375625E-4</v>
      </c>
      <c r="Z130">
        <f t="shared" si="85"/>
        <v>3.5666681178197086E-4</v>
      </c>
      <c r="AA130">
        <f>(G130-G$145)^2</f>
        <v>1.0320050984585318E-3</v>
      </c>
      <c r="AB130">
        <f t="shared" si="87"/>
        <v>1.6252622892457035E-4</v>
      </c>
      <c r="AC130">
        <f t="shared" si="88"/>
        <v>7.4634725319024503E-7</v>
      </c>
      <c r="AD130">
        <f t="shared" si="89"/>
        <v>1.024481554245258E-3</v>
      </c>
      <c r="AE130" s="80">
        <f t="shared" si="90"/>
        <v>1.8719597915088809E-3</v>
      </c>
      <c r="AF130" s="114">
        <f t="shared" si="91"/>
        <v>5.6360185427957541E-3</v>
      </c>
      <c r="AG130" s="111">
        <f t="shared" si="92"/>
        <v>7.5073421014336048E-2</v>
      </c>
    </row>
    <row r="131" spans="1:33" x14ac:dyDescent="0.3">
      <c r="A131" s="99">
        <v>18</v>
      </c>
      <c r="B131" s="9" t="s">
        <v>127</v>
      </c>
      <c r="C131" s="9">
        <f t="shared" ref="C131:K131" si="108">C93*C$109</f>
        <v>9.6310886925957181E-3</v>
      </c>
      <c r="D131" s="9">
        <f t="shared" si="108"/>
        <v>9.0875589481941646E-3</v>
      </c>
      <c r="E131" s="9">
        <f t="shared" si="108"/>
        <v>1.7157825113864537E-2</v>
      </c>
      <c r="F131" s="9">
        <f t="shared" si="108"/>
        <v>1.8761458793238255E-2</v>
      </c>
      <c r="G131" s="9">
        <f t="shared" si="108"/>
        <v>6.73729893242523E-3</v>
      </c>
      <c r="H131" s="9">
        <f t="shared" si="108"/>
        <v>6.5429374803605618E-4</v>
      </c>
      <c r="I131" s="9">
        <f t="shared" si="108"/>
        <v>3.4851072722786973E-3</v>
      </c>
      <c r="J131" s="9">
        <f t="shared" si="108"/>
        <v>2.714135551190257E-3</v>
      </c>
      <c r="K131" s="34">
        <f t="shared" si="108"/>
        <v>0</v>
      </c>
      <c r="L131" s="108">
        <f t="shared" si="71"/>
        <v>7.7084930618105766E-5</v>
      </c>
      <c r="M131" s="88">
        <f t="shared" si="72"/>
        <v>1.5846807927282937E-5</v>
      </c>
      <c r="N131" s="88">
        <f t="shared" si="73"/>
        <v>1.611139357935549E-5</v>
      </c>
      <c r="O131" s="88">
        <f t="shared" si="74"/>
        <v>1.99677743172475E-4</v>
      </c>
      <c r="P131" s="88">
        <f t="shared" si="75"/>
        <v>4.5391196904858141E-5</v>
      </c>
      <c r="Q131" s="88">
        <f t="shared" si="76"/>
        <v>2.0037327889990807E-3</v>
      </c>
      <c r="R131" s="88">
        <f t="shared" si="77"/>
        <v>1.3046505197038111E-3</v>
      </c>
      <c r="S131" s="88">
        <f t="shared" si="78"/>
        <v>7.3665317902348399E-6</v>
      </c>
      <c r="T131" s="88">
        <f t="shared" si="79"/>
        <v>0</v>
      </c>
      <c r="U131" s="114">
        <f t="shared" si="80"/>
        <v>3.6698619126952037E-3</v>
      </c>
      <c r="V131" s="111">
        <f t="shared" si="81"/>
        <v>6.0579385212258502E-2</v>
      </c>
      <c r="W131" s="108">
        <f t="shared" si="82"/>
        <v>6.5523789290124353E-4</v>
      </c>
      <c r="X131">
        <f t="shared" si="83"/>
        <v>7.9954025677560464E-4</v>
      </c>
      <c r="Y131">
        <f t="shared" si="84"/>
        <v>1.3290484692305077E-4</v>
      </c>
      <c r="Z131">
        <f t="shared" si="85"/>
        <v>2.9977169614675862E-4</v>
      </c>
      <c r="AA131">
        <f t="shared" si="86"/>
        <v>1.189486815588333E-3</v>
      </c>
      <c r="AB131">
        <f t="shared" si="87"/>
        <v>2.7878922516079752E-7</v>
      </c>
      <c r="AC131">
        <f t="shared" si="88"/>
        <v>5.1359562399933058E-7</v>
      </c>
      <c r="AD131">
        <f t="shared" si="89"/>
        <v>1.5031320183058435E-3</v>
      </c>
      <c r="AE131" s="80">
        <f t="shared" si="90"/>
        <v>1.8719597915088809E-3</v>
      </c>
      <c r="AF131" s="114">
        <f t="shared" si="91"/>
        <v>6.452825702998875E-3</v>
      </c>
      <c r="AG131" s="111">
        <f t="shared" si="92"/>
        <v>8.0329482153185042E-2</v>
      </c>
    </row>
    <row r="132" spans="1:33" x14ac:dyDescent="0.3">
      <c r="A132" s="99">
        <v>19</v>
      </c>
      <c r="B132" s="9" t="s">
        <v>128</v>
      </c>
      <c r="C132" s="9">
        <f t="shared" ref="C132:K132" si="109">C94*C$109</f>
        <v>1.0087401499516903E-2</v>
      </c>
      <c r="D132" s="9">
        <f t="shared" si="109"/>
        <v>8.9266534896942275E-3</v>
      </c>
      <c r="E132" s="9">
        <f t="shared" si="109"/>
        <v>1.9786867456212925E-2</v>
      </c>
      <c r="F132" s="9">
        <f t="shared" si="109"/>
        <v>7.2577157978991622E-3</v>
      </c>
      <c r="G132" s="9">
        <f t="shared" si="109"/>
        <v>1.4450768136229551E-2</v>
      </c>
      <c r="H132" s="9">
        <f t="shared" si="109"/>
        <v>6.5286124459844885E-3</v>
      </c>
      <c r="I132" s="9">
        <f t="shared" si="109"/>
        <v>2.5024051935319435E-2</v>
      </c>
      <c r="J132" s="9">
        <f t="shared" si="109"/>
        <v>1.9106520093562004E-3</v>
      </c>
      <c r="K132" s="34">
        <f t="shared" si="109"/>
        <v>0</v>
      </c>
      <c r="L132" s="108">
        <f t="shared" si="71"/>
        <v>8.5305824573192154E-5</v>
      </c>
      <c r="M132" s="88">
        <f t="shared" si="72"/>
        <v>1.4591632007458896E-5</v>
      </c>
      <c r="N132" s="88">
        <f t="shared" si="73"/>
        <v>4.4128683575042696E-5</v>
      </c>
      <c r="O132" s="88">
        <f t="shared" si="74"/>
        <v>6.5712659185972633E-4</v>
      </c>
      <c r="P132" s="88">
        <f t="shared" si="75"/>
        <v>2.0882469972706731E-4</v>
      </c>
      <c r="Q132" s="88">
        <f t="shared" si="76"/>
        <v>1.512335284659471E-3</v>
      </c>
      <c r="R132" s="88">
        <f t="shared" si="77"/>
        <v>2.1260560832885592E-4</v>
      </c>
      <c r="S132" s="88">
        <f t="shared" si="78"/>
        <v>3.6505911008568858E-6</v>
      </c>
      <c r="T132" s="88">
        <f t="shared" si="79"/>
        <v>0</v>
      </c>
      <c r="U132" s="114">
        <f t="shared" si="80"/>
        <v>2.7385689158316712E-3</v>
      </c>
      <c r="V132" s="111">
        <f t="shared" si="81"/>
        <v>5.2331337798986861E-2</v>
      </c>
      <c r="W132" s="108">
        <f t="shared" si="82"/>
        <v>6.3208507519075727E-4</v>
      </c>
      <c r="X132">
        <f t="shared" si="83"/>
        <v>8.0866571881505703E-4</v>
      </c>
      <c r="Y132">
        <f t="shared" si="84"/>
        <v>7.9199215438038677E-5</v>
      </c>
      <c r="Z132">
        <f t="shared" si="85"/>
        <v>3.3758113327952075E-5</v>
      </c>
      <c r="AA132">
        <f t="shared" si="86"/>
        <v>7.1692570691309033E-4</v>
      </c>
      <c r="AB132">
        <f t="shared" si="87"/>
        <v>4.0989748068056275E-5</v>
      </c>
      <c r="AC132">
        <f t="shared" si="88"/>
        <v>4.9531175471343532E-4</v>
      </c>
      <c r="AD132">
        <f t="shared" si="89"/>
        <v>1.5660801141550993E-3</v>
      </c>
      <c r="AE132" s="80">
        <f t="shared" si="90"/>
        <v>1.8719597915088809E-3</v>
      </c>
      <c r="AF132" s="114">
        <f t="shared" si="91"/>
        <v>6.2449752381303677E-3</v>
      </c>
      <c r="AG132" s="111">
        <f t="shared" si="92"/>
        <v>7.9025155729871024E-2</v>
      </c>
    </row>
    <row r="133" spans="1:33" x14ac:dyDescent="0.3">
      <c r="A133" s="99">
        <v>20</v>
      </c>
      <c r="B133" s="9" t="s">
        <v>129</v>
      </c>
      <c r="C133" s="9">
        <f t="shared" ref="C133:K133" si="110">C95*C$109</f>
        <v>3.5228703677223555E-2</v>
      </c>
      <c r="D133" s="9">
        <f t="shared" si="110"/>
        <v>3.7363701838899831E-2</v>
      </c>
      <c r="E133" s="9">
        <f t="shared" si="110"/>
        <v>1.826991431349086E-2</v>
      </c>
      <c r="F133" s="9">
        <f t="shared" si="110"/>
        <v>1.9562193268453505E-2</v>
      </c>
      <c r="G133" s="9">
        <f t="shared" si="110"/>
        <v>4.8575702559279343E-5</v>
      </c>
      <c r="H133" s="9">
        <f t="shared" si="110"/>
        <v>2.1103060610766691E-2</v>
      </c>
      <c r="I133" s="9">
        <f t="shared" si="110"/>
        <v>1.9163181395740893E-2</v>
      </c>
      <c r="J133" s="9">
        <f t="shared" si="110"/>
        <v>1.004827607775409E-3</v>
      </c>
      <c r="K133" s="34">
        <f t="shared" si="110"/>
        <v>0</v>
      </c>
      <c r="L133" s="108">
        <f t="shared" si="71"/>
        <v>1.1818068277403945E-3</v>
      </c>
      <c r="M133" s="88">
        <f t="shared" si="72"/>
        <v>1.0405106830040645E-3</v>
      </c>
      <c r="N133" s="88">
        <f t="shared" si="73"/>
        <v>2.627576574637465E-5</v>
      </c>
      <c r="O133" s="88">
        <f t="shared" si="74"/>
        <v>1.7768898146955421E-4</v>
      </c>
      <c r="P133" s="88">
        <f t="shared" si="75"/>
        <v>2.3595988791275775E-9</v>
      </c>
      <c r="Q133" s="88">
        <f t="shared" si="76"/>
        <v>5.9118552888738683E-4</v>
      </c>
      <c r="R133" s="88">
        <f t="shared" si="77"/>
        <v>4.1787013750969963E-4</v>
      </c>
      <c r="S133" s="88">
        <f t="shared" si="78"/>
        <v>1.0096785213476513E-6</v>
      </c>
      <c r="T133" s="88">
        <f t="shared" si="79"/>
        <v>0</v>
      </c>
      <c r="U133" s="114">
        <f t="shared" si="80"/>
        <v>3.4363499624777013E-3</v>
      </c>
      <c r="V133" s="111">
        <f t="shared" si="81"/>
        <v>5.8620388624417201E-2</v>
      </c>
      <c r="W133" s="108">
        <f t="shared" si="82"/>
        <v>0</v>
      </c>
      <c r="X133">
        <f t="shared" si="83"/>
        <v>0</v>
      </c>
      <c r="Y133">
        <f t="shared" si="84"/>
        <v>1.0850028998738593E-4</v>
      </c>
      <c r="Z133">
        <f t="shared" si="85"/>
        <v>3.2814057114214246E-4</v>
      </c>
      <c r="AA133">
        <f t="shared" si="86"/>
        <v>1.6955997500006474E-3</v>
      </c>
      <c r="AB133">
        <f t="shared" si="87"/>
        <v>4.4002495560138281E-4</v>
      </c>
      <c r="AC133">
        <f t="shared" si="88"/>
        <v>2.6878717128386821E-4</v>
      </c>
      <c r="AD133">
        <f t="shared" si="89"/>
        <v>1.6385943327768206E-3</v>
      </c>
      <c r="AE133" s="80">
        <f t="shared" si="90"/>
        <v>1.8719597915088809E-3</v>
      </c>
      <c r="AF133" s="114">
        <f t="shared" si="91"/>
        <v>6.3516068623011273E-3</v>
      </c>
      <c r="AG133" s="111">
        <f t="shared" si="92"/>
        <v>7.9696968965583176E-2</v>
      </c>
    </row>
    <row r="134" spans="1:33" x14ac:dyDescent="0.3">
      <c r="A134" s="99">
        <v>21</v>
      </c>
      <c r="B134" s="9" t="s">
        <v>130</v>
      </c>
      <c r="C134" s="9">
        <f t="shared" ref="C134:K134" si="111">C96*C$109</f>
        <v>1.5837884052456438E-2</v>
      </c>
      <c r="D134" s="9">
        <f t="shared" si="111"/>
        <v>5.6700204009736098E-3</v>
      </c>
      <c r="E134" s="9">
        <f t="shared" si="111"/>
        <v>1.3357507953089811E-2</v>
      </c>
      <c r="F134" s="9">
        <f t="shared" si="111"/>
        <v>1.8368958634633129E-2</v>
      </c>
      <c r="G134" s="9">
        <f t="shared" si="111"/>
        <v>1.053312514044477E-4</v>
      </c>
      <c r="H134" s="9">
        <f t="shared" si="111"/>
        <v>3.1259509983403752E-2</v>
      </c>
      <c r="I134" s="9">
        <f t="shared" si="111"/>
        <v>3.0806384846226911E-2</v>
      </c>
      <c r="J134" s="9">
        <f t="shared" si="111"/>
        <v>2.4681047820891595E-3</v>
      </c>
      <c r="K134" s="34">
        <f t="shared" si="111"/>
        <v>0</v>
      </c>
      <c r="L134" s="108">
        <f t="shared" si="71"/>
        <v>2.2459811315848378E-4</v>
      </c>
      <c r="M134" s="88">
        <f t="shared" si="72"/>
        <v>3.1726902314402407E-7</v>
      </c>
      <c r="N134" s="88">
        <f t="shared" si="73"/>
        <v>4.5617648865233183E-8</v>
      </c>
      <c r="O134" s="88">
        <f t="shared" si="74"/>
        <v>2.1092443299129825E-4</v>
      </c>
      <c r="P134" s="88">
        <f t="shared" si="75"/>
        <v>1.1094672522426965E-8</v>
      </c>
      <c r="Q134" s="88">
        <f t="shared" si="76"/>
        <v>2.0044493492415256E-4</v>
      </c>
      <c r="R134" s="88">
        <f>(I134-I$144)^2</f>
        <v>7.7416571104508606E-5</v>
      </c>
      <c r="S134" s="88">
        <f t="shared" si="78"/>
        <v>6.0915412153713775E-6</v>
      </c>
      <c r="T134" s="88">
        <f t="shared" si="79"/>
        <v>0</v>
      </c>
      <c r="U134" s="114">
        <f t="shared" si="80"/>
        <v>7.1984957473834627E-4</v>
      </c>
      <c r="V134" s="111">
        <f t="shared" si="81"/>
        <v>2.6830012574323298E-2</v>
      </c>
      <c r="W134" s="108">
        <f t="shared" si="82"/>
        <v>3.7600388572025357E-4</v>
      </c>
      <c r="X134">
        <f t="shared" si="83"/>
        <v>1.0044894430887494E-3</v>
      </c>
      <c r="Y134">
        <f t="shared" si="84"/>
        <v>2.3497068718187158E-4</v>
      </c>
      <c r="Z134">
        <f t="shared" si="85"/>
        <v>2.8633432276754036E-4</v>
      </c>
      <c r="AA134">
        <f t="shared" si="86"/>
        <v>1.6909288497138093E-3</v>
      </c>
      <c r="AB134">
        <f t="shared" si="87"/>
        <v>9.6927746125534376E-4</v>
      </c>
      <c r="AC134">
        <f t="shared" si="88"/>
        <v>7.8612571133755053E-4</v>
      </c>
      <c r="AD134">
        <f t="shared" si="89"/>
        <v>1.5222698966038703E-3</v>
      </c>
      <c r="AE134" s="80">
        <f t="shared" si="90"/>
        <v>1.8719597915088809E-3</v>
      </c>
      <c r="AF134" s="114">
        <f t="shared" si="91"/>
        <v>8.7423600491778695E-3</v>
      </c>
      <c r="AG134" s="111">
        <f t="shared" si="92"/>
        <v>9.3500588496425355E-2</v>
      </c>
    </row>
    <row r="135" spans="1:33" x14ac:dyDescent="0.3">
      <c r="A135" s="99">
        <v>22</v>
      </c>
      <c r="B135" s="9" t="s">
        <v>131</v>
      </c>
      <c r="C135" s="9">
        <f t="shared" ref="C135:K135" si="112">C97*C$109</f>
        <v>3.5228703677223555E-2</v>
      </c>
      <c r="D135" s="9">
        <f t="shared" si="112"/>
        <v>3.7363701838899831E-2</v>
      </c>
      <c r="E135" s="9">
        <f t="shared" si="112"/>
        <v>2.8686261561321355E-2</v>
      </c>
      <c r="F135" s="9">
        <f t="shared" si="112"/>
        <v>1.6003102333681088E-2</v>
      </c>
      <c r="G135" s="9">
        <f t="shared" si="112"/>
        <v>1.3179620023402399E-2</v>
      </c>
      <c r="H135" s="9">
        <f t="shared" si="112"/>
        <v>1.0365612451257047E-2</v>
      </c>
      <c r="I135" s="9">
        <f t="shared" si="112"/>
        <v>3.9268814335534623E-3</v>
      </c>
      <c r="J135" s="9">
        <f t="shared" si="112"/>
        <v>7.8740186837049381E-3</v>
      </c>
      <c r="K135" s="34">
        <f t="shared" si="112"/>
        <v>7.4710159897458306E-3</v>
      </c>
      <c r="L135" s="108">
        <f t="shared" si="71"/>
        <v>1.1818068277403945E-3</v>
      </c>
      <c r="M135" s="88">
        <f t="shared" si="72"/>
        <v>1.0405106830040645E-3</v>
      </c>
      <c r="N135" s="88">
        <f t="shared" si="73"/>
        <v>2.4156422367613653E-4</v>
      </c>
      <c r="O135" s="88">
        <f t="shared" si="74"/>
        <v>2.8524149582481799E-4</v>
      </c>
      <c r="P135" s="88">
        <f t="shared" si="75"/>
        <v>1.7370238396126946E-4</v>
      </c>
      <c r="Q135" s="88">
        <f t="shared" si="76"/>
        <v>1.2286255455245258E-3</v>
      </c>
      <c r="R135" s="88">
        <f t="shared" si="77"/>
        <v>1.2729319661618028E-3</v>
      </c>
      <c r="S135" s="88">
        <f t="shared" si="78"/>
        <v>6.2000170231334443E-5</v>
      </c>
      <c r="T135" s="88">
        <f t="shared" si="79"/>
        <v>5.5816079919037875E-5</v>
      </c>
      <c r="U135" s="114">
        <f t="shared" si="80"/>
        <v>5.5421993760433851E-3</v>
      </c>
      <c r="V135" s="111">
        <f t="shared" si="81"/>
        <v>7.4445949359541283E-2</v>
      </c>
      <c r="W135" s="108">
        <f t="shared" si="82"/>
        <v>0</v>
      </c>
      <c r="X135">
        <f t="shared" si="83"/>
        <v>0</v>
      </c>
      <c r="Y135">
        <f t="shared" si="84"/>
        <v>0</v>
      </c>
      <c r="Z135">
        <f t="shared" si="85"/>
        <v>2.1186432101050255E-4</v>
      </c>
      <c r="AA135">
        <f t="shared" si="86"/>
        <v>7.8661269663780962E-4</v>
      </c>
      <c r="AB135">
        <f t="shared" si="87"/>
        <v>1.0484374883539052E-4</v>
      </c>
      <c r="AC135">
        <f t="shared" si="88"/>
        <v>1.3419601179520901E-6</v>
      </c>
      <c r="AD135">
        <f t="shared" si="89"/>
        <v>1.1296565297126036E-3</v>
      </c>
      <c r="AE135" s="80">
        <f t="shared" si="90"/>
        <v>1.2812916648827467E-3</v>
      </c>
      <c r="AF135" s="114">
        <f t="shared" si="91"/>
        <v>3.5156109211970047E-3</v>
      </c>
      <c r="AG135" s="111">
        <f t="shared" si="92"/>
        <v>5.9292587405147069E-2</v>
      </c>
    </row>
    <row r="136" spans="1:33" x14ac:dyDescent="0.3">
      <c r="A136" s="99">
        <v>23</v>
      </c>
      <c r="B136" s="9" t="s">
        <v>132</v>
      </c>
      <c r="C136" s="9">
        <f t="shared" ref="C136:K136" si="113">C98*C$109</f>
        <v>1.4458722407355752E-2</v>
      </c>
      <c r="D136" s="9">
        <f t="shared" si="113"/>
        <v>2.1579036876383982E-2</v>
      </c>
      <c r="E136" s="9">
        <f t="shared" si="113"/>
        <v>2.8686261561321355E-2</v>
      </c>
      <c r="F136" s="9">
        <f t="shared" si="113"/>
        <v>9.3423087782348469E-3</v>
      </c>
      <c r="G136" s="9">
        <f t="shared" si="113"/>
        <v>4.1226236515197086E-2</v>
      </c>
      <c r="H136" s="9">
        <f t="shared" si="113"/>
        <v>9.6369691382997696E-3</v>
      </c>
      <c r="I136" s="9">
        <f t="shared" si="113"/>
        <v>1.2909622712807005E-2</v>
      </c>
      <c r="J136" s="9">
        <f t="shared" si="113"/>
        <v>1.1974139108485431E-2</v>
      </c>
      <c r="K136" s="34">
        <f t="shared" si="113"/>
        <v>1.3444306756261109E-2</v>
      </c>
      <c r="L136" s="108">
        <f t="shared" si="71"/>
        <v>1.8516231829155633E-4</v>
      </c>
      <c r="M136" s="88">
        <f t="shared" si="72"/>
        <v>2.7133610271154078E-4</v>
      </c>
      <c r="N136" s="88">
        <f t="shared" si="73"/>
        <v>2.4156422367613653E-4</v>
      </c>
      <c r="O136" s="88">
        <f t="shared" si="74"/>
        <v>5.5459720343351124E-4</v>
      </c>
      <c r="P136" s="88">
        <f t="shared" si="75"/>
        <v>1.6996025772069696E-3</v>
      </c>
      <c r="Q136" s="88">
        <f t="shared" si="76"/>
        <v>1.2802369207306132E-3</v>
      </c>
      <c r="R136" s="88">
        <f t="shared" si="77"/>
        <v>7.1264602802557258E-4</v>
      </c>
      <c r="S136" s="88">
        <f t="shared" si="78"/>
        <v>1.4338000738936025E-4</v>
      </c>
      <c r="T136" s="88">
        <f t="shared" si="79"/>
        <v>1.8074938415644809E-4</v>
      </c>
      <c r="U136" s="114">
        <f t="shared" si="80"/>
        <v>5.2692747656217084E-3</v>
      </c>
      <c r="V136" s="111">
        <f t="shared" si="81"/>
        <v>7.2589770392402456E-2</v>
      </c>
      <c r="W136" s="108">
        <f t="shared" si="82"/>
        <v>4.3139212195065932E-4</v>
      </c>
      <c r="X136">
        <f t="shared" si="83"/>
        <v>2.4915564797887545E-4</v>
      </c>
      <c r="Y136">
        <f t="shared" si="84"/>
        <v>0</v>
      </c>
      <c r="Z136">
        <f t="shared" si="85"/>
        <v>6.2327334012280631E-5</v>
      </c>
      <c r="AA136">
        <f t="shared" si="86"/>
        <v>0</v>
      </c>
      <c r="AB136">
        <f t="shared" si="87"/>
        <v>9.0453040497506264E-5</v>
      </c>
      <c r="AC136">
        <f t="shared" si="88"/>
        <v>1.0284335537958754E-4</v>
      </c>
      <c r="AD136">
        <f t="shared" si="89"/>
        <v>8.7085444206548459E-4</v>
      </c>
      <c r="AE136" s="80">
        <f t="shared" si="90"/>
        <v>8.8934237283680884E-4</v>
      </c>
      <c r="AF136" s="114">
        <f t="shared" si="91"/>
        <v>2.6963683147212024E-3</v>
      </c>
      <c r="AG136" s="111">
        <f t="shared" si="92"/>
        <v>5.1926566560106809E-2</v>
      </c>
    </row>
    <row r="137" spans="1:33" x14ac:dyDescent="0.3">
      <c r="A137" s="99">
        <v>24</v>
      </c>
      <c r="B137" s="9" t="s">
        <v>133</v>
      </c>
      <c r="C137" s="9">
        <f t="shared" ref="C137:K137" si="114">C99*C$109</f>
        <v>7.6390204074732251E-3</v>
      </c>
      <c r="D137" s="9">
        <f t="shared" si="114"/>
        <v>7.1055227864784912E-3</v>
      </c>
      <c r="E137" s="9">
        <f t="shared" si="114"/>
        <v>1.7276196351464563E-2</v>
      </c>
      <c r="F137" s="9">
        <f t="shared" si="114"/>
        <v>3.1945097588598613E-2</v>
      </c>
      <c r="G137" s="9">
        <f t="shared" si="114"/>
        <v>0</v>
      </c>
      <c r="H137" s="9">
        <f t="shared" si="114"/>
        <v>1.392832759586869E-2</v>
      </c>
      <c r="I137" s="9">
        <f t="shared" si="114"/>
        <v>2.020380497563256E-2</v>
      </c>
      <c r="J137" s="9">
        <f t="shared" si="114"/>
        <v>1.9292283826531854E-2</v>
      </c>
      <c r="K137" s="34">
        <f t="shared" si="114"/>
        <v>3.718204721509865E-2</v>
      </c>
      <c r="L137" s="108">
        <f t="shared" si="71"/>
        <v>4.607333475062024E-5</v>
      </c>
      <c r="M137" s="88">
        <f t="shared" si="72"/>
        <v>3.9950766074310191E-6</v>
      </c>
      <c r="N137" s="88">
        <f t="shared" si="73"/>
        <v>1.7075665961344354E-5</v>
      </c>
      <c r="O137" s="88">
        <f t="shared" si="74"/>
        <v>8.9699601521528845E-7</v>
      </c>
      <c r="P137" s="88">
        <f t="shared" si="75"/>
        <v>0</v>
      </c>
      <c r="Q137" s="88">
        <f t="shared" si="76"/>
        <v>9.915596462364716E-4</v>
      </c>
      <c r="R137" s="88">
        <f t="shared" si="77"/>
        <v>3.7640844656578213E-4</v>
      </c>
      <c r="S137" s="88">
        <f t="shared" si="78"/>
        <v>3.7219221524346257E-4</v>
      </c>
      <c r="T137" s="88">
        <f t="shared" si="79"/>
        <v>1.3825046351058252E-3</v>
      </c>
      <c r="U137" s="114">
        <f t="shared" si="80"/>
        <v>3.1907060164861525E-3</v>
      </c>
      <c r="V137" s="111">
        <f t="shared" si="81"/>
        <v>5.6486334776529382E-2</v>
      </c>
      <c r="W137" s="108">
        <f t="shared" si="82"/>
        <v>7.6119062292514129E-4</v>
      </c>
      <c r="X137">
        <f t="shared" si="83"/>
        <v>9.1555739956838966E-4</v>
      </c>
      <c r="Y137">
        <f t="shared" si="84"/>
        <v>1.3018958809318432E-4</v>
      </c>
      <c r="Z137">
        <f t="shared" si="85"/>
        <v>9.3010086415827532E-4</v>
      </c>
      <c r="AA137">
        <f t="shared" si="86"/>
        <v>1.6996025772069696E-3</v>
      </c>
      <c r="AB137">
        <f t="shared" si="87"/>
        <v>1.9049627492293212E-4</v>
      </c>
      <c r="AC137">
        <f t="shared" si="88"/>
        <v>3.0399155393576898E-4</v>
      </c>
      <c r="AD137">
        <f t="shared" si="89"/>
        <v>4.9248922626600846E-4</v>
      </c>
      <c r="AE137" s="80">
        <f t="shared" si="90"/>
        <v>3.7016314527885188E-5</v>
      </c>
      <c r="AF137" s="114">
        <f t="shared" si="91"/>
        <v>5.460634421604554E-3</v>
      </c>
      <c r="AG137" s="111">
        <f t="shared" si="92"/>
        <v>7.3896105591597677E-2</v>
      </c>
    </row>
    <row r="138" spans="1:33" x14ac:dyDescent="0.3">
      <c r="A138" s="99">
        <v>25</v>
      </c>
      <c r="B138" s="9" t="s">
        <v>134</v>
      </c>
      <c r="C138" s="9">
        <f t="shared" ref="C138:K138" si="115">C100*C$109</f>
        <v>3.5228703677223555E-2</v>
      </c>
      <c r="D138" s="9">
        <f t="shared" si="115"/>
        <v>3.7363701838899831E-2</v>
      </c>
      <c r="E138" s="9">
        <f t="shared" si="115"/>
        <v>1.6568971094933976E-2</v>
      </c>
      <c r="F138" s="9">
        <f t="shared" si="115"/>
        <v>2.6978226408139322E-2</v>
      </c>
      <c r="G138" s="9">
        <f t="shared" si="115"/>
        <v>4.1226236515197086E-2</v>
      </c>
      <c r="H138" s="9">
        <f t="shared" si="115"/>
        <v>1.2628879999030394E-4</v>
      </c>
      <c r="I138" s="9">
        <f t="shared" si="115"/>
        <v>5.1540318815389181E-3</v>
      </c>
      <c r="J138" s="9">
        <f t="shared" si="115"/>
        <v>4.1484382110966528E-2</v>
      </c>
      <c r="K138" s="34">
        <f t="shared" si="115"/>
        <v>0</v>
      </c>
      <c r="L138" s="108">
        <f t="shared" si="71"/>
        <v>1.1818068277403945E-3</v>
      </c>
      <c r="M138" s="88">
        <f t="shared" si="72"/>
        <v>1.0405106830040645E-3</v>
      </c>
      <c r="N138" s="88">
        <f t="shared" si="73"/>
        <v>1.1730940287609581E-5</v>
      </c>
      <c r="O138" s="88">
        <f t="shared" si="74"/>
        <v>3.4975040169554033E-5</v>
      </c>
      <c r="P138" s="88">
        <f t="shared" si="75"/>
        <v>1.6996025772069696E-3</v>
      </c>
      <c r="Q138" s="88">
        <f t="shared" si="76"/>
        <v>2.0512818272895609E-3</v>
      </c>
      <c r="R138" s="88">
        <f t="shared" si="77"/>
        <v>1.1868728945714662E-3</v>
      </c>
      <c r="S138" s="88">
        <f t="shared" si="78"/>
        <v>1.7209539591286796E-3</v>
      </c>
      <c r="T138" s="88">
        <f t="shared" si="79"/>
        <v>0</v>
      </c>
      <c r="U138" s="114">
        <f t="shared" si="80"/>
        <v>8.9277347493983E-3</v>
      </c>
      <c r="V138" s="111">
        <f t="shared" si="81"/>
        <v>9.4486690858545261E-2</v>
      </c>
      <c r="W138" s="108">
        <f t="shared" si="82"/>
        <v>0</v>
      </c>
      <c r="X138">
        <f t="shared" si="83"/>
        <v>0</v>
      </c>
      <c r="Y138">
        <f t="shared" si="84"/>
        <v>1.4682872824680249E-4</v>
      </c>
      <c r="Z138">
        <f t="shared" si="85"/>
        <v>6.518158189556684E-4</v>
      </c>
      <c r="AA138">
        <f t="shared" si="86"/>
        <v>0</v>
      </c>
      <c r="AB138">
        <f t="shared" si="87"/>
        <v>0</v>
      </c>
      <c r="AC138">
        <f t="shared" si="88"/>
        <v>5.6909941830618266E-6</v>
      </c>
      <c r="AD138">
        <f t="shared" si="89"/>
        <v>0</v>
      </c>
      <c r="AE138" s="80">
        <f t="shared" si="90"/>
        <v>1.8719597915088809E-3</v>
      </c>
      <c r="AF138" s="114">
        <f t="shared" si="91"/>
        <v>2.6762953328944138E-3</v>
      </c>
      <c r="AG138" s="111">
        <f t="shared" si="92"/>
        <v>5.1732923104097009E-2</v>
      </c>
    </row>
    <row r="139" spans="1:33" x14ac:dyDescent="0.3">
      <c r="A139" s="99">
        <v>26</v>
      </c>
      <c r="B139" s="9" t="s">
        <v>135</v>
      </c>
      <c r="C139" s="9">
        <f t="shared" ref="C139:K139" si="116">C101*C$109</f>
        <v>8.3614615939643748E-3</v>
      </c>
      <c r="D139" s="9">
        <f t="shared" si="116"/>
        <v>6.9973445096635405E-3</v>
      </c>
      <c r="E139" s="9">
        <f t="shared" si="116"/>
        <v>1.5034433819090172E-2</v>
      </c>
      <c r="F139" s="9">
        <f t="shared" si="116"/>
        <v>3.27797397841657E-2</v>
      </c>
      <c r="G139" s="9">
        <f t="shared" si="116"/>
        <v>2.0890068976270393E-5</v>
      </c>
      <c r="H139" s="9">
        <f t="shared" si="116"/>
        <v>6.1992245389812456E-3</v>
      </c>
      <c r="I139" s="9">
        <f t="shared" si="116"/>
        <v>1.2104612018928545E-2</v>
      </c>
      <c r="J139" s="9">
        <f t="shared" si="116"/>
        <v>4.1484382110966528E-2</v>
      </c>
      <c r="K139" s="34">
        <f t="shared" si="116"/>
        <v>0</v>
      </c>
      <c r="L139" s="108">
        <f t="shared" si="71"/>
        <v>5.6402733429434772E-5</v>
      </c>
      <c r="M139" s="88">
        <f t="shared" si="72"/>
        <v>3.5743324238027854E-6</v>
      </c>
      <c r="N139" s="88">
        <f t="shared" si="73"/>
        <v>3.574023338496829E-6</v>
      </c>
      <c r="O139" s="88">
        <f t="shared" si="74"/>
        <v>1.264647342469146E-8</v>
      </c>
      <c r="P139" s="88">
        <f t="shared" si="75"/>
        <v>4.3639498183333471E-10</v>
      </c>
      <c r="Q139" s="88">
        <f t="shared" si="76"/>
        <v>1.5380627524462789E-3</v>
      </c>
      <c r="R139" s="88">
        <f t="shared" si="77"/>
        <v>7.5627428485943273E-4</v>
      </c>
      <c r="S139" s="88">
        <f t="shared" si="78"/>
        <v>1.7209539591286796E-3</v>
      </c>
      <c r="T139" s="88">
        <f t="shared" si="79"/>
        <v>0</v>
      </c>
      <c r="U139" s="114">
        <f t="shared" si="80"/>
        <v>4.0788551684945318E-3</v>
      </c>
      <c r="V139" s="111">
        <f t="shared" si="81"/>
        <v>6.3865915545731677E-2</v>
      </c>
      <c r="W139" s="108">
        <f t="shared" si="82"/>
        <v>7.2184869716045315E-4</v>
      </c>
      <c r="X139">
        <f t="shared" si="83"/>
        <v>9.2211565744686262E-4</v>
      </c>
      <c r="Y139">
        <f t="shared" si="84"/>
        <v>1.8637240070355296E-4</v>
      </c>
      <c r="Z139">
        <f t="shared" si="85"/>
        <v>9.8170658436918775E-4</v>
      </c>
      <c r="AA139">
        <f t="shared" si="86"/>
        <v>1.6978805757530823E-3</v>
      </c>
      <c r="AB139">
        <f t="shared" si="87"/>
        <v>3.688054848991346E-5</v>
      </c>
      <c r="AC139">
        <f t="shared" si="88"/>
        <v>8.7163894903475101E-5</v>
      </c>
      <c r="AD139">
        <f t="shared" si="89"/>
        <v>0</v>
      </c>
      <c r="AE139" s="80">
        <f t="shared" si="90"/>
        <v>1.8719597915088809E-3</v>
      </c>
      <c r="AF139" s="114">
        <f t="shared" si="91"/>
        <v>6.5059281503354084E-3</v>
      </c>
      <c r="AG139" s="111">
        <f t="shared" si="92"/>
        <v>8.0659333931885457E-2</v>
      </c>
    </row>
    <row r="140" spans="1:33" x14ac:dyDescent="0.3">
      <c r="A140" s="99">
        <v>27</v>
      </c>
      <c r="B140" s="9" t="s">
        <v>136</v>
      </c>
      <c r="C140" s="9">
        <f t="shared" ref="C140:K140" si="117">C102*C$109</f>
        <v>1.047280082968682E-2</v>
      </c>
      <c r="D140" s="9">
        <f t="shared" si="117"/>
        <v>9.0657676406343188E-3</v>
      </c>
      <c r="E140" s="9">
        <f t="shared" si="117"/>
        <v>2.8686261561321355E-2</v>
      </c>
      <c r="F140" s="9">
        <f t="shared" si="117"/>
        <v>1.6092750443244413E-3</v>
      </c>
      <c r="G140" s="9">
        <f t="shared" si="117"/>
        <v>1.1150640613134883E-2</v>
      </c>
      <c r="H140" s="9">
        <f t="shared" si="117"/>
        <v>1.7494030784460622E-2</v>
      </c>
      <c r="I140" s="9">
        <f t="shared" si="117"/>
        <v>1.6168934302656379E-2</v>
      </c>
      <c r="J140" s="9">
        <f t="shared" si="117"/>
        <v>5.4210325950918286E-4</v>
      </c>
      <c r="K140" s="34">
        <f t="shared" si="117"/>
        <v>0</v>
      </c>
      <c r="L140" s="108">
        <f t="shared" si="71"/>
        <v>9.2573542464224239E-5</v>
      </c>
      <c r="M140" s="88">
        <f t="shared" si="72"/>
        <v>1.5673788899037155E-5</v>
      </c>
      <c r="N140" s="88">
        <f t="shared" si="73"/>
        <v>2.4156422367613653E-4</v>
      </c>
      <c r="O140" s="88">
        <f t="shared" si="74"/>
        <v>9.7862116381073716E-4</v>
      </c>
      <c r="P140" s="88">
        <f t="shared" si="75"/>
        <v>1.2433678608329309E-4</v>
      </c>
      <c r="Q140" s="88">
        <f t="shared" si="76"/>
        <v>7.7971274410578307E-4</v>
      </c>
      <c r="R140" s="88">
        <f t="shared" si="77"/>
        <v>5.4925168576393647E-4</v>
      </c>
      <c r="S140" s="88">
        <f t="shared" si="78"/>
        <v>2.9387594397048046E-7</v>
      </c>
      <c r="T140" s="88">
        <f t="shared" si="79"/>
        <v>0</v>
      </c>
      <c r="U140" s="114">
        <f t="shared" si="80"/>
        <v>2.7820278107471182E-3</v>
      </c>
      <c r="V140" s="111">
        <f t="shared" si="81"/>
        <v>5.2744931611929481E-2</v>
      </c>
      <c r="W140" s="108">
        <f t="shared" si="82"/>
        <v>6.1285472579667745E-4</v>
      </c>
      <c r="X140">
        <f t="shared" si="83"/>
        <v>8.0077307988936483E-4</v>
      </c>
      <c r="Y140">
        <f t="shared" si="84"/>
        <v>0</v>
      </c>
      <c r="Z140">
        <f t="shared" si="85"/>
        <v>2.615740410038561E-8</v>
      </c>
      <c r="AA140">
        <f t="shared" si="86"/>
        <v>9.0454146886414079E-4</v>
      </c>
      <c r="AB140">
        <f t="shared" si="87"/>
        <v>3.0163846163913291E-4</v>
      </c>
      <c r="AC140">
        <f t="shared" si="88"/>
        <v>1.7957294173881653E-4</v>
      </c>
      <c r="AD140">
        <f t="shared" si="89"/>
        <v>1.6762701975504917E-3</v>
      </c>
      <c r="AE140" s="80">
        <f t="shared" si="90"/>
        <v>1.8719597915088809E-3</v>
      </c>
      <c r="AF140" s="114">
        <f t="shared" si="91"/>
        <v>6.3476368243916056E-3</v>
      </c>
      <c r="AG140" s="111">
        <f t="shared" si="92"/>
        <v>7.9672057990186285E-2</v>
      </c>
    </row>
    <row r="141" spans="1:33" x14ac:dyDescent="0.3">
      <c r="A141" s="99">
        <v>28</v>
      </c>
      <c r="B141" s="9" t="s">
        <v>137</v>
      </c>
      <c r="C141" s="9">
        <f>C103*C$109</f>
        <v>1.6535172861610183E-2</v>
      </c>
      <c r="D141" s="9">
        <f t="shared" ref="D141:K141" si="118">D103*D$109</f>
        <v>9.9243840715414807E-3</v>
      </c>
      <c r="E141" s="9">
        <f t="shared" si="118"/>
        <v>2.0883945810491421E-2</v>
      </c>
      <c r="F141" s="9">
        <f t="shared" si="118"/>
        <v>3.9328076799452234E-3</v>
      </c>
      <c r="G141" s="9">
        <f t="shared" si="118"/>
        <v>1.9494964731264771E-2</v>
      </c>
      <c r="H141" s="9">
        <f t="shared" si="118"/>
        <v>2.4106484229186064E-4</v>
      </c>
      <c r="I141" s="9">
        <f t="shared" si="118"/>
        <v>3.960505355828265E-2</v>
      </c>
      <c r="J141" s="9">
        <f t="shared" si="118"/>
        <v>2.0874003846193704E-2</v>
      </c>
      <c r="K141" s="34">
        <f t="shared" si="118"/>
        <v>1.7618218254781246E-2</v>
      </c>
      <c r="L141" s="108">
        <f t="shared" si="71"/>
        <v>2.4598429868688608E-4</v>
      </c>
      <c r="M141" s="88">
        <f t="shared" si="72"/>
        <v>2.3209559375173593E-5</v>
      </c>
      <c r="N141" s="88">
        <f t="shared" si="73"/>
        <v>5.9907921096442304E-5</v>
      </c>
      <c r="O141" s="88">
        <f t="shared" si="74"/>
        <v>8.3864619065625594E-4</v>
      </c>
      <c r="P141" s="88">
        <f t="shared" si="75"/>
        <v>3.800536498732573E-4</v>
      </c>
      <c r="Q141" s="88">
        <f t="shared" si="76"/>
        <v>2.0408983392556411E-3</v>
      </c>
      <c r="R141" s="88">
        <f t="shared" si="77"/>
        <v>0</v>
      </c>
      <c r="S141" s="88">
        <f t="shared" si="78"/>
        <v>4.3572403657090957E-4</v>
      </c>
      <c r="T141" s="88">
        <f t="shared" si="79"/>
        <v>3.1040161447310713E-4</v>
      </c>
      <c r="U141" s="114">
        <f t="shared" si="80"/>
        <v>4.3348256099876728E-3</v>
      </c>
      <c r="V141" s="111">
        <f t="shared" si="81"/>
        <v>6.5839392539631419E-2</v>
      </c>
      <c r="W141" s="108">
        <f t="shared" si="82"/>
        <v>3.4944809435428673E-4</v>
      </c>
      <c r="X141">
        <f t="shared" si="83"/>
        <v>7.529161595380675E-4</v>
      </c>
      <c r="Y141">
        <f t="shared" si="84"/>
        <v>6.0876131075648868E-5</v>
      </c>
      <c r="Z141">
        <f t="shared" si="85"/>
        <v>6.1765428334266843E-6</v>
      </c>
      <c r="AA141">
        <f t="shared" si="86"/>
        <v>4.7224817334713275E-4</v>
      </c>
      <c r="AB141">
        <f t="shared" si="87"/>
        <v>1.3173539886408734E-8</v>
      </c>
      <c r="AC141">
        <f t="shared" si="88"/>
        <v>1.3569352577825922E-3</v>
      </c>
      <c r="AD141">
        <f t="shared" si="89"/>
        <v>4.2478769221702002E-4</v>
      </c>
      <c r="AE141" s="80">
        <f t="shared" si="90"/>
        <v>6.5781643581797522E-4</v>
      </c>
      <c r="AF141" s="114">
        <f>SUM(W141:AE141)</f>
        <v>4.081217660506036E-3</v>
      </c>
      <c r="AG141" s="111">
        <f>SQRT(AF141)</f>
        <v>6.3884408586963037E-2</v>
      </c>
    </row>
    <row r="142" spans="1:33" x14ac:dyDescent="0.3">
      <c r="A142" s="99">
        <v>29</v>
      </c>
      <c r="B142" s="9" t="s">
        <v>138</v>
      </c>
      <c r="C142" s="9">
        <f t="shared" ref="C142:K142" si="119">C104*C$109</f>
        <v>2.0475008793060901E-2</v>
      </c>
      <c r="D142" s="9">
        <f t="shared" si="119"/>
        <v>2.0943003086980966E-2</v>
      </c>
      <c r="E142" s="9">
        <f t="shared" si="119"/>
        <v>2.4554311938683508E-2</v>
      </c>
      <c r="F142" s="9">
        <f t="shared" si="119"/>
        <v>1.4475425364591837E-3</v>
      </c>
      <c r="G142" s="9">
        <f t="shared" si="119"/>
        <v>4.1226236515197086E-2</v>
      </c>
      <c r="H142" s="9">
        <f t="shared" si="119"/>
        <v>2.1121076758294881E-3</v>
      </c>
      <c r="I142" s="9">
        <f t="shared" si="119"/>
        <v>3.8218373552059065E-2</v>
      </c>
      <c r="J142" s="9">
        <f t="shared" si="119"/>
        <v>4.0364695711475832E-3</v>
      </c>
      <c r="K142" s="34">
        <f t="shared" si="119"/>
        <v>3.7680301238115506E-2</v>
      </c>
      <c r="L142" s="108">
        <f t="shared" si="71"/>
        <v>3.8509048574766544E-4</v>
      </c>
      <c r="M142" s="88">
        <f t="shared" si="72"/>
        <v>2.507867847141344E-4</v>
      </c>
      <c r="N142" s="88">
        <f t="shared" si="73"/>
        <v>1.3019692854197596E-4</v>
      </c>
      <c r="O142" s="88">
        <f t="shared" si="74"/>
        <v>9.8876625183876932E-4</v>
      </c>
      <c r="P142" s="88">
        <f t="shared" si="75"/>
        <v>1.6996025772069696E-3</v>
      </c>
      <c r="Q142" s="88">
        <f t="shared" si="76"/>
        <v>1.8753455451516231E-3</v>
      </c>
      <c r="R142" s="88">
        <f t="shared" si="77"/>
        <v>1.9228814396602427E-6</v>
      </c>
      <c r="S142" s="88">
        <f t="shared" si="78"/>
        <v>1.6293086598800354E-5</v>
      </c>
      <c r="T142" s="88">
        <f t="shared" si="79"/>
        <v>1.419805101395129E-3</v>
      </c>
      <c r="U142" s="114">
        <f t="shared" si="80"/>
        <v>6.767809642634728E-3</v>
      </c>
      <c r="V142" s="111">
        <f t="shared" si="81"/>
        <v>8.2266698260199597E-2</v>
      </c>
      <c r="W142" s="108">
        <f t="shared" si="82"/>
        <v>2.1767151273496726E-4</v>
      </c>
      <c r="X142">
        <f t="shared" si="83"/>
        <v>2.6963934750126974E-4</v>
      </c>
      <c r="Y142">
        <f t="shared" si="84"/>
        <v>1.7073007684017045E-5</v>
      </c>
      <c r="Z142">
        <f t="shared" si="85"/>
        <v>0</v>
      </c>
      <c r="AA142">
        <f t="shared" si="86"/>
        <v>0</v>
      </c>
      <c r="AB142">
        <f t="shared" si="87"/>
        <v>3.9434766076392007E-6</v>
      </c>
      <c r="AC142">
        <f t="shared" si="88"/>
        <v>1.2566969798315968E-3</v>
      </c>
      <c r="AD142">
        <f t="shared" si="89"/>
        <v>1.402346153589929E-3</v>
      </c>
      <c r="AE142" s="80">
        <f t="shared" si="90"/>
        <v>3.1201713580001662E-5</v>
      </c>
      <c r="AF142" s="114">
        <f t="shared" si="91"/>
        <v>3.1985721915294206E-3</v>
      </c>
      <c r="AG142" s="111">
        <f t="shared" si="92"/>
        <v>5.655592092371426E-2</v>
      </c>
    </row>
    <row r="143" spans="1:33" ht="15" thickBot="1" x14ac:dyDescent="0.35">
      <c r="A143" s="100">
        <v>30</v>
      </c>
      <c r="B143" s="9" t="s">
        <v>139</v>
      </c>
      <c r="C143" s="36">
        <f t="shared" ref="C143:J143" si="120">C105*C$109</f>
        <v>8.5128626781953362E-4</v>
      </c>
      <c r="D143" s="36">
        <f t="shared" si="120"/>
        <v>8.9268480549402982E-3</v>
      </c>
      <c r="E143" s="36">
        <f t="shared" si="120"/>
        <v>1.5137365330046712E-2</v>
      </c>
      <c r="F143" s="36">
        <f t="shared" si="120"/>
        <v>2.3948852126201609E-3</v>
      </c>
      <c r="G143" s="36">
        <f t="shared" si="120"/>
        <v>3.381221260735081E-2</v>
      </c>
      <c r="H143" s="36">
        <f t="shared" si="120"/>
        <v>1.4883534949448801E-2</v>
      </c>
      <c r="I143" s="36">
        <f t="shared" si="120"/>
        <v>3.960505355828265E-2</v>
      </c>
      <c r="J143" s="36">
        <f t="shared" si="120"/>
        <v>7.3555929139174836E-3</v>
      </c>
      <c r="K143" s="37">
        <f>K105*K$109</f>
        <v>2.720892751311009E-2</v>
      </c>
      <c r="L143" s="81">
        <f t="shared" si="71"/>
        <v>0</v>
      </c>
      <c r="M143" s="109">
        <f t="shared" si="72"/>
        <v>1.4593118484677592E-5</v>
      </c>
      <c r="N143" s="109">
        <f t="shared" si="73"/>
        <v>3.9738040789270231E-6</v>
      </c>
      <c r="O143" s="109">
        <f t="shared" si="74"/>
        <v>9.3008598504414021E-4</v>
      </c>
      <c r="P143" s="109">
        <f t="shared" si="75"/>
        <v>1.143265721404693E-3</v>
      </c>
      <c r="Q143" s="109">
        <f t="shared" si="76"/>
        <v>9.3231494200895658E-4</v>
      </c>
      <c r="R143" s="109">
        <f t="shared" si="77"/>
        <v>0</v>
      </c>
      <c r="S143" s="109">
        <f t="shared" si="78"/>
        <v>5.4104747115273099E-5</v>
      </c>
      <c r="T143" s="109">
        <f>(K143-K$144)^2</f>
        <v>7.4032573641367918E-4</v>
      </c>
      <c r="U143" s="115">
        <f>SUM(L143:T143)</f>
        <v>3.8186640545503467E-3</v>
      </c>
      <c r="V143" s="112">
        <f>SQRT(U143)</f>
        <v>6.179534007148392E-2</v>
      </c>
      <c r="W143" s="81">
        <f t="shared" si="82"/>
        <v>1.1818068277403945E-3</v>
      </c>
      <c r="X143" s="82">
        <f t="shared" si="83"/>
        <v>8.0865465313029368E-4</v>
      </c>
      <c r="Y143" s="82">
        <f t="shared" si="84"/>
        <v>1.8357258908584823E-4</v>
      </c>
      <c r="Z143" s="82">
        <f t="shared" si="85"/>
        <v>8.9745814607584205E-7</v>
      </c>
      <c r="AA143" s="82">
        <f t="shared" si="86"/>
        <v>5.4967750506116168E-5</v>
      </c>
      <c r="AB143" s="82">
        <f t="shared" si="87"/>
        <v>2.1777631391570765E-4</v>
      </c>
      <c r="AC143" s="82">
        <f t="shared" si="88"/>
        <v>1.3569352577825922E-3</v>
      </c>
      <c r="AD143" s="82">
        <f t="shared" si="89"/>
        <v>1.1647742520566114E-3</v>
      </c>
      <c r="AE143" s="83">
        <f t="shared" si="90"/>
        <v>2.5783441466018474E-4</v>
      </c>
      <c r="AF143" s="115">
        <f t="shared" si="91"/>
        <v>5.2272195170238239E-3</v>
      </c>
      <c r="AG143" s="112">
        <f t="shared" si="92"/>
        <v>7.2299512564220125E-2</v>
      </c>
    </row>
    <row r="144" spans="1:33" ht="15" thickBot="1" x14ac:dyDescent="0.35">
      <c r="B144" s="29" t="s">
        <v>34</v>
      </c>
      <c r="C144" s="84">
        <f>MIN(C114:C143)</f>
        <v>8.5128626781953362E-4</v>
      </c>
      <c r="D144" s="84">
        <f>MIN(D114:D143)</f>
        <v>5.106754013600793E-3</v>
      </c>
      <c r="E144" s="84">
        <f>MIN(E114:E143)</f>
        <v>1.3143925067854985E-2</v>
      </c>
      <c r="F144" s="84">
        <f>MAX(F114:F143)</f>
        <v>3.2892196324325405E-2</v>
      </c>
      <c r="G144" s="84">
        <f>MIN(G114:G143)</f>
        <v>0</v>
      </c>
      <c r="H144" s="84">
        <f t="shared" ref="H144:I144" si="121">MAX(H114:H143)</f>
        <v>4.5417367692963929E-2</v>
      </c>
      <c r="I144" s="84">
        <f t="shared" si="121"/>
        <v>3.960505355828265E-2</v>
      </c>
      <c r="J144" s="84">
        <f>MIN(J114:J143)</f>
        <v>0</v>
      </c>
      <c r="K144" s="85">
        <f>MIN(K114:K143)</f>
        <v>0</v>
      </c>
    </row>
    <row r="145" spans="1:18" ht="15" thickBot="1" x14ac:dyDescent="0.35">
      <c r="B145" s="29" t="s">
        <v>35</v>
      </c>
      <c r="C145" s="86">
        <f>MAX(C114:C143)</f>
        <v>3.5228703677223555E-2</v>
      </c>
      <c r="D145" s="86">
        <f>MAX(D114:D143)</f>
        <v>3.7363701838899831E-2</v>
      </c>
      <c r="E145" s="86">
        <f>MAX(E114:E143)</f>
        <v>2.8686261561321355E-2</v>
      </c>
      <c r="F145" s="86">
        <f t="shared" ref="F145:I145" si="122">MIN(F114:F143)</f>
        <v>1.4475425364591837E-3</v>
      </c>
      <c r="G145" s="86">
        <f>MAX(G114:G143)</f>
        <v>4.1226236515197086E-2</v>
      </c>
      <c r="H145" s="86">
        <f t="shared" si="122"/>
        <v>1.2628879999030394E-4</v>
      </c>
      <c r="I145" s="86">
        <f t="shared" si="122"/>
        <v>2.7684514106551907E-3</v>
      </c>
      <c r="J145" s="86">
        <f>MAX(J114:J143)</f>
        <v>4.1484382110966528E-2</v>
      </c>
      <c r="K145" s="87">
        <f>MAX(K114:K143)</f>
        <v>4.3266150643532883E-2</v>
      </c>
    </row>
    <row r="147" spans="1:18" ht="15" thickBot="1" x14ac:dyDescent="0.35"/>
    <row r="148" spans="1:18" ht="15" thickBot="1" x14ac:dyDescent="0.35">
      <c r="P148" s="197" t="s">
        <v>48</v>
      </c>
      <c r="Q148" s="198"/>
      <c r="R148" s="199"/>
    </row>
    <row r="149" spans="1:18" ht="15" thickBot="1" x14ac:dyDescent="0.35">
      <c r="A149" s="191" t="s">
        <v>38</v>
      </c>
      <c r="B149" s="193"/>
      <c r="P149" s="131"/>
      <c r="Q149" s="132"/>
      <c r="R149" s="133"/>
    </row>
    <row r="150" spans="1:18" ht="15" thickBot="1" x14ac:dyDescent="0.35">
      <c r="A150" s="55" t="s">
        <v>12</v>
      </c>
      <c r="B150" s="56" t="s">
        <v>11</v>
      </c>
      <c r="C150" s="57" t="s">
        <v>0</v>
      </c>
      <c r="D150" s="57" t="s">
        <v>1</v>
      </c>
      <c r="E150" s="57" t="s">
        <v>2</v>
      </c>
      <c r="F150" s="58" t="s">
        <v>3</v>
      </c>
      <c r="G150" s="57" t="s">
        <v>4</v>
      </c>
      <c r="H150" s="58" t="s">
        <v>5</v>
      </c>
      <c r="I150" s="58" t="s">
        <v>6</v>
      </c>
      <c r="J150" s="57" t="s">
        <v>7</v>
      </c>
      <c r="K150" s="59" t="s">
        <v>8</v>
      </c>
      <c r="L150" s="47" t="s">
        <v>36</v>
      </c>
      <c r="M150" s="29" t="s">
        <v>37</v>
      </c>
      <c r="N150" s="89" t="s">
        <v>21</v>
      </c>
      <c r="P150" s="55" t="s">
        <v>12</v>
      </c>
      <c r="Q150" s="56" t="s">
        <v>11</v>
      </c>
      <c r="R150" s="27" t="s">
        <v>21</v>
      </c>
    </row>
    <row r="151" spans="1:18" x14ac:dyDescent="0.3">
      <c r="A151" s="98">
        <v>1</v>
      </c>
      <c r="B151" s="9" t="s">
        <v>110</v>
      </c>
      <c r="C151" s="116">
        <v>1.4929315273668493E-2</v>
      </c>
      <c r="D151" s="31">
        <v>1.5163053321977774E-2</v>
      </c>
      <c r="E151" s="31">
        <v>1.9746552614421611E-2</v>
      </c>
      <c r="F151" s="31">
        <v>9.7110247445068489E-3</v>
      </c>
      <c r="G151" s="31">
        <v>4.6326874049604939E-3</v>
      </c>
      <c r="H151" s="31">
        <v>8.0830983849048046E-3</v>
      </c>
      <c r="I151" s="31">
        <v>1.3557558149343327E-2</v>
      </c>
      <c r="J151" s="31">
        <v>2.0509142454568332E-2</v>
      </c>
      <c r="K151" s="32">
        <v>1.6371186265308885E-2</v>
      </c>
      <c r="L151" s="44">
        <v>6.0520274298730269E-2</v>
      </c>
      <c r="M151" s="119">
        <v>6.1116616115507137E-2</v>
      </c>
      <c r="N151" s="117">
        <f>(M151)/(M151+L151)</f>
        <v>0.50245131972194457</v>
      </c>
      <c r="P151" s="98">
        <v>21</v>
      </c>
      <c r="Q151" s="9" t="s">
        <v>130</v>
      </c>
      <c r="R151" s="180">
        <v>0.77703084389524046</v>
      </c>
    </row>
    <row r="152" spans="1:18" x14ac:dyDescent="0.3">
      <c r="A152" s="99">
        <v>2</v>
      </c>
      <c r="B152" s="9" t="s">
        <v>111</v>
      </c>
      <c r="C152" s="67">
        <v>5.3141293744861009E-3</v>
      </c>
      <c r="D152" s="9">
        <v>6.8512260098649276E-3</v>
      </c>
      <c r="E152" s="9">
        <v>1.4981681419724942E-2</v>
      </c>
      <c r="F152" s="9">
        <v>1.0179024467492515E-2</v>
      </c>
      <c r="G152" s="9">
        <v>4.259308882956914E-3</v>
      </c>
      <c r="H152" s="9">
        <v>1.571421117596818E-2</v>
      </c>
      <c r="I152" s="9">
        <v>2.441538531311865E-2</v>
      </c>
      <c r="J152" s="9">
        <v>8.9091806227264915E-4</v>
      </c>
      <c r="K152" s="34">
        <v>0</v>
      </c>
      <c r="L152" s="38">
        <v>4.0916557173994304E-2</v>
      </c>
      <c r="M152" s="120">
        <v>8.7680460511032537E-2</v>
      </c>
      <c r="N152" s="117">
        <f t="shared" ref="N152:N179" si="123">(M152)/(M152+L152)</f>
        <v>0.6818234364173873</v>
      </c>
      <c r="P152" s="99">
        <v>4</v>
      </c>
      <c r="Q152" s="9" t="s">
        <v>113</v>
      </c>
      <c r="R152" s="181">
        <v>0.72613324715360084</v>
      </c>
    </row>
    <row r="153" spans="1:18" x14ac:dyDescent="0.3">
      <c r="A153" s="99">
        <v>3</v>
      </c>
      <c r="B153" s="9" t="s">
        <v>112</v>
      </c>
      <c r="C153" s="67">
        <v>3.0911298107257935E-2</v>
      </c>
      <c r="D153" s="9">
        <v>8.2378925186062258E-3</v>
      </c>
      <c r="E153" s="9">
        <v>1.5752809989307715E-2</v>
      </c>
      <c r="F153" s="9">
        <v>2.4197671369071239E-2</v>
      </c>
      <c r="G153" s="9">
        <v>4.1226236515197086E-2</v>
      </c>
      <c r="H153" s="9">
        <v>2.4532719914609146E-3</v>
      </c>
      <c r="I153" s="9">
        <v>7.7555908312680871E-3</v>
      </c>
      <c r="J153" s="9">
        <v>4.1484382110966528E-2</v>
      </c>
      <c r="K153" s="34">
        <v>2.0258856021196849E-2</v>
      </c>
      <c r="L153" s="38">
        <v>8.7676045553653131E-2</v>
      </c>
      <c r="M153" s="120">
        <v>4.5950161121553541E-2</v>
      </c>
      <c r="N153" s="117">
        <f t="shared" si="123"/>
        <v>0.34387087881077483</v>
      </c>
      <c r="P153" s="99">
        <v>5</v>
      </c>
      <c r="Q153" s="9" t="s">
        <v>114</v>
      </c>
      <c r="R153" s="181">
        <v>0.68277467029886596</v>
      </c>
    </row>
    <row r="154" spans="1:18" x14ac:dyDescent="0.3">
      <c r="A154" s="99">
        <v>4</v>
      </c>
      <c r="B154" s="9" t="s">
        <v>113</v>
      </c>
      <c r="C154" s="67">
        <v>1.0949722358684457E-2</v>
      </c>
      <c r="D154" s="9">
        <v>9.5743611938614494E-3</v>
      </c>
      <c r="E154" s="9">
        <v>2.4716857949735719E-2</v>
      </c>
      <c r="F154" s="9">
        <v>1.8627047614001822E-2</v>
      </c>
      <c r="G154" s="9">
        <v>4.3755885440055514E-4</v>
      </c>
      <c r="H154" s="9">
        <v>4.5417367692963929E-2</v>
      </c>
      <c r="I154" s="9">
        <v>1.1034536828285228E-2</v>
      </c>
      <c r="J154" s="9">
        <v>9.0241288570940177E-4</v>
      </c>
      <c r="K154" s="34">
        <v>0</v>
      </c>
      <c r="L154" s="38">
        <v>3.5730174945009491E-2</v>
      </c>
      <c r="M154" s="120">
        <v>9.4735369242638257E-2</v>
      </c>
      <c r="N154" s="117">
        <f>(M154)/(M154+L154)</f>
        <v>0.72613324715360084</v>
      </c>
      <c r="P154" s="99">
        <v>2</v>
      </c>
      <c r="Q154" s="9" t="s">
        <v>111</v>
      </c>
      <c r="R154" s="181">
        <v>0.6818234364173873</v>
      </c>
    </row>
    <row r="155" spans="1:18" x14ac:dyDescent="0.3">
      <c r="A155" s="99">
        <v>5</v>
      </c>
      <c r="B155" s="9" t="s">
        <v>114</v>
      </c>
      <c r="C155" s="67">
        <v>8.5474269128589971E-3</v>
      </c>
      <c r="D155" s="9">
        <v>8.6604882330703903E-3</v>
      </c>
      <c r="E155" s="9">
        <v>1.5257880974125004E-2</v>
      </c>
      <c r="F155" s="9">
        <v>1.2817362233430215E-2</v>
      </c>
      <c r="G155" s="9">
        <v>2.5531187915094804E-3</v>
      </c>
      <c r="H155" s="9">
        <v>2.310223780087068E-2</v>
      </c>
      <c r="I155" s="9">
        <v>1.9261353431579732E-2</v>
      </c>
      <c r="J155" s="9">
        <v>1.0420362127483289E-2</v>
      </c>
      <c r="K155" s="34">
        <v>0</v>
      </c>
      <c r="L155" s="38">
        <v>3.8810577172455611E-2</v>
      </c>
      <c r="M155" s="120">
        <v>8.3533301259383463E-2</v>
      </c>
      <c r="N155" s="117">
        <f t="shared" si="123"/>
        <v>0.68277467029886596</v>
      </c>
      <c r="P155" s="99">
        <v>6</v>
      </c>
      <c r="Q155" s="9" t="s">
        <v>116</v>
      </c>
      <c r="R155" s="181">
        <v>0.66142723769827361</v>
      </c>
    </row>
    <row r="156" spans="1:18" x14ac:dyDescent="0.3">
      <c r="A156" s="99">
        <v>6</v>
      </c>
      <c r="B156" s="9" t="s">
        <v>116</v>
      </c>
      <c r="C156" s="67">
        <v>1.5773948331998779E-2</v>
      </c>
      <c r="D156" s="9">
        <v>1.0581236342273996E-2</v>
      </c>
      <c r="E156" s="9">
        <v>1.9957991093178178E-2</v>
      </c>
      <c r="F156" s="9">
        <v>2.5985144900568486E-2</v>
      </c>
      <c r="G156" s="9">
        <v>7.0263621157896448E-3</v>
      </c>
      <c r="H156" s="9">
        <v>2.3069632968026978E-2</v>
      </c>
      <c r="I156" s="9">
        <v>8.9238380577502403E-3</v>
      </c>
      <c r="J156" s="9">
        <v>1.0515870722697335E-3</v>
      </c>
      <c r="K156" s="34">
        <v>0</v>
      </c>
      <c r="L156" s="38">
        <v>4.2872234451863687E-2</v>
      </c>
      <c r="M156" s="120">
        <v>8.3754119541896668E-2</v>
      </c>
      <c r="N156" s="117">
        <f t="shared" si="123"/>
        <v>0.66142723769827361</v>
      </c>
      <c r="P156" s="99">
        <v>12</v>
      </c>
      <c r="Q156" s="9" t="s">
        <v>121</v>
      </c>
      <c r="R156" s="181">
        <v>0.64861492950897059</v>
      </c>
    </row>
    <row r="157" spans="1:18" x14ac:dyDescent="0.3">
      <c r="A157" s="99">
        <v>7</v>
      </c>
      <c r="B157" s="9" t="s">
        <v>117</v>
      </c>
      <c r="C157" s="67">
        <v>3.5228703677223555E-2</v>
      </c>
      <c r="D157" s="9">
        <v>6.5624911846969627E-3</v>
      </c>
      <c r="E157" s="9">
        <v>1.7901505280525563E-2</v>
      </c>
      <c r="F157" s="9">
        <v>3.2892196324325405E-2</v>
      </c>
      <c r="G157" s="9">
        <v>1.7104687802738988E-3</v>
      </c>
      <c r="H157" s="9">
        <v>1.4090912341854818E-2</v>
      </c>
      <c r="I157" s="9">
        <v>7.1960102269867186E-3</v>
      </c>
      <c r="J157" s="9">
        <v>8.3183374652874963E-3</v>
      </c>
      <c r="K157" s="34">
        <v>9.4763024342781506E-3</v>
      </c>
      <c r="L157" s="38">
        <v>5.8311012784097262E-2</v>
      </c>
      <c r="M157" s="120">
        <v>7.7920742068473853E-2</v>
      </c>
      <c r="N157" s="117">
        <f t="shared" si="123"/>
        <v>0.57197194701631082</v>
      </c>
      <c r="P157" s="99">
        <v>10</v>
      </c>
      <c r="Q157" s="9" t="s">
        <v>119</v>
      </c>
      <c r="R157" s="181">
        <v>0.64264674507482011</v>
      </c>
    </row>
    <row r="158" spans="1:18" x14ac:dyDescent="0.3">
      <c r="A158" s="99">
        <v>8</v>
      </c>
      <c r="B158" s="9" t="s">
        <v>98</v>
      </c>
      <c r="C158" s="67">
        <v>9.9676437287104184E-3</v>
      </c>
      <c r="D158" s="9">
        <v>7.3763576090080116E-3</v>
      </c>
      <c r="E158" s="9">
        <v>2.2581457978683085E-2</v>
      </c>
      <c r="F158" s="9">
        <v>1.3946074622408414E-2</v>
      </c>
      <c r="G158" s="9">
        <v>4.2554077254974903E-3</v>
      </c>
      <c r="H158" s="9">
        <v>3.2999694067334169E-2</v>
      </c>
      <c r="I158" s="9">
        <v>1.0632031481345998E-2</v>
      </c>
      <c r="J158" s="9">
        <v>8.4702214756861311E-3</v>
      </c>
      <c r="K158" s="34">
        <v>4.3266150643532883E-2</v>
      </c>
      <c r="L158" s="38">
        <v>5.9090855414619267E-2</v>
      </c>
      <c r="M158" s="120">
        <v>7.300765400983017E-2</v>
      </c>
      <c r="N158" s="117">
        <f t="shared" si="123"/>
        <v>0.55267583508642948</v>
      </c>
      <c r="P158" s="99">
        <v>27</v>
      </c>
      <c r="Q158" s="9" t="s">
        <v>136</v>
      </c>
      <c r="R158" s="181">
        <v>0.60167549669859954</v>
      </c>
    </row>
    <row r="159" spans="1:18" x14ac:dyDescent="0.3">
      <c r="A159" s="99">
        <v>9</v>
      </c>
      <c r="B159" s="9" t="s">
        <v>118</v>
      </c>
      <c r="C159" s="67">
        <v>2.8117274668577663E-2</v>
      </c>
      <c r="D159" s="9">
        <v>3.3087376616181795E-2</v>
      </c>
      <c r="E159" s="9">
        <v>1.6334373026212188E-2</v>
      </c>
      <c r="F159" s="9">
        <v>1.9947863094901427E-2</v>
      </c>
      <c r="G159" s="9">
        <v>4.7605446945983903E-3</v>
      </c>
      <c r="H159" s="9">
        <v>1.0557374567874199E-2</v>
      </c>
      <c r="I159" s="9">
        <v>1.794584815133932E-2</v>
      </c>
      <c r="J159" s="9">
        <v>6.0064284064844913E-3</v>
      </c>
      <c r="K159" s="34">
        <v>0</v>
      </c>
      <c r="L159" s="38">
        <v>5.8712557031359643E-2</v>
      </c>
      <c r="M159" s="120">
        <v>7.3234165413053998E-2</v>
      </c>
      <c r="N159" s="117">
        <f t="shared" si="123"/>
        <v>0.55502830275989612</v>
      </c>
      <c r="P159" s="99">
        <v>19</v>
      </c>
      <c r="Q159" s="9" t="s">
        <v>128</v>
      </c>
      <c r="R159" s="181">
        <v>0.60160829211317124</v>
      </c>
    </row>
    <row r="160" spans="1:18" x14ac:dyDescent="0.3">
      <c r="A160" s="99">
        <v>10</v>
      </c>
      <c r="B160" s="9" t="s">
        <v>119</v>
      </c>
      <c r="C160" s="67">
        <v>8.8672677885494842E-3</v>
      </c>
      <c r="D160" s="9">
        <v>7.6783228709087414E-3</v>
      </c>
      <c r="E160" s="9">
        <v>2.2355437535874344E-2</v>
      </c>
      <c r="F160" s="9">
        <v>1.8804392309654975E-2</v>
      </c>
      <c r="G160" s="9">
        <v>2.7042571821149063E-3</v>
      </c>
      <c r="H160" s="9">
        <v>1.9793154859997393E-3</v>
      </c>
      <c r="I160" s="9">
        <v>3.139541706125993E-2</v>
      </c>
      <c r="J160" s="9">
        <v>3.6030824128173268E-3</v>
      </c>
      <c r="K160" s="34">
        <v>0</v>
      </c>
      <c r="L160" s="38">
        <v>4.8257070267076596E-2</v>
      </c>
      <c r="M160" s="120">
        <v>8.6783172411502921E-2</v>
      </c>
      <c r="N160" s="117">
        <f t="shared" si="123"/>
        <v>0.64264674507482011</v>
      </c>
      <c r="P160" s="99">
        <v>13</v>
      </c>
      <c r="Q160" s="9" t="s">
        <v>122</v>
      </c>
      <c r="R160" s="181">
        <v>0.59700552845380062</v>
      </c>
    </row>
    <row r="161" spans="1:18" x14ac:dyDescent="0.3">
      <c r="A161" s="99">
        <v>11</v>
      </c>
      <c r="B161" s="9" t="s">
        <v>120</v>
      </c>
      <c r="C161" s="67">
        <v>9.3886522297435687E-3</v>
      </c>
      <c r="D161" s="9">
        <v>3.7363701838899831E-2</v>
      </c>
      <c r="E161" s="9">
        <v>1.6895349760925351E-2</v>
      </c>
      <c r="F161" s="9">
        <v>2.4764344997685102E-2</v>
      </c>
      <c r="G161" s="9">
        <v>1.8707308455828162E-2</v>
      </c>
      <c r="H161" s="9">
        <v>1.8608483305460651E-3</v>
      </c>
      <c r="I161" s="9">
        <v>1.1034536828285228E-2</v>
      </c>
      <c r="J161" s="9">
        <v>4.1484382110966528E-2</v>
      </c>
      <c r="K161" s="34">
        <v>4.3266150643532883E-2</v>
      </c>
      <c r="L161" s="38">
        <v>8.8599404063878645E-2</v>
      </c>
      <c r="M161" s="120">
        <v>4.3918630702113104E-2</v>
      </c>
      <c r="N161" s="117">
        <f t="shared" si="123"/>
        <v>0.33141625424544852</v>
      </c>
      <c r="P161" s="99">
        <v>14</v>
      </c>
      <c r="Q161" s="9" t="s">
        <v>123</v>
      </c>
      <c r="R161" s="181">
        <v>0.59133354044503994</v>
      </c>
    </row>
    <row r="162" spans="1:18" x14ac:dyDescent="0.3">
      <c r="A162" s="99">
        <v>12</v>
      </c>
      <c r="B162" s="9" t="s">
        <v>121</v>
      </c>
      <c r="C162" s="67">
        <v>5.2615527921808158E-3</v>
      </c>
      <c r="D162" s="9">
        <v>5.106754013600793E-3</v>
      </c>
      <c r="E162" s="9">
        <v>1.3143925067854985E-2</v>
      </c>
      <c r="F162" s="9">
        <v>2.260803352969876E-2</v>
      </c>
      <c r="G162" s="9">
        <v>1.0633800171655712E-4</v>
      </c>
      <c r="H162" s="9">
        <v>1.165512919604322E-2</v>
      </c>
      <c r="I162" s="9">
        <v>6.9211285266379758E-3</v>
      </c>
      <c r="J162" s="9">
        <v>1.2942155582893503E-3</v>
      </c>
      <c r="K162" s="34">
        <v>0</v>
      </c>
      <c r="L162" s="38">
        <v>4.832213220338416E-2</v>
      </c>
      <c r="M162" s="120">
        <v>8.919689254020631E-2</v>
      </c>
      <c r="N162" s="117">
        <f t="shared" si="123"/>
        <v>0.64861492950897059</v>
      </c>
      <c r="P162" s="99">
        <v>17</v>
      </c>
      <c r="Q162" s="9" t="s">
        <v>126</v>
      </c>
      <c r="R162" s="181">
        <v>0.5806581524347969</v>
      </c>
    </row>
    <row r="163" spans="1:18" x14ac:dyDescent="0.3">
      <c r="A163" s="99">
        <v>13</v>
      </c>
      <c r="B163" s="9" t="s">
        <v>122</v>
      </c>
      <c r="C163" s="67">
        <v>3.5228703677223555E-2</v>
      </c>
      <c r="D163" s="9">
        <v>3.7363701838899831E-2</v>
      </c>
      <c r="E163" s="9">
        <v>1.5000981078029295E-2</v>
      </c>
      <c r="F163" s="9">
        <v>1.7020699854887612E-2</v>
      </c>
      <c r="G163" s="9">
        <v>0</v>
      </c>
      <c r="H163" s="9">
        <v>4.5417367692963929E-2</v>
      </c>
      <c r="I163" s="9">
        <v>6.862225305134674E-3</v>
      </c>
      <c r="J163" s="9">
        <v>0</v>
      </c>
      <c r="K163" s="34">
        <v>0</v>
      </c>
      <c r="L163" s="38">
        <v>5.957989065082199E-2</v>
      </c>
      <c r="M163" s="120">
        <v>8.8263057224436253E-2</v>
      </c>
      <c r="N163" s="117">
        <f t="shared" si="123"/>
        <v>0.59700552845380062</v>
      </c>
      <c r="P163" s="99">
        <v>20</v>
      </c>
      <c r="Q163" s="9" t="s">
        <v>129</v>
      </c>
      <c r="R163" s="181">
        <v>0.57618920975789989</v>
      </c>
    </row>
    <row r="164" spans="1:18" x14ac:dyDescent="0.3">
      <c r="A164" s="99">
        <v>14</v>
      </c>
      <c r="B164" s="9" t="s">
        <v>123</v>
      </c>
      <c r="C164" s="67">
        <v>1.3407353034652212E-2</v>
      </c>
      <c r="D164" s="9">
        <v>1.4014729239672298E-2</v>
      </c>
      <c r="E164" s="9">
        <v>1.8063193528986471E-2</v>
      </c>
      <c r="F164" s="9">
        <v>1.489122183466172E-2</v>
      </c>
      <c r="G164" s="9">
        <v>4.0949568945050519E-3</v>
      </c>
      <c r="H164" s="9">
        <v>9.192893072641449E-3</v>
      </c>
      <c r="I164" s="9">
        <v>6.1750210542628192E-3</v>
      </c>
      <c r="J164" s="9">
        <v>3.901915507408214E-4</v>
      </c>
      <c r="K164" s="34">
        <v>0</v>
      </c>
      <c r="L164" s="38">
        <v>5.5063069985281453E-2</v>
      </c>
      <c r="M164" s="120">
        <v>7.9675342472754457E-2</v>
      </c>
      <c r="N164" s="117">
        <f t="shared" si="123"/>
        <v>0.59133354044503994</v>
      </c>
      <c r="P164" s="99">
        <v>7</v>
      </c>
      <c r="Q164" s="9" t="s">
        <v>117</v>
      </c>
      <c r="R164" s="181">
        <v>0.57197194701631082</v>
      </c>
    </row>
    <row r="165" spans="1:18" x14ac:dyDescent="0.3">
      <c r="A165" s="99">
        <v>15</v>
      </c>
      <c r="B165" s="9" t="s">
        <v>124</v>
      </c>
      <c r="C165" s="67">
        <v>1.1603521896054817E-2</v>
      </c>
      <c r="D165" s="9">
        <v>1.2389720304495177E-2</v>
      </c>
      <c r="E165" s="9">
        <v>2.048808837460438E-2</v>
      </c>
      <c r="F165" s="9">
        <v>1.1045134979069586E-2</v>
      </c>
      <c r="G165" s="9">
        <v>7.0077372350156207E-3</v>
      </c>
      <c r="H165" s="9">
        <v>1.2901319303115251E-4</v>
      </c>
      <c r="I165" s="9">
        <v>5.6154404499814507E-3</v>
      </c>
      <c r="J165" s="9">
        <v>1.0212204262589066E-2</v>
      </c>
      <c r="K165" s="34">
        <v>0</v>
      </c>
      <c r="L165" s="38">
        <v>6.3715063703322319E-2</v>
      </c>
      <c r="M165" s="120">
        <v>7.3280916602192422E-2</v>
      </c>
      <c r="N165" s="117">
        <f t="shared" si="123"/>
        <v>0.53491289626723826</v>
      </c>
      <c r="P165" s="99">
        <v>18</v>
      </c>
      <c r="Q165" s="9" t="s">
        <v>127</v>
      </c>
      <c r="R165" s="181">
        <v>0.57008110032459902</v>
      </c>
    </row>
    <row r="166" spans="1:18" x14ac:dyDescent="0.3">
      <c r="A166" s="99">
        <v>16</v>
      </c>
      <c r="B166" s="9" t="s">
        <v>125</v>
      </c>
      <c r="C166" s="67">
        <v>7.6489190850060106E-3</v>
      </c>
      <c r="D166" s="9">
        <v>7.5573032878531654E-3</v>
      </c>
      <c r="E166" s="9">
        <v>1.5687620032368572E-2</v>
      </c>
      <c r="F166" s="9">
        <v>2.7851655132741963E-2</v>
      </c>
      <c r="G166" s="9">
        <v>3.3566313843618086E-2</v>
      </c>
      <c r="H166" s="9">
        <v>2.3459484823807761E-2</v>
      </c>
      <c r="I166" s="9">
        <v>2.7684514106551907E-3</v>
      </c>
      <c r="J166" s="9">
        <v>4.1484382110966528E-2</v>
      </c>
      <c r="K166" s="34">
        <v>4.3266150643532883E-2</v>
      </c>
      <c r="L166" s="38">
        <v>8.1503285190250907E-2</v>
      </c>
      <c r="M166" s="120">
        <v>5.5841921603333212E-2</v>
      </c>
      <c r="N166" s="117">
        <f t="shared" si="123"/>
        <v>0.40658078215469101</v>
      </c>
      <c r="P166" s="99">
        <v>24</v>
      </c>
      <c r="Q166" s="9" t="s">
        <v>133</v>
      </c>
      <c r="R166" s="181">
        <v>0.56676424664975145</v>
      </c>
    </row>
    <row r="167" spans="1:18" x14ac:dyDescent="0.3">
      <c r="A167" s="99">
        <v>17</v>
      </c>
      <c r="B167" s="9" t="s">
        <v>126</v>
      </c>
      <c r="C167" s="67">
        <v>1.439316395287632E-2</v>
      </c>
      <c r="D167" s="9">
        <v>1.3309624787914406E-2</v>
      </c>
      <c r="E167" s="9">
        <v>1.5460741826968522E-2</v>
      </c>
      <c r="F167" s="9">
        <v>2.033316701069807E-2</v>
      </c>
      <c r="G167" s="9">
        <v>9.1014003528361673E-3</v>
      </c>
      <c r="H167" s="9">
        <v>1.2874866325525078E-2</v>
      </c>
      <c r="I167" s="9">
        <v>3.632365326036952E-3</v>
      </c>
      <c r="J167" s="9">
        <v>9.4768587102837115E-3</v>
      </c>
      <c r="K167" s="34">
        <v>0</v>
      </c>
      <c r="L167" s="38">
        <v>5.4216800262228512E-2</v>
      </c>
      <c r="M167" s="120">
        <v>7.5073421014336048E-2</v>
      </c>
      <c r="N167" s="117">
        <f t="shared" si="123"/>
        <v>0.5806581524347969</v>
      </c>
      <c r="P167" s="99">
        <v>26</v>
      </c>
      <c r="Q167" s="9" t="s">
        <v>135</v>
      </c>
      <c r="R167" s="181">
        <v>0.5580985621780733</v>
      </c>
    </row>
    <row r="168" spans="1:18" x14ac:dyDescent="0.3">
      <c r="A168" s="99">
        <v>18</v>
      </c>
      <c r="B168" s="9" t="s">
        <v>127</v>
      </c>
      <c r="C168" s="67">
        <v>9.6310886925957181E-3</v>
      </c>
      <c r="D168" s="9">
        <v>9.0875589481941646E-3</v>
      </c>
      <c r="E168" s="9">
        <v>1.7157825113864537E-2</v>
      </c>
      <c r="F168" s="9">
        <v>1.8761458793238255E-2</v>
      </c>
      <c r="G168" s="9">
        <v>6.73729893242523E-3</v>
      </c>
      <c r="H168" s="9">
        <v>6.5429374803605618E-4</v>
      </c>
      <c r="I168" s="9">
        <v>3.4851072722786973E-3</v>
      </c>
      <c r="J168" s="9">
        <v>2.714135551190257E-3</v>
      </c>
      <c r="K168" s="34">
        <v>0</v>
      </c>
      <c r="L168" s="38">
        <v>6.0579385212258502E-2</v>
      </c>
      <c r="M168" s="120">
        <v>8.0329482153185042E-2</v>
      </c>
      <c r="N168" s="117">
        <f t="shared" si="123"/>
        <v>0.57008110032459902</v>
      </c>
      <c r="P168" s="99">
        <v>9</v>
      </c>
      <c r="Q168" s="9" t="s">
        <v>118</v>
      </c>
      <c r="R168" s="181">
        <v>0.55502830275989612</v>
      </c>
    </row>
    <row r="169" spans="1:18" x14ac:dyDescent="0.3">
      <c r="A169" s="99">
        <v>19</v>
      </c>
      <c r="B169" s="9" t="s">
        <v>128</v>
      </c>
      <c r="C169" s="67">
        <v>1.0087401499516903E-2</v>
      </c>
      <c r="D169" s="9">
        <v>8.9266534896942275E-3</v>
      </c>
      <c r="E169" s="9">
        <v>1.9786867456212925E-2</v>
      </c>
      <c r="F169" s="9">
        <v>7.2577157978991622E-3</v>
      </c>
      <c r="G169" s="9">
        <v>1.4450768136229551E-2</v>
      </c>
      <c r="H169" s="9">
        <v>6.5286124459844885E-3</v>
      </c>
      <c r="I169" s="9">
        <v>2.5024051935319435E-2</v>
      </c>
      <c r="J169" s="9">
        <v>1.9106520093562004E-3</v>
      </c>
      <c r="K169" s="34">
        <v>0</v>
      </c>
      <c r="L169" s="38">
        <v>5.2331337798986861E-2</v>
      </c>
      <c r="M169" s="120">
        <v>7.9025155729871024E-2</v>
      </c>
      <c r="N169" s="117">
        <f t="shared" si="123"/>
        <v>0.60160829211317124</v>
      </c>
      <c r="P169" s="99">
        <v>8</v>
      </c>
      <c r="Q169" s="9" t="s">
        <v>98</v>
      </c>
      <c r="R169" s="181">
        <v>0.55267583508642948</v>
      </c>
    </row>
    <row r="170" spans="1:18" x14ac:dyDescent="0.3">
      <c r="A170" s="99">
        <v>20</v>
      </c>
      <c r="B170" s="9" t="s">
        <v>129</v>
      </c>
      <c r="C170" s="67">
        <v>3.5228703677223555E-2</v>
      </c>
      <c r="D170" s="9">
        <v>3.7363701838899831E-2</v>
      </c>
      <c r="E170" s="9">
        <v>1.826991431349086E-2</v>
      </c>
      <c r="F170" s="9">
        <v>1.9562193268453505E-2</v>
      </c>
      <c r="G170" s="9">
        <v>4.8575702559279343E-5</v>
      </c>
      <c r="H170" s="9">
        <v>2.1103060610766691E-2</v>
      </c>
      <c r="I170" s="9">
        <v>1.9163181395740893E-2</v>
      </c>
      <c r="J170" s="9">
        <v>1.004827607775409E-3</v>
      </c>
      <c r="K170" s="34">
        <v>0</v>
      </c>
      <c r="L170" s="38">
        <v>5.8620388624417201E-2</v>
      </c>
      <c r="M170" s="120">
        <v>7.9696968965583176E-2</v>
      </c>
      <c r="N170" s="117">
        <f t="shared" si="123"/>
        <v>0.57618920975789989</v>
      </c>
      <c r="P170" s="99">
        <v>30</v>
      </c>
      <c r="Q170" s="9" t="s">
        <v>139</v>
      </c>
      <c r="R170" s="181">
        <v>0.53916694894051209</v>
      </c>
    </row>
    <row r="171" spans="1:18" x14ac:dyDescent="0.3">
      <c r="A171" s="99">
        <v>21</v>
      </c>
      <c r="B171" s="9" t="s">
        <v>130</v>
      </c>
      <c r="C171" s="67">
        <v>1.5837884052456438E-2</v>
      </c>
      <c r="D171" s="9">
        <v>5.6700204009736098E-3</v>
      </c>
      <c r="E171" s="9">
        <v>1.3357507953089811E-2</v>
      </c>
      <c r="F171" s="9">
        <v>1.8368958634633129E-2</v>
      </c>
      <c r="G171" s="9">
        <v>1.053312514044477E-4</v>
      </c>
      <c r="H171" s="9">
        <v>3.1259509983403752E-2</v>
      </c>
      <c r="I171" s="9">
        <v>3.0806384846226911E-2</v>
      </c>
      <c r="J171" s="9">
        <v>2.4681047820891595E-3</v>
      </c>
      <c r="K171" s="34">
        <v>0</v>
      </c>
      <c r="L171" s="38">
        <v>2.6830012574323298E-2</v>
      </c>
      <c r="M171" s="120">
        <v>9.3500588496425355E-2</v>
      </c>
      <c r="N171" s="117">
        <f t="shared" si="123"/>
        <v>0.77703084389524046</v>
      </c>
      <c r="P171" s="99">
        <v>15</v>
      </c>
      <c r="Q171" s="9" t="s">
        <v>124</v>
      </c>
      <c r="R171" s="181">
        <v>0.53491289626723826</v>
      </c>
    </row>
    <row r="172" spans="1:18" x14ac:dyDescent="0.3">
      <c r="A172" s="99">
        <v>22</v>
      </c>
      <c r="B172" s="9" t="s">
        <v>131</v>
      </c>
      <c r="C172" s="67">
        <v>3.5228703677223555E-2</v>
      </c>
      <c r="D172" s="9">
        <v>3.7363701838899831E-2</v>
      </c>
      <c r="E172" s="9">
        <v>2.8686261561321355E-2</v>
      </c>
      <c r="F172" s="9">
        <v>1.6003102333681088E-2</v>
      </c>
      <c r="G172" s="9">
        <v>1.3179620023402399E-2</v>
      </c>
      <c r="H172" s="9">
        <v>1.0365612451257047E-2</v>
      </c>
      <c r="I172" s="9">
        <v>3.9268814335534623E-3</v>
      </c>
      <c r="J172" s="9">
        <v>7.8740186837049381E-3</v>
      </c>
      <c r="K172" s="34">
        <v>7.4710159897458306E-3</v>
      </c>
      <c r="L172" s="38">
        <v>7.4445949359541283E-2</v>
      </c>
      <c r="M172" s="120">
        <v>5.9292587405147069E-2</v>
      </c>
      <c r="N172" s="117">
        <f t="shared" si="123"/>
        <v>0.44334706240634136</v>
      </c>
      <c r="P172" s="99">
        <v>1</v>
      </c>
      <c r="Q172" s="9" t="s">
        <v>110</v>
      </c>
      <c r="R172" s="181">
        <v>0.50245131972194457</v>
      </c>
    </row>
    <row r="173" spans="1:18" x14ac:dyDescent="0.3">
      <c r="A173" s="99">
        <v>23</v>
      </c>
      <c r="B173" s="9" t="s">
        <v>132</v>
      </c>
      <c r="C173" s="67">
        <v>1.4458722407355752E-2</v>
      </c>
      <c r="D173" s="9">
        <v>2.1579036876383982E-2</v>
      </c>
      <c r="E173" s="9">
        <v>2.8686261561321355E-2</v>
      </c>
      <c r="F173" s="9">
        <v>9.3423087782348469E-3</v>
      </c>
      <c r="G173" s="9">
        <v>4.1226236515197086E-2</v>
      </c>
      <c r="H173" s="9">
        <v>9.6369691382997696E-3</v>
      </c>
      <c r="I173" s="9">
        <v>1.2909622712807005E-2</v>
      </c>
      <c r="J173" s="9">
        <v>1.1974139108485431E-2</v>
      </c>
      <c r="K173" s="34">
        <v>1.3444306756261109E-2</v>
      </c>
      <c r="L173" s="38">
        <v>7.2589770392402456E-2</v>
      </c>
      <c r="M173" s="120">
        <v>5.1926566560106809E-2</v>
      </c>
      <c r="N173" s="117">
        <f t="shared" si="123"/>
        <v>0.41702613352584955</v>
      </c>
      <c r="P173" s="99">
        <v>28</v>
      </c>
      <c r="Q173" s="9" t="s">
        <v>137</v>
      </c>
      <c r="R173" s="181">
        <v>0.49246482166075078</v>
      </c>
    </row>
    <row r="174" spans="1:18" x14ac:dyDescent="0.3">
      <c r="A174" s="99">
        <v>24</v>
      </c>
      <c r="B174" s="9" t="s">
        <v>133</v>
      </c>
      <c r="C174" s="67">
        <v>7.6390204074732251E-3</v>
      </c>
      <c r="D174" s="9">
        <v>7.1055227864784912E-3</v>
      </c>
      <c r="E174" s="9">
        <v>1.7276196351464563E-2</v>
      </c>
      <c r="F174" s="9">
        <v>3.1945097588598613E-2</v>
      </c>
      <c r="G174" s="9">
        <v>0</v>
      </c>
      <c r="H174" s="9">
        <v>1.392832759586869E-2</v>
      </c>
      <c r="I174" s="9">
        <v>2.020380497563256E-2</v>
      </c>
      <c r="J174" s="9">
        <v>1.9292283826531854E-2</v>
      </c>
      <c r="K174" s="34">
        <v>3.718204721509865E-2</v>
      </c>
      <c r="L174" s="38">
        <v>5.6486334776529382E-2</v>
      </c>
      <c r="M174" s="120">
        <v>7.3896105591597677E-2</v>
      </c>
      <c r="N174" s="117">
        <f t="shared" si="123"/>
        <v>0.56676424664975145</v>
      </c>
      <c r="P174" s="99">
        <v>22</v>
      </c>
      <c r="Q174" s="9" t="s">
        <v>131</v>
      </c>
      <c r="R174" s="181">
        <v>0.44334706240634136</v>
      </c>
    </row>
    <row r="175" spans="1:18" x14ac:dyDescent="0.3">
      <c r="A175" s="99">
        <v>25</v>
      </c>
      <c r="B175" s="9" t="s">
        <v>134</v>
      </c>
      <c r="C175" s="67">
        <v>3.5228703677223555E-2</v>
      </c>
      <c r="D175" s="9">
        <v>3.7363701838899831E-2</v>
      </c>
      <c r="E175" s="9">
        <v>1.6568971094933976E-2</v>
      </c>
      <c r="F175" s="9">
        <v>2.6978226408139322E-2</v>
      </c>
      <c r="G175" s="9">
        <v>4.1226236515197086E-2</v>
      </c>
      <c r="H175" s="9">
        <v>1.2628879999030394E-4</v>
      </c>
      <c r="I175" s="9">
        <v>5.1540318815389181E-3</v>
      </c>
      <c r="J175" s="9">
        <v>4.1484382110966528E-2</v>
      </c>
      <c r="K175" s="34">
        <v>0</v>
      </c>
      <c r="L175" s="38">
        <v>9.4486690858545261E-2</v>
      </c>
      <c r="M175" s="120">
        <v>5.1732923104097009E-2</v>
      </c>
      <c r="N175" s="117">
        <f t="shared" si="123"/>
        <v>0.35380289758742134</v>
      </c>
      <c r="P175" s="99">
        <v>23</v>
      </c>
      <c r="Q175" s="9" t="s">
        <v>132</v>
      </c>
      <c r="R175" s="181">
        <v>0.41702613352584955</v>
      </c>
    </row>
    <row r="176" spans="1:18" x14ac:dyDescent="0.3">
      <c r="A176" s="99">
        <v>26</v>
      </c>
      <c r="B176" s="9" t="s">
        <v>135</v>
      </c>
      <c r="C176" s="67">
        <v>8.3614615939643748E-3</v>
      </c>
      <c r="D176" s="9">
        <v>6.9973445096635405E-3</v>
      </c>
      <c r="E176" s="9">
        <v>1.5034433819090172E-2</v>
      </c>
      <c r="F176" s="9">
        <v>3.27797397841657E-2</v>
      </c>
      <c r="G176" s="9">
        <v>2.0890068976270393E-5</v>
      </c>
      <c r="H176" s="9">
        <v>6.1992245389812456E-3</v>
      </c>
      <c r="I176" s="9">
        <v>1.2104612018928545E-2</v>
      </c>
      <c r="J176" s="9">
        <v>4.1484382110966528E-2</v>
      </c>
      <c r="K176" s="34">
        <v>0</v>
      </c>
      <c r="L176" s="38">
        <v>6.3865915545731677E-2</v>
      </c>
      <c r="M176" s="120">
        <v>8.0659333931885457E-2</v>
      </c>
      <c r="N176" s="117">
        <f t="shared" si="123"/>
        <v>0.5580985621780733</v>
      </c>
      <c r="P176" s="99">
        <v>29</v>
      </c>
      <c r="Q176" s="9" t="s">
        <v>138</v>
      </c>
      <c r="R176" s="181">
        <v>0.4073970168275553</v>
      </c>
    </row>
    <row r="177" spans="1:18" x14ac:dyDescent="0.3">
      <c r="A177" s="99">
        <v>27</v>
      </c>
      <c r="B177" s="9" t="s">
        <v>136</v>
      </c>
      <c r="C177" s="67">
        <v>1.047280082968682E-2</v>
      </c>
      <c r="D177" s="9">
        <v>9.0657676406343188E-3</v>
      </c>
      <c r="E177" s="9">
        <v>2.8686261561321355E-2</v>
      </c>
      <c r="F177" s="9">
        <v>1.6092750443244413E-3</v>
      </c>
      <c r="G177" s="9">
        <v>1.1150640613134883E-2</v>
      </c>
      <c r="H177" s="9">
        <v>1.7494030784460622E-2</v>
      </c>
      <c r="I177" s="9">
        <v>1.6168934302656379E-2</v>
      </c>
      <c r="J177" s="9">
        <v>5.4210325950918286E-4</v>
      </c>
      <c r="K177" s="34">
        <v>0</v>
      </c>
      <c r="L177" s="38">
        <v>5.2744931611929481E-2</v>
      </c>
      <c r="M177" s="120">
        <v>7.9672057990186285E-2</v>
      </c>
      <c r="N177" s="117">
        <f t="shared" si="123"/>
        <v>0.60167549669859954</v>
      </c>
      <c r="P177" s="99">
        <v>16</v>
      </c>
      <c r="Q177" s="9" t="s">
        <v>125</v>
      </c>
      <c r="R177" s="181">
        <v>0.40658078215469101</v>
      </c>
    </row>
    <row r="178" spans="1:18" x14ac:dyDescent="0.3">
      <c r="A178" s="99">
        <v>28</v>
      </c>
      <c r="B178" s="9" t="s">
        <v>137</v>
      </c>
      <c r="C178" s="67">
        <v>1.6535172861610183E-2</v>
      </c>
      <c r="D178" s="9">
        <v>9.9243840715414807E-3</v>
      </c>
      <c r="E178" s="9">
        <v>2.0883945810491421E-2</v>
      </c>
      <c r="F178" s="9">
        <v>3.9328076799452234E-3</v>
      </c>
      <c r="G178" s="9">
        <v>1.9494964731264771E-2</v>
      </c>
      <c r="H178" s="9">
        <v>2.4106484229186064E-4</v>
      </c>
      <c r="I178" s="9">
        <v>3.960505355828265E-2</v>
      </c>
      <c r="J178" s="9">
        <v>2.0874003846193704E-2</v>
      </c>
      <c r="K178" s="34">
        <v>1.7618218254781246E-2</v>
      </c>
      <c r="L178" s="38">
        <v>6.5839392539631419E-2</v>
      </c>
      <c r="M178" s="120">
        <v>6.3884408586963037E-2</v>
      </c>
      <c r="N178" s="117">
        <f t="shared" si="123"/>
        <v>0.49246482166075078</v>
      </c>
      <c r="P178" s="99">
        <v>25</v>
      </c>
      <c r="Q178" s="9" t="s">
        <v>134</v>
      </c>
      <c r="R178" s="181">
        <v>0.35380289758742134</v>
      </c>
    </row>
    <row r="179" spans="1:18" x14ac:dyDescent="0.3">
      <c r="A179" s="99">
        <v>29</v>
      </c>
      <c r="B179" s="9" t="s">
        <v>138</v>
      </c>
      <c r="C179" s="67">
        <v>2.0475008793060901E-2</v>
      </c>
      <c r="D179" s="9">
        <v>2.0943003086980966E-2</v>
      </c>
      <c r="E179" s="9">
        <v>2.4554311938683508E-2</v>
      </c>
      <c r="F179" s="9">
        <v>1.4475425364591837E-3</v>
      </c>
      <c r="G179" s="9">
        <v>4.1226236515197086E-2</v>
      </c>
      <c r="H179" s="9">
        <v>2.1121076758294881E-3</v>
      </c>
      <c r="I179" s="9">
        <v>3.8218373552059065E-2</v>
      </c>
      <c r="J179" s="9">
        <v>4.0364695711475832E-3</v>
      </c>
      <c r="K179" s="34">
        <v>3.7680301238115506E-2</v>
      </c>
      <c r="L179" s="38">
        <v>8.2266698260199597E-2</v>
      </c>
      <c r="M179" s="120">
        <v>5.655592092371426E-2</v>
      </c>
      <c r="N179" s="117">
        <f t="shared" si="123"/>
        <v>0.4073970168275553</v>
      </c>
      <c r="P179" s="99">
        <v>3</v>
      </c>
      <c r="Q179" s="9" t="s">
        <v>112</v>
      </c>
      <c r="R179" s="181">
        <v>0.34387087881077483</v>
      </c>
    </row>
    <row r="180" spans="1:18" ht="15" thickBot="1" x14ac:dyDescent="0.35">
      <c r="A180" s="100">
        <v>30</v>
      </c>
      <c r="B180" s="9" t="s">
        <v>139</v>
      </c>
      <c r="C180" s="66">
        <v>8.5128626781953362E-4</v>
      </c>
      <c r="D180" s="36">
        <v>8.9268480549402982E-3</v>
      </c>
      <c r="E180" s="36">
        <v>1.5137365330046712E-2</v>
      </c>
      <c r="F180" s="36">
        <v>2.3948852126201609E-3</v>
      </c>
      <c r="G180" s="36">
        <v>3.381221260735081E-2</v>
      </c>
      <c r="H180" s="36">
        <v>1.4883534949448801E-2</v>
      </c>
      <c r="I180" s="36">
        <v>3.960505355828265E-2</v>
      </c>
      <c r="J180" s="36">
        <v>7.3555929139174836E-3</v>
      </c>
      <c r="K180" s="37">
        <v>2.720892751311009E-2</v>
      </c>
      <c r="L180" s="39">
        <v>6.179534007148392E-2</v>
      </c>
      <c r="M180" s="121">
        <v>7.2299512564220125E-2</v>
      </c>
      <c r="N180" s="118">
        <f>(M180)/(M180+L180)</f>
        <v>0.53916694894051209</v>
      </c>
      <c r="P180" s="100">
        <v>11</v>
      </c>
      <c r="Q180" s="9" t="s">
        <v>120</v>
      </c>
      <c r="R180" s="182">
        <v>0.33141625424544852</v>
      </c>
    </row>
    <row r="181" spans="1:18" ht="15" thickBot="1" x14ac:dyDescent="0.35">
      <c r="B181" s="29" t="s">
        <v>34</v>
      </c>
      <c r="C181" s="84">
        <v>8.5128626781953362E-4</v>
      </c>
      <c r="D181" s="84">
        <v>5.106754013600793E-3</v>
      </c>
      <c r="E181" s="84">
        <v>1.3143925067854985E-2</v>
      </c>
      <c r="F181" s="84">
        <v>3.2892196324325405E-2</v>
      </c>
      <c r="G181" s="84">
        <v>0</v>
      </c>
      <c r="H181" s="84">
        <v>4.5417367692963929E-2</v>
      </c>
      <c r="I181" s="84">
        <v>3.960505355828265E-2</v>
      </c>
      <c r="J181" s="84">
        <v>0</v>
      </c>
      <c r="K181" s="85">
        <v>0</v>
      </c>
    </row>
    <row r="182" spans="1:18" ht="15" thickBot="1" x14ac:dyDescent="0.35">
      <c r="B182" s="29" t="s">
        <v>35</v>
      </c>
      <c r="C182" s="122">
        <v>3.5228703677223555E-2</v>
      </c>
      <c r="D182" s="122">
        <v>3.7363701838899831E-2</v>
      </c>
      <c r="E182" s="122">
        <v>2.8686261561321355E-2</v>
      </c>
      <c r="F182" s="122">
        <v>1.4475425364591837E-3</v>
      </c>
      <c r="G182" s="122">
        <v>4.1226236515197086E-2</v>
      </c>
      <c r="H182" s="122">
        <v>1.2628879999030394E-4</v>
      </c>
      <c r="I182" s="122">
        <v>2.7684514106551907E-3</v>
      </c>
      <c r="J182" s="122">
        <v>4.1484382110966528E-2</v>
      </c>
      <c r="K182" s="123">
        <v>4.3266150643532883E-2</v>
      </c>
    </row>
  </sheetData>
  <sortState xmlns:xlrd2="http://schemas.microsoft.com/office/spreadsheetml/2017/richdata2" ref="P151:R180">
    <sortCondition descending="1" ref="R151:R180"/>
  </sortState>
  <mergeCells count="11">
    <mergeCell ref="A33:B33"/>
    <mergeCell ref="A34:B34"/>
    <mergeCell ref="A36:B36"/>
    <mergeCell ref="A149:B149"/>
    <mergeCell ref="A71:B71"/>
    <mergeCell ref="A72:B72"/>
    <mergeCell ref="L113:T113"/>
    <mergeCell ref="W113:AE113"/>
    <mergeCell ref="A74:B74"/>
    <mergeCell ref="C111:K111"/>
    <mergeCell ref="P148:R148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7446-A8CA-4F7A-AD4C-98D51EF45BA5}">
  <dimension ref="A1:R50"/>
  <sheetViews>
    <sheetView tabSelected="1" workbookViewId="0">
      <selection activeCell="E52" sqref="E52"/>
    </sheetView>
  </sheetViews>
  <sheetFormatPr defaultRowHeight="14.4" x14ac:dyDescent="0.3"/>
  <sheetData>
    <row r="1" spans="1:18" ht="15" thickBot="1" x14ac:dyDescent="0.35">
      <c r="A1" s="191" t="s">
        <v>41</v>
      </c>
      <c r="B1" s="192"/>
      <c r="C1" s="192"/>
      <c r="D1" s="192"/>
      <c r="E1" s="192"/>
      <c r="F1" s="193"/>
    </row>
    <row r="2" spans="1:18" ht="15" thickBot="1" x14ac:dyDescent="0.35">
      <c r="A2" s="191" t="s">
        <v>47</v>
      </c>
      <c r="B2" s="192"/>
      <c r="C2" s="192"/>
      <c r="D2" s="192"/>
      <c r="E2" s="192"/>
      <c r="F2" s="193"/>
    </row>
    <row r="3" spans="1:18" ht="15" thickBot="1" x14ac:dyDescent="0.35">
      <c r="A3" s="46" t="s">
        <v>12</v>
      </c>
      <c r="B3" s="27" t="s">
        <v>11</v>
      </c>
      <c r="C3" s="129" t="s">
        <v>0</v>
      </c>
      <c r="D3" s="57" t="s">
        <v>1</v>
      </c>
      <c r="E3" s="57" t="s">
        <v>2</v>
      </c>
      <c r="F3" s="58" t="s">
        <v>3</v>
      </c>
      <c r="G3" s="57" t="s">
        <v>4</v>
      </c>
      <c r="H3" s="58" t="s">
        <v>5</v>
      </c>
      <c r="I3" s="58" t="s">
        <v>6</v>
      </c>
      <c r="J3" s="57" t="s">
        <v>7</v>
      </c>
      <c r="K3" s="59" t="s">
        <v>8</v>
      </c>
      <c r="L3" s="29" t="s">
        <v>42</v>
      </c>
      <c r="M3" s="105" t="s">
        <v>43</v>
      </c>
      <c r="N3" s="128" t="s">
        <v>46</v>
      </c>
      <c r="P3" s="191" t="s">
        <v>48</v>
      </c>
      <c r="Q3" s="192"/>
      <c r="R3" s="193"/>
    </row>
    <row r="4" spans="1:18" ht="15" thickBot="1" x14ac:dyDescent="0.35">
      <c r="A4" s="42">
        <v>1</v>
      </c>
      <c r="B4" s="43" t="s">
        <v>110</v>
      </c>
      <c r="C4" s="11">
        <v>0.11879294618422813</v>
      </c>
      <c r="D4" s="12">
        <v>1.8276576515235107E-2</v>
      </c>
      <c r="E4" s="12">
        <v>-0.17872726721134097</v>
      </c>
      <c r="F4" s="12">
        <v>-0.56159011522182656</v>
      </c>
      <c r="G4" s="12">
        <v>0.5277672189475261</v>
      </c>
      <c r="H4" s="12">
        <v>-2.4756112245795426E-2</v>
      </c>
      <c r="I4" s="12">
        <v>1.5883671684783895</v>
      </c>
      <c r="J4" s="12">
        <v>-0.56665319504097256</v>
      </c>
      <c r="K4" s="10">
        <v>-0.37111336916902282</v>
      </c>
      <c r="L4" s="119">
        <f>SUM(C4:K4)*$C$34</f>
        <v>6.1151539026268943E-2</v>
      </c>
      <c r="M4" s="127">
        <f>L4-$K$36</f>
        <v>0.89961585489642493</v>
      </c>
      <c r="N4" s="45">
        <f>M4/$K$37</f>
        <v>0.62895085757585401</v>
      </c>
      <c r="P4" s="46" t="s">
        <v>12</v>
      </c>
      <c r="Q4" s="27" t="s">
        <v>11</v>
      </c>
      <c r="R4" s="32" t="s">
        <v>46</v>
      </c>
    </row>
    <row r="5" spans="1:18" x14ac:dyDescent="0.3">
      <c r="A5" s="33">
        <v>2</v>
      </c>
      <c r="B5" s="34" t="s">
        <v>111</v>
      </c>
      <c r="C5" s="67">
        <v>1.0278365739513171</v>
      </c>
      <c r="D5" s="9">
        <v>0.74120834696313298</v>
      </c>
      <c r="E5" s="9">
        <v>0.88649807979347306</v>
      </c>
      <c r="F5" s="9">
        <v>-0.36338183926118189</v>
      </c>
      <c r="G5" s="9">
        <v>0.55348725201618643</v>
      </c>
      <c r="H5" s="9">
        <v>-0.24391744628907799</v>
      </c>
      <c r="I5" s="9">
        <v>0.53444696604349007</v>
      </c>
      <c r="J5" s="9">
        <v>0.78761380689281413</v>
      </c>
      <c r="K5" s="28">
        <v>0.6726430562679504</v>
      </c>
      <c r="L5" s="120">
        <f t="shared" ref="L5:L33" si="0">SUM(C5:K5)*$C$34</f>
        <v>0.51071497737534488</v>
      </c>
      <c r="M5" s="68">
        <f t="shared" ref="M5:M33" si="1">L5-$K$36</f>
        <v>1.3491792932455009</v>
      </c>
      <c r="N5" s="40">
        <f t="shared" ref="N5:N33" si="2">M5/$K$37</f>
        <v>0.94325535604087385</v>
      </c>
      <c r="P5" s="42">
        <v>8</v>
      </c>
      <c r="Q5" s="43" t="s">
        <v>98</v>
      </c>
      <c r="R5" s="34">
        <v>1</v>
      </c>
    </row>
    <row r="6" spans="1:18" x14ac:dyDescent="0.3">
      <c r="A6" s="33">
        <v>3</v>
      </c>
      <c r="B6" s="34" t="s">
        <v>112</v>
      </c>
      <c r="C6" s="67">
        <v>-1.3921835243999627</v>
      </c>
      <c r="D6" s="9">
        <v>0.62060126063396226</v>
      </c>
      <c r="E6" s="9">
        <v>0.71410607494066869</v>
      </c>
      <c r="F6" s="9">
        <v>1.4204926443846198</v>
      </c>
      <c r="G6" s="9">
        <v>-1.9929650614322991</v>
      </c>
      <c r="H6" s="9">
        <v>-0.71117832573175299</v>
      </c>
      <c r="I6" s="9">
        <v>-0.91685298485046984</v>
      </c>
      <c r="J6" s="9">
        <v>-2.0145964113224863</v>
      </c>
      <c r="K6" s="28">
        <v>-0.61897447232460967</v>
      </c>
      <c r="L6" s="120">
        <f t="shared" si="0"/>
        <v>-0.5435056444558144</v>
      </c>
      <c r="M6" s="68">
        <f t="shared" si="1"/>
        <v>0.29495867141434162</v>
      </c>
      <c r="N6" s="40">
        <f t="shared" si="2"/>
        <v>0.20621525101605001</v>
      </c>
      <c r="P6" s="33">
        <v>21</v>
      </c>
      <c r="Q6" s="34" t="s">
        <v>130</v>
      </c>
      <c r="R6" s="34">
        <v>0.97085778413310198</v>
      </c>
    </row>
    <row r="7" spans="1:18" x14ac:dyDescent="0.3">
      <c r="A7" s="33">
        <v>4</v>
      </c>
      <c r="B7" s="34" t="s">
        <v>113</v>
      </c>
      <c r="C7" s="67">
        <v>0.49503357412475596</v>
      </c>
      <c r="D7" s="9">
        <v>0.50436019482856409</v>
      </c>
      <c r="E7" s="9">
        <v>-1.289879071571268</v>
      </c>
      <c r="F7" s="9">
        <v>-0.95800666714311578</v>
      </c>
      <c r="G7" s="9">
        <v>0.81674700404252509</v>
      </c>
      <c r="H7" s="9">
        <v>2.5368304024965216</v>
      </c>
      <c r="I7" s="9">
        <v>-8.7538727196778465E-2</v>
      </c>
      <c r="J7" s="9">
        <v>0.78682030694286142</v>
      </c>
      <c r="K7" s="28">
        <v>0.6726430562679504</v>
      </c>
      <c r="L7" s="120">
        <f t="shared" si="0"/>
        <v>0.3863344525324463</v>
      </c>
      <c r="M7" s="68">
        <f t="shared" si="1"/>
        <v>1.2247987684026023</v>
      </c>
      <c r="N7" s="40">
        <f>M7/$K$37</f>
        <v>0.85629686443594022</v>
      </c>
      <c r="P7" s="33">
        <v>2</v>
      </c>
      <c r="Q7" s="34" t="s">
        <v>111</v>
      </c>
      <c r="R7" s="34">
        <v>0.94325535604087385</v>
      </c>
    </row>
    <row r="8" spans="1:18" x14ac:dyDescent="0.3">
      <c r="A8" s="33">
        <v>5</v>
      </c>
      <c r="B8" s="34" t="s">
        <v>114</v>
      </c>
      <c r="C8" s="67">
        <v>0.72215257004840516</v>
      </c>
      <c r="D8" s="9">
        <v>0.58384545994545967</v>
      </c>
      <c r="E8" s="9">
        <v>0.82475144401749589</v>
      </c>
      <c r="F8" s="9">
        <v>-0.95800666714311578</v>
      </c>
      <c r="G8" s="9">
        <v>0.6710174873868967</v>
      </c>
      <c r="H8" s="9">
        <v>0.18508454607962446</v>
      </c>
      <c r="I8" s="9">
        <v>0.4480600642045639</v>
      </c>
      <c r="J8" s="9">
        <v>0.12978609597333651</v>
      </c>
      <c r="K8" s="28">
        <v>0.6726430562679504</v>
      </c>
      <c r="L8" s="120">
        <f t="shared" si="0"/>
        <v>0.36437045075340185</v>
      </c>
      <c r="M8" s="68">
        <f t="shared" si="1"/>
        <v>1.2028347666235579</v>
      </c>
      <c r="N8" s="40">
        <f t="shared" si="2"/>
        <v>0.84094111266751681</v>
      </c>
      <c r="P8" s="33">
        <v>12</v>
      </c>
      <c r="Q8" s="34" t="s">
        <v>121</v>
      </c>
      <c r="R8" s="34">
        <v>0.91904032715006723</v>
      </c>
    </row>
    <row r="9" spans="1:18" x14ac:dyDescent="0.3">
      <c r="A9" s="33">
        <v>6</v>
      </c>
      <c r="B9" s="34" t="s">
        <v>116</v>
      </c>
      <c r="C9" s="67">
        <v>3.8939232743090982E-2</v>
      </c>
      <c r="D9" s="9">
        <v>0.41678594595057089</v>
      </c>
      <c r="E9" s="9">
        <v>-0.225996042735497</v>
      </c>
      <c r="F9" s="9">
        <v>0.62765954054204121</v>
      </c>
      <c r="G9" s="9">
        <v>0.36287987516626924</v>
      </c>
      <c r="H9" s="9">
        <v>0.26091662903495433</v>
      </c>
      <c r="I9" s="9">
        <v>-0.53675061675919467</v>
      </c>
      <c r="J9" s="9">
        <v>0.7765226533754821</v>
      </c>
      <c r="K9" s="28">
        <v>0.6726430562679504</v>
      </c>
      <c r="L9" s="120">
        <f t="shared" si="0"/>
        <v>0.26595558595396301</v>
      </c>
      <c r="M9" s="68">
        <f t="shared" si="1"/>
        <v>1.104419901824119</v>
      </c>
      <c r="N9" s="40">
        <f t="shared" si="2"/>
        <v>0.77213606295999992</v>
      </c>
      <c r="P9" s="33">
        <v>4</v>
      </c>
      <c r="Q9" s="34" t="s">
        <v>113</v>
      </c>
      <c r="R9" s="34">
        <v>0.85629686443594022</v>
      </c>
    </row>
    <row r="10" spans="1:18" x14ac:dyDescent="0.3">
      <c r="A10" s="33">
        <v>7</v>
      </c>
      <c r="B10" s="34" t="s">
        <v>117</v>
      </c>
      <c r="C10" s="67">
        <v>-1.8003618022840244</v>
      </c>
      <c r="D10" s="9">
        <v>0.76632142625490918</v>
      </c>
      <c r="E10" s="9">
        <v>0.23374793016172019</v>
      </c>
      <c r="F10" s="9">
        <v>0.23124298862075193</v>
      </c>
      <c r="G10" s="9">
        <v>0.72906310296753363</v>
      </c>
      <c r="H10" s="9">
        <v>-0.38510471045782885</v>
      </c>
      <c r="I10" s="9">
        <v>-1.0205172670571814</v>
      </c>
      <c r="J10" s="9">
        <v>0.27489110549604906</v>
      </c>
      <c r="K10" s="28">
        <v>6.8474769689895743E-2</v>
      </c>
      <c r="L10" s="120">
        <f t="shared" si="0"/>
        <v>-0.10024916184535278</v>
      </c>
      <c r="M10" s="68">
        <f t="shared" si="1"/>
        <v>0.7382151540248032</v>
      </c>
      <c r="N10" s="40">
        <f t="shared" si="2"/>
        <v>0.51611035051493981</v>
      </c>
      <c r="P10" s="33">
        <v>19</v>
      </c>
      <c r="Q10" s="34" t="s">
        <v>128</v>
      </c>
      <c r="R10" s="34">
        <v>0.84495356662729582</v>
      </c>
    </row>
    <row r="11" spans="1:18" x14ac:dyDescent="0.3">
      <c r="A11" s="33">
        <v>8</v>
      </c>
      <c r="B11" s="34" t="s">
        <v>98</v>
      </c>
      <c r="C11" s="67">
        <v>0.5878817343064584</v>
      </c>
      <c r="D11" s="9">
        <v>0.69553435706521916</v>
      </c>
      <c r="E11" s="9">
        <v>-0.81249320273805714</v>
      </c>
      <c r="F11" s="9">
        <v>1.4204926443846198</v>
      </c>
      <c r="G11" s="9">
        <v>0.5537559817179486</v>
      </c>
      <c r="H11" s="9">
        <v>3.1493441713542887</v>
      </c>
      <c r="I11" s="9">
        <v>1.553812407742819</v>
      </c>
      <c r="J11" s="9">
        <v>0.26440638989227522</v>
      </c>
      <c r="K11" s="28">
        <v>-2.0858206253655336</v>
      </c>
      <c r="L11" s="120">
        <f t="shared" si="0"/>
        <v>0.59187931759555978</v>
      </c>
      <c r="M11" s="68">
        <f t="shared" si="1"/>
        <v>1.4303436334657158</v>
      </c>
      <c r="N11" s="40">
        <f t="shared" si="2"/>
        <v>1</v>
      </c>
      <c r="P11" s="33">
        <v>5</v>
      </c>
      <c r="Q11" s="34" t="s">
        <v>114</v>
      </c>
      <c r="R11" s="34">
        <v>0.84094111266751681</v>
      </c>
    </row>
    <row r="12" spans="1:18" x14ac:dyDescent="0.3">
      <c r="A12" s="33">
        <v>9</v>
      </c>
      <c r="B12" s="34" t="s">
        <v>118</v>
      </c>
      <c r="C12" s="67">
        <v>-1.1280295881791178</v>
      </c>
      <c r="D12" s="9">
        <v>-1.5407142791147408</v>
      </c>
      <c r="E12" s="9">
        <v>0.58409297228193502</v>
      </c>
      <c r="F12" s="9">
        <v>-0.16517356330053731</v>
      </c>
      <c r="G12" s="9">
        <v>0.51895981968977112</v>
      </c>
      <c r="H12" s="9">
        <v>-0.21955050955040087</v>
      </c>
      <c r="I12" s="9">
        <v>0.82816243229583908</v>
      </c>
      <c r="J12" s="9">
        <v>0.43448465928567065</v>
      </c>
      <c r="K12" s="28">
        <v>0.6726430562679504</v>
      </c>
      <c r="L12" s="120">
        <f t="shared" si="0"/>
        <v>-1.6805555915144765E-3</v>
      </c>
      <c r="M12" s="68">
        <f t="shared" si="1"/>
        <v>0.83678376027864154</v>
      </c>
      <c r="N12" s="40">
        <f t="shared" si="2"/>
        <v>0.58502288589988583</v>
      </c>
      <c r="P12" s="33">
        <v>24</v>
      </c>
      <c r="Q12" s="34" t="s">
        <v>133</v>
      </c>
      <c r="R12" s="34">
        <v>0.83007230902123819</v>
      </c>
    </row>
    <row r="13" spans="1:18" x14ac:dyDescent="0.3">
      <c r="A13" s="33">
        <v>10</v>
      </c>
      <c r="B13" s="34" t="s">
        <v>119</v>
      </c>
      <c r="C13" s="67">
        <v>0.691914016889427</v>
      </c>
      <c r="D13" s="9">
        <v>0.66927054368190608</v>
      </c>
      <c r="E13" s="9">
        <v>-0.76196451166051116</v>
      </c>
      <c r="F13" s="9">
        <v>-0.36338183926118189</v>
      </c>
      <c r="G13" s="9">
        <v>0.66060637861862537</v>
      </c>
      <c r="H13" s="9">
        <v>-0.72858683760235787</v>
      </c>
      <c r="I13" s="9">
        <v>0.84543981266362433</v>
      </c>
      <c r="J13" s="9">
        <v>0.60039020243622188</v>
      </c>
      <c r="K13" s="28">
        <v>0.6726430562679504</v>
      </c>
      <c r="L13" s="120">
        <f t="shared" si="0"/>
        <v>0.25403675800374492</v>
      </c>
      <c r="M13" s="68">
        <f t="shared" si="1"/>
        <v>1.0925010738739009</v>
      </c>
      <c r="N13" s="40">
        <f t="shared" si="2"/>
        <v>0.76380322064759787</v>
      </c>
      <c r="P13" s="33">
        <v>14</v>
      </c>
      <c r="Q13" s="34" t="s">
        <v>123</v>
      </c>
      <c r="R13" s="34">
        <v>0.80332416541528728</v>
      </c>
    </row>
    <row r="14" spans="1:18" x14ac:dyDescent="0.3">
      <c r="A14" s="33">
        <v>11</v>
      </c>
      <c r="B14" s="34" t="s">
        <v>120</v>
      </c>
      <c r="C14" s="67">
        <v>0.64262103297273654</v>
      </c>
      <c r="D14" s="9">
        <v>-1.9126531137636886</v>
      </c>
      <c r="E14" s="9">
        <v>0.45868210334563508</v>
      </c>
      <c r="F14" s="9">
        <v>2.2133257482271982</v>
      </c>
      <c r="G14" s="9">
        <v>-0.44175753281017999</v>
      </c>
      <c r="H14" s="9">
        <v>-0.69397667042204847</v>
      </c>
      <c r="I14" s="9">
        <v>-0.13937086830013418</v>
      </c>
      <c r="J14" s="9">
        <v>-2.0145964113224863</v>
      </c>
      <c r="K14" s="28">
        <v>-2.0858206253655336</v>
      </c>
      <c r="L14" s="120">
        <f t="shared" si="0"/>
        <v>-0.44150514860427792</v>
      </c>
      <c r="M14" s="68">
        <f t="shared" si="1"/>
        <v>0.3969591672658781</v>
      </c>
      <c r="N14" s="40">
        <f t="shared" si="2"/>
        <v>0.27752713262619833</v>
      </c>
      <c r="P14" s="33">
        <v>6</v>
      </c>
      <c r="Q14" s="34" t="s">
        <v>116</v>
      </c>
      <c r="R14" s="34">
        <v>0.77213606295999992</v>
      </c>
    </row>
    <row r="15" spans="1:18" x14ac:dyDescent="0.3">
      <c r="A15" s="33">
        <v>12</v>
      </c>
      <c r="B15" s="34" t="s">
        <v>121</v>
      </c>
      <c r="C15" s="67">
        <v>1.0328072950185465</v>
      </c>
      <c r="D15" s="9">
        <v>0.89293602144430928</v>
      </c>
      <c r="E15" s="9">
        <v>1.2973433193898389</v>
      </c>
      <c r="F15" s="9">
        <v>-0.36338183926118189</v>
      </c>
      <c r="G15" s="9">
        <v>0.83956302259214233</v>
      </c>
      <c r="H15" s="9">
        <v>-0.18927986102577427</v>
      </c>
      <c r="I15" s="9">
        <v>-0.65769227933369134</v>
      </c>
      <c r="J15" s="9">
        <v>0.75977374961258282</v>
      </c>
      <c r="K15" s="28">
        <v>0.6726430562679504</v>
      </c>
      <c r="L15" s="120">
        <f t="shared" si="0"/>
        <v>0.47607916496719138</v>
      </c>
      <c r="M15" s="68">
        <f t="shared" si="1"/>
        <v>1.3145434808373473</v>
      </c>
      <c r="N15" s="40">
        <f t="shared" si="2"/>
        <v>0.91904032715006723</v>
      </c>
      <c r="P15" s="33">
        <v>10</v>
      </c>
      <c r="Q15" s="34" t="s">
        <v>119</v>
      </c>
      <c r="R15" s="34">
        <v>0.76380322064759787</v>
      </c>
    </row>
    <row r="16" spans="1:18" x14ac:dyDescent="0.3">
      <c r="A16" s="33">
        <v>13</v>
      </c>
      <c r="B16" s="34" t="s">
        <v>122</v>
      </c>
      <c r="C16" s="67">
        <v>-1.8003618022840244</v>
      </c>
      <c r="D16" s="9">
        <v>-1.9126531137636886</v>
      </c>
      <c r="E16" s="9">
        <v>0.88218348567869176</v>
      </c>
      <c r="F16" s="9">
        <v>-0.95800666714311578</v>
      </c>
      <c r="G16" s="9">
        <v>0.84688807414017664</v>
      </c>
      <c r="H16" s="9">
        <v>2.3023501909154351</v>
      </c>
      <c r="I16" s="9">
        <v>-0.65769227933369134</v>
      </c>
      <c r="J16" s="9">
        <v>0.84911483313433589</v>
      </c>
      <c r="K16" s="28">
        <v>0.6726430562679504</v>
      </c>
      <c r="L16" s="120">
        <f t="shared" si="0"/>
        <v>2.4940641956896614E-2</v>
      </c>
      <c r="M16" s="68">
        <f t="shared" si="1"/>
        <v>0.86340495782705262</v>
      </c>
      <c r="N16" s="40">
        <f t="shared" si="2"/>
        <v>0.60363463550016061</v>
      </c>
      <c r="P16" s="33">
        <v>20</v>
      </c>
      <c r="Q16" s="34" t="s">
        <v>129</v>
      </c>
      <c r="R16" s="34">
        <v>0.76292210666464266</v>
      </c>
    </row>
    <row r="17" spans="1:18" x14ac:dyDescent="0.3">
      <c r="A17" s="33">
        <v>14</v>
      </c>
      <c r="B17" s="34" t="s">
        <v>123</v>
      </c>
      <c r="C17" s="67">
        <v>0.26268304769516476</v>
      </c>
      <c r="D17" s="9">
        <v>0.11815352663657162</v>
      </c>
      <c r="E17" s="9">
        <v>0.19760121946677714</v>
      </c>
      <c r="F17" s="9">
        <v>0.62765954054204121</v>
      </c>
      <c r="G17" s="9">
        <v>0.56480857429042652</v>
      </c>
      <c r="H17" s="9">
        <v>-8.9386657049888754E-2</v>
      </c>
      <c r="I17" s="9">
        <v>-0.38125419344912748</v>
      </c>
      <c r="J17" s="9">
        <v>0.82217949326692241</v>
      </c>
      <c r="K17" s="28">
        <v>0.6726430562679504</v>
      </c>
      <c r="L17" s="120">
        <f t="shared" si="0"/>
        <v>0.3105652897407597</v>
      </c>
      <c r="M17" s="68">
        <f t="shared" si="1"/>
        <v>1.1490296056109157</v>
      </c>
      <c r="N17" s="40">
        <f t="shared" si="2"/>
        <v>0.80332416541528728</v>
      </c>
      <c r="P17" s="33">
        <v>18</v>
      </c>
      <c r="Q17" s="34" t="s">
        <v>127</v>
      </c>
      <c r="R17" s="34">
        <v>0.68501533671241976</v>
      </c>
    </row>
    <row r="18" spans="1:18" x14ac:dyDescent="0.3">
      <c r="A18" s="33">
        <v>15</v>
      </c>
      <c r="B18" s="34" t="s">
        <v>124</v>
      </c>
      <c r="C18" s="67">
        <v>0.4332217371498584</v>
      </c>
      <c r="D18" s="9">
        <v>0.25949074917357634</v>
      </c>
      <c r="E18" s="9">
        <v>-0.34450356108814784</v>
      </c>
      <c r="F18" s="9">
        <v>-0.56159011522182656</v>
      </c>
      <c r="G18" s="9">
        <v>0.36416284277468236</v>
      </c>
      <c r="H18" s="9">
        <v>-0.78526681218146699</v>
      </c>
      <c r="I18" s="9">
        <v>-1.0032398866893961</v>
      </c>
      <c r="J18" s="9">
        <v>0.14415545591041343</v>
      </c>
      <c r="K18" s="28">
        <v>0.6726430562679504</v>
      </c>
      <c r="L18" s="120">
        <f t="shared" si="0"/>
        <v>-9.1214059322706278E-2</v>
      </c>
      <c r="M18" s="68">
        <f t="shared" si="1"/>
        <v>0.7472502565474497</v>
      </c>
      <c r="N18" s="40">
        <f t="shared" si="2"/>
        <v>0.52242708609599353</v>
      </c>
      <c r="P18" s="33">
        <v>26</v>
      </c>
      <c r="Q18" s="34" t="s">
        <v>135</v>
      </c>
      <c r="R18" s="34">
        <v>0.6834531848586558</v>
      </c>
    </row>
    <row r="19" spans="1:18" x14ac:dyDescent="0.3">
      <c r="A19" s="33">
        <v>16</v>
      </c>
      <c r="B19" s="34" t="s">
        <v>125</v>
      </c>
      <c r="C19" s="67">
        <v>0.80709973841028337</v>
      </c>
      <c r="D19" s="9">
        <v>0.67979637610743482</v>
      </c>
      <c r="E19" s="9">
        <v>0.72867981506170665</v>
      </c>
      <c r="F19" s="9">
        <v>0.82586781650268581</v>
      </c>
      <c r="G19" s="9">
        <v>-1.4653142920222033</v>
      </c>
      <c r="H19" s="9">
        <v>0.5386317771827881</v>
      </c>
      <c r="I19" s="9">
        <v>-1.1414589296316779</v>
      </c>
      <c r="J19" s="9">
        <v>-2.0145964113224863</v>
      </c>
      <c r="K19" s="28">
        <v>-2.0858206253655336</v>
      </c>
      <c r="L19" s="120">
        <f t="shared" si="0"/>
        <v>-0.34745719278633352</v>
      </c>
      <c r="M19" s="68">
        <f t="shared" si="1"/>
        <v>0.49100712308382249</v>
      </c>
      <c r="N19" s="40">
        <f t="shared" si="2"/>
        <v>0.34327913348634592</v>
      </c>
      <c r="P19" s="33">
        <v>1</v>
      </c>
      <c r="Q19" s="34" t="s">
        <v>110</v>
      </c>
      <c r="R19" s="34">
        <v>0.62895085757585401</v>
      </c>
    </row>
    <row r="20" spans="1:18" x14ac:dyDescent="0.3">
      <c r="A20" s="33">
        <v>17</v>
      </c>
      <c r="B20" s="34" t="s">
        <v>126</v>
      </c>
      <c r="C20" s="67">
        <v>0.16948202768461568</v>
      </c>
      <c r="D20" s="9">
        <v>0.17948088469142143</v>
      </c>
      <c r="E20" s="9">
        <v>0.77940026587768751</v>
      </c>
      <c r="F20" s="9">
        <v>-0.56159011522182656</v>
      </c>
      <c r="G20" s="9">
        <v>0.21994167992894501</v>
      </c>
      <c r="H20" s="9">
        <v>-0.20845814569519527</v>
      </c>
      <c r="I20" s="9">
        <v>-1.1241815492638927</v>
      </c>
      <c r="J20" s="9">
        <v>0.19491714547988334</v>
      </c>
      <c r="K20" s="28">
        <v>0.6726430562679504</v>
      </c>
      <c r="L20" s="120">
        <f t="shared" si="0"/>
        <v>3.5737249972176539E-2</v>
      </c>
      <c r="M20" s="68">
        <f t="shared" si="1"/>
        <v>0.87420156584233255</v>
      </c>
      <c r="N20" s="40">
        <f t="shared" si="2"/>
        <v>0.61118289716447116</v>
      </c>
      <c r="P20" s="33">
        <v>17</v>
      </c>
      <c r="Q20" s="34" t="s">
        <v>126</v>
      </c>
      <c r="R20" s="34">
        <v>0.61118289716447116</v>
      </c>
    </row>
    <row r="21" spans="1:18" x14ac:dyDescent="0.3">
      <c r="A21" s="33">
        <v>18</v>
      </c>
      <c r="B21" s="34" t="s">
        <v>127</v>
      </c>
      <c r="C21" s="67">
        <v>0.6197004858294014</v>
      </c>
      <c r="D21" s="9">
        <v>0.54670044037305487</v>
      </c>
      <c r="E21" s="9">
        <v>0.4000036233846137</v>
      </c>
      <c r="F21" s="9">
        <v>-0.16517356330053731</v>
      </c>
      <c r="G21" s="9">
        <v>0.38279187919684315</v>
      </c>
      <c r="H21" s="9">
        <v>-0.75670719940749953</v>
      </c>
      <c r="I21" s="9">
        <v>-1.0896267885283222</v>
      </c>
      <c r="J21" s="9">
        <v>0.66175515458994061</v>
      </c>
      <c r="K21" s="28">
        <v>0.6726430562679504</v>
      </c>
      <c r="L21" s="120">
        <f t="shared" si="0"/>
        <v>0.14134300982282724</v>
      </c>
      <c r="M21" s="68">
        <f t="shared" si="1"/>
        <v>0.97980732569298323</v>
      </c>
      <c r="N21" s="40">
        <f t="shared" si="2"/>
        <v>0.68501533671241976</v>
      </c>
      <c r="P21" s="33">
        <v>13</v>
      </c>
      <c r="Q21" s="34" t="s">
        <v>122</v>
      </c>
      <c r="R21" s="34">
        <v>0.60363463550016061</v>
      </c>
    </row>
    <row r="22" spans="1:18" x14ac:dyDescent="0.3">
      <c r="A22" s="33">
        <v>19</v>
      </c>
      <c r="B22" s="34" t="s">
        <v>128</v>
      </c>
      <c r="C22" s="67">
        <v>0.57655953631999168</v>
      </c>
      <c r="D22" s="9">
        <v>0.56069539763336418</v>
      </c>
      <c r="E22" s="9">
        <v>-0.1877399749177727</v>
      </c>
      <c r="F22" s="9">
        <v>-0.16517356330053731</v>
      </c>
      <c r="G22" s="9">
        <v>-0.14854742208744032</v>
      </c>
      <c r="H22" s="9">
        <v>-0.43853435555686138</v>
      </c>
      <c r="I22" s="9">
        <v>1.7438635917884566</v>
      </c>
      <c r="J22" s="9">
        <v>0.71722048241696201</v>
      </c>
      <c r="K22" s="28">
        <v>0.6726430562679504</v>
      </c>
      <c r="L22" s="120">
        <f t="shared" si="0"/>
        <v>0.37010963872934588</v>
      </c>
      <c r="M22" s="68">
        <f t="shared" si="1"/>
        <v>1.208573954599502</v>
      </c>
      <c r="N22" s="40">
        <f t="shared" si="2"/>
        <v>0.84495356662729582</v>
      </c>
      <c r="P22" s="33">
        <v>9</v>
      </c>
      <c r="Q22" s="34" t="s">
        <v>118</v>
      </c>
      <c r="R22" s="34">
        <v>0.58502288589988583</v>
      </c>
    </row>
    <row r="23" spans="1:18" x14ac:dyDescent="0.3">
      <c r="A23" s="33">
        <v>20</v>
      </c>
      <c r="B23" s="34" t="s">
        <v>129</v>
      </c>
      <c r="C23" s="67">
        <v>-1.8003618022840244</v>
      </c>
      <c r="D23" s="9">
        <v>-1.9126531137636886</v>
      </c>
      <c r="E23" s="9">
        <v>0.1513871225040124</v>
      </c>
      <c r="F23" s="9">
        <v>0.82586781650268581</v>
      </c>
      <c r="G23" s="9">
        <v>0.84354195591823433</v>
      </c>
      <c r="H23" s="9">
        <v>0.78089783987554884</v>
      </c>
      <c r="I23" s="9">
        <v>1.9339147758340942</v>
      </c>
      <c r="J23" s="9">
        <v>0.77975050919599276</v>
      </c>
      <c r="K23" s="28">
        <v>0.6726430562679504</v>
      </c>
      <c r="L23" s="120">
        <f t="shared" si="0"/>
        <v>0.25277646222786732</v>
      </c>
      <c r="M23" s="68">
        <f t="shared" si="1"/>
        <v>1.0912407780980233</v>
      </c>
      <c r="N23" s="40">
        <f t="shared" si="2"/>
        <v>0.76292210666464266</v>
      </c>
      <c r="P23" s="33">
        <v>15</v>
      </c>
      <c r="Q23" s="34" t="s">
        <v>124</v>
      </c>
      <c r="R23" s="34">
        <v>0.52242708609599353</v>
      </c>
    </row>
    <row r="24" spans="1:18" x14ac:dyDescent="0.3">
      <c r="A24" s="33">
        <v>21</v>
      </c>
      <c r="B24" s="34" t="s">
        <v>130</v>
      </c>
      <c r="C24" s="67">
        <v>3.2894590457633065E-2</v>
      </c>
      <c r="D24" s="9">
        <v>0.84394520975314202</v>
      </c>
      <c r="E24" s="9">
        <v>1.2495951445195963</v>
      </c>
      <c r="F24" s="9">
        <v>-0.36338183926118189</v>
      </c>
      <c r="G24" s="9">
        <v>0.83963237219259701</v>
      </c>
      <c r="H24" s="9">
        <v>0.18681090453849847</v>
      </c>
      <c r="I24" s="9">
        <v>0.81088505192805382</v>
      </c>
      <c r="J24" s="9">
        <v>0.67873892159103855</v>
      </c>
      <c r="K24" s="28">
        <v>0.6726430562679504</v>
      </c>
      <c r="L24" s="120">
        <f t="shared" si="0"/>
        <v>0.55019593466525862</v>
      </c>
      <c r="M24" s="68">
        <f t="shared" si="1"/>
        <v>1.3886602505354146</v>
      </c>
      <c r="N24" s="40">
        <f t="shared" si="2"/>
        <v>0.97085778413310198</v>
      </c>
      <c r="P24" s="33">
        <v>7</v>
      </c>
      <c r="Q24" s="34" t="s">
        <v>117</v>
      </c>
      <c r="R24" s="34">
        <v>0.51611035051493981</v>
      </c>
    </row>
    <row r="25" spans="1:18" x14ac:dyDescent="0.3">
      <c r="A25" s="33">
        <v>22</v>
      </c>
      <c r="B25" s="34" t="s">
        <v>131</v>
      </c>
      <c r="C25" s="67">
        <v>-1.8003618022840244</v>
      </c>
      <c r="D25" s="9">
        <v>-1.9126531137636886</v>
      </c>
      <c r="E25" s="9">
        <v>-2.1772712311451934</v>
      </c>
      <c r="F25" s="9">
        <v>-0.75979839118247117</v>
      </c>
      <c r="G25" s="9">
        <v>-6.0984882813244677E-2</v>
      </c>
      <c r="H25" s="9">
        <v>-0.28192350867750521</v>
      </c>
      <c r="I25" s="9">
        <v>-1.0550720277927517</v>
      </c>
      <c r="J25" s="9">
        <v>0.30556290597117203</v>
      </c>
      <c r="K25" s="28">
        <v>0.19632320885630344</v>
      </c>
      <c r="L25" s="120">
        <f t="shared" si="0"/>
        <v>-0.83846431587015602</v>
      </c>
      <c r="M25" s="68">
        <f t="shared" si="1"/>
        <v>0</v>
      </c>
      <c r="N25" s="40">
        <f t="shared" si="2"/>
        <v>0</v>
      </c>
      <c r="P25" s="33">
        <v>30</v>
      </c>
      <c r="Q25" s="34" t="s">
        <v>139</v>
      </c>
      <c r="R25" s="34">
        <v>0.43022090412182118</v>
      </c>
    </row>
    <row r="26" spans="1:18" x14ac:dyDescent="0.3">
      <c r="A26" s="33">
        <v>23</v>
      </c>
      <c r="B26" s="34" t="s">
        <v>132</v>
      </c>
      <c r="C26" s="67">
        <v>0.16328396808226803</v>
      </c>
      <c r="D26" s="9">
        <v>-0.53976176763949035</v>
      </c>
      <c r="E26" s="9">
        <v>-2.1772712311451934</v>
      </c>
      <c r="F26" s="9">
        <v>0.82586781650268581</v>
      </c>
      <c r="G26" s="9">
        <v>-1.9929650614322991</v>
      </c>
      <c r="H26" s="9">
        <v>-7.5429649049298308E-3</v>
      </c>
      <c r="I26" s="9">
        <v>1.0182136163414768</v>
      </c>
      <c r="J26" s="9">
        <v>2.2527209967227881E-2</v>
      </c>
      <c r="K26" s="28">
        <v>-0.1845081198889523</v>
      </c>
      <c r="L26" s="120">
        <f t="shared" si="0"/>
        <v>-0.31912850379080071</v>
      </c>
      <c r="M26" s="68">
        <f t="shared" si="1"/>
        <v>0.51933581207935531</v>
      </c>
      <c r="N26" s="40">
        <f t="shared" si="2"/>
        <v>0.36308464618464242</v>
      </c>
      <c r="P26" s="33">
        <v>23</v>
      </c>
      <c r="Q26" s="34" t="s">
        <v>132</v>
      </c>
      <c r="R26" s="34">
        <v>0.36308464618464242</v>
      </c>
    </row>
    <row r="27" spans="1:18" x14ac:dyDescent="0.3">
      <c r="A27" s="33">
        <v>24</v>
      </c>
      <c r="B27" s="34" t="s">
        <v>133</v>
      </c>
      <c r="C27" s="67">
        <v>0.80803558404331111</v>
      </c>
      <c r="D27" s="9">
        <v>0.71909056082138667</v>
      </c>
      <c r="E27" s="9">
        <v>0.37354077948062386</v>
      </c>
      <c r="F27" s="9">
        <v>1.222284368423975</v>
      </c>
      <c r="G27" s="9">
        <v>0.84688807414017664</v>
      </c>
      <c r="H27" s="9">
        <v>2.0949611020597638E-2</v>
      </c>
      <c r="I27" s="9">
        <v>1.3292064629616109</v>
      </c>
      <c r="J27" s="9">
        <v>-0.48265214311012655</v>
      </c>
      <c r="K27" s="28">
        <v>-1.697924357890531</v>
      </c>
      <c r="L27" s="120">
        <f t="shared" si="0"/>
        <v>0.34882432665455815</v>
      </c>
      <c r="M27" s="68">
        <f t="shared" si="1"/>
        <v>1.1872886425247142</v>
      </c>
      <c r="N27" s="40">
        <f t="shared" si="2"/>
        <v>0.83007230902123819</v>
      </c>
      <c r="P27" s="33">
        <v>16</v>
      </c>
      <c r="Q27" s="34" t="s">
        <v>125</v>
      </c>
      <c r="R27" s="34">
        <v>0.34327913348634592</v>
      </c>
    </row>
    <row r="28" spans="1:18" x14ac:dyDescent="0.3">
      <c r="A28" s="33">
        <v>25</v>
      </c>
      <c r="B28" s="34" t="s">
        <v>134</v>
      </c>
      <c r="C28" s="67">
        <v>-1.8003618022840244</v>
      </c>
      <c r="D28" s="9">
        <v>-1.9126531137636886</v>
      </c>
      <c r="E28" s="9">
        <v>0.53164668382004199</v>
      </c>
      <c r="F28" s="9">
        <v>1.816909196305909</v>
      </c>
      <c r="G28" s="9">
        <v>-1.9929650614322991</v>
      </c>
      <c r="H28" s="9">
        <v>-0.7824825484095923</v>
      </c>
      <c r="I28" s="9">
        <v>-0.76135656154040277</v>
      </c>
      <c r="J28" s="9">
        <v>-2.0145964113224863</v>
      </c>
      <c r="K28" s="28">
        <v>0.6726430562679504</v>
      </c>
      <c r="L28" s="120">
        <f t="shared" si="0"/>
        <v>-0.69369072915095464</v>
      </c>
      <c r="M28" s="68">
        <f t="shared" si="1"/>
        <v>0.14477358671920137</v>
      </c>
      <c r="N28" s="40">
        <f t="shared" si="2"/>
        <v>0.10121594792463659</v>
      </c>
      <c r="P28" s="33">
        <v>27</v>
      </c>
      <c r="Q28" s="34" t="s">
        <v>136</v>
      </c>
      <c r="R28" s="34">
        <v>0.34242464537352624</v>
      </c>
    </row>
    <row r="29" spans="1:18" x14ac:dyDescent="0.3">
      <c r="A29" s="33">
        <v>26</v>
      </c>
      <c r="B29" s="34" t="s">
        <v>135</v>
      </c>
      <c r="C29" s="67">
        <v>0.73973419456397527</v>
      </c>
      <c r="D29" s="9">
        <v>0.72849950427571786</v>
      </c>
      <c r="E29" s="9">
        <v>0.8747048558797379</v>
      </c>
      <c r="F29" s="9">
        <v>0.23124298862075193</v>
      </c>
      <c r="G29" s="9">
        <v>0.84544906993074032</v>
      </c>
      <c r="H29" s="9">
        <v>-0.53083260382758235</v>
      </c>
      <c r="I29" s="9">
        <v>-0.29486729161020131</v>
      </c>
      <c r="J29" s="9">
        <v>-2.0145964113224863</v>
      </c>
      <c r="K29" s="28">
        <v>0.6726430562679504</v>
      </c>
      <c r="L29" s="120">
        <f t="shared" si="0"/>
        <v>0.13910859586428928</v>
      </c>
      <c r="M29" s="68">
        <f t="shared" si="1"/>
        <v>0.97757291173444527</v>
      </c>
      <c r="N29" s="40">
        <f t="shared" si="2"/>
        <v>0.6834531848586558</v>
      </c>
      <c r="P29" s="33">
        <v>11</v>
      </c>
      <c r="Q29" s="34" t="s">
        <v>120</v>
      </c>
      <c r="R29" s="34">
        <v>0.27752713262619833</v>
      </c>
    </row>
    <row r="30" spans="1:18" x14ac:dyDescent="0.3">
      <c r="A30" s="33">
        <v>27</v>
      </c>
      <c r="B30" s="34" t="s">
        <v>136</v>
      </c>
      <c r="C30" s="67">
        <v>0.54012292355866598</v>
      </c>
      <c r="D30" s="9">
        <v>0.54859576711205682</v>
      </c>
      <c r="E30" s="9">
        <v>-2.1772712311451934</v>
      </c>
      <c r="F30" s="9">
        <v>-1.7508397709856942</v>
      </c>
      <c r="G30" s="9">
        <v>7.8780568203274101E-2</v>
      </c>
      <c r="H30" s="9">
        <v>-0.65127036728871379</v>
      </c>
      <c r="I30" s="9">
        <v>-1.210568451102819</v>
      </c>
      <c r="J30" s="9">
        <v>0.81169286561507636</v>
      </c>
      <c r="K30" s="28">
        <v>0.6726430562679504</v>
      </c>
      <c r="L30" s="120">
        <f t="shared" si="0"/>
        <v>-0.3486794044183773</v>
      </c>
      <c r="M30" s="68">
        <f t="shared" si="1"/>
        <v>0.48978491145177872</v>
      </c>
      <c r="N30" s="40">
        <f t="shared" si="2"/>
        <v>0.34242464537352624</v>
      </c>
      <c r="P30" s="33">
        <v>28</v>
      </c>
      <c r="Q30" s="34" t="s">
        <v>137</v>
      </c>
      <c r="R30" s="34">
        <v>0.25505869506859963</v>
      </c>
    </row>
    <row r="31" spans="1:18" x14ac:dyDescent="0.3">
      <c r="A31" s="33">
        <v>28</v>
      </c>
      <c r="B31" s="34" t="s">
        <v>137</v>
      </c>
      <c r="C31" s="67">
        <v>-3.3028830609910811E-2</v>
      </c>
      <c r="D31" s="9">
        <v>0.47391650908334493</v>
      </c>
      <c r="E31" s="9">
        <v>-0.43300068037576656</v>
      </c>
      <c r="F31" s="9">
        <v>-1.354423219064405</v>
      </c>
      <c r="G31" s="9">
        <v>-0.4960149264659755</v>
      </c>
      <c r="H31" s="9">
        <v>-0.78919197926917306</v>
      </c>
      <c r="I31" s="9">
        <v>-0.58858275786255032</v>
      </c>
      <c r="J31" s="9">
        <v>-0.59183996694638152</v>
      </c>
      <c r="K31" s="28">
        <v>-0.4506187654575835</v>
      </c>
      <c r="L31" s="120">
        <f>SUM(C31:K31)*$C$34</f>
        <v>-0.47364273521871114</v>
      </c>
      <c r="M31" s="68">
        <f t="shared" si="1"/>
        <v>0.36482158065144488</v>
      </c>
      <c r="N31" s="40">
        <f t="shared" si="2"/>
        <v>0.25505869506859963</v>
      </c>
      <c r="P31" s="33">
        <v>3</v>
      </c>
      <c r="Q31" s="34" t="s">
        <v>112</v>
      </c>
      <c r="R31" s="34">
        <v>0.20621525101605001</v>
      </c>
    </row>
    <row r="32" spans="1:18" x14ac:dyDescent="0.3">
      <c r="A32" s="33">
        <v>29</v>
      </c>
      <c r="B32" s="34" t="s">
        <v>138</v>
      </c>
      <c r="C32" s="67">
        <v>-0.40551073428663875</v>
      </c>
      <c r="D32" s="9">
        <v>-0.48444191844487017</v>
      </c>
      <c r="E32" s="9">
        <v>-1.25354060113789</v>
      </c>
      <c r="F32" s="9">
        <v>-0.36338183926118189</v>
      </c>
      <c r="G32" s="9">
        <v>-1.9929650614322991</v>
      </c>
      <c r="H32" s="9">
        <v>-0.74525028278601535</v>
      </c>
      <c r="I32" s="9">
        <v>0.4480600642045639</v>
      </c>
      <c r="J32" s="9">
        <v>0.57047302360025087</v>
      </c>
      <c r="K32" s="28">
        <v>-1.7296908914572331</v>
      </c>
      <c r="L32" s="120">
        <f t="shared" si="0"/>
        <v>-0.66180536011125701</v>
      </c>
      <c r="M32" s="68">
        <f t="shared" si="1"/>
        <v>0.17665895575889901</v>
      </c>
      <c r="N32" s="40">
        <f t="shared" si="2"/>
        <v>0.12350805192935015</v>
      </c>
      <c r="P32" s="33">
        <v>29</v>
      </c>
      <c r="Q32" s="34" t="s">
        <v>138</v>
      </c>
      <c r="R32" s="34">
        <v>0.12350805192935015</v>
      </c>
    </row>
    <row r="33" spans="1:18" ht="15" thickBot="1" x14ac:dyDescent="0.35">
      <c r="A33" s="35">
        <v>30</v>
      </c>
      <c r="B33" s="37" t="s">
        <v>139</v>
      </c>
      <c r="C33" s="66">
        <v>1.4497648788616251</v>
      </c>
      <c r="D33" s="36">
        <v>0.56067847507319446</v>
      </c>
      <c r="E33" s="36">
        <v>0.851693687267573</v>
      </c>
      <c r="F33" s="36">
        <v>-1.5526314950250497</v>
      </c>
      <c r="G33" s="36">
        <v>-1.4822529319332793</v>
      </c>
      <c r="H33" s="36">
        <v>-0.69861817411879901</v>
      </c>
      <c r="I33" s="36">
        <v>-0.41580895418469799</v>
      </c>
      <c r="J33" s="36">
        <v>0.34135039106340032</v>
      </c>
      <c r="K33" s="126">
        <v>-1.0620811390847724</v>
      </c>
      <c r="L33" s="121">
        <f t="shared" si="0"/>
        <v>-0.223100584675645</v>
      </c>
      <c r="M33" s="69">
        <f t="shared" si="1"/>
        <v>0.61536373119451104</v>
      </c>
      <c r="N33" s="41">
        <f t="shared" si="2"/>
        <v>0.43022090412182118</v>
      </c>
      <c r="P33" s="33">
        <v>25</v>
      </c>
      <c r="Q33" s="34" t="s">
        <v>134</v>
      </c>
      <c r="R33" s="34">
        <v>0.10121594792463659</v>
      </c>
    </row>
    <row r="34" spans="1:18" ht="15" thickBot="1" x14ac:dyDescent="0.35">
      <c r="B34" s="29" t="s">
        <v>32</v>
      </c>
      <c r="C34" s="130">
        <f>1/9</f>
        <v>0.1111111111111111</v>
      </c>
      <c r="D34" s="130">
        <f t="shared" ref="D34:K34" si="3">1/9</f>
        <v>0.1111111111111111</v>
      </c>
      <c r="E34" s="130">
        <f t="shared" si="3"/>
        <v>0.1111111111111111</v>
      </c>
      <c r="F34" s="130">
        <f t="shared" si="3"/>
        <v>0.1111111111111111</v>
      </c>
      <c r="G34" s="130">
        <f t="shared" si="3"/>
        <v>0.1111111111111111</v>
      </c>
      <c r="H34" s="130">
        <f t="shared" si="3"/>
        <v>0.1111111111111111</v>
      </c>
      <c r="I34" s="130">
        <f t="shared" si="3"/>
        <v>0.1111111111111111</v>
      </c>
      <c r="J34" s="130">
        <f t="shared" si="3"/>
        <v>0.1111111111111111</v>
      </c>
      <c r="K34" s="97">
        <f t="shared" si="3"/>
        <v>0.1111111111111111</v>
      </c>
      <c r="P34" s="35">
        <v>22</v>
      </c>
      <c r="Q34" s="37" t="s">
        <v>131</v>
      </c>
      <c r="R34" s="37">
        <v>0</v>
      </c>
    </row>
    <row r="35" spans="1:18" ht="15" thickBot="1" x14ac:dyDescent="0.35"/>
    <row r="36" spans="1:18" ht="15" thickBot="1" x14ac:dyDescent="0.35">
      <c r="J36" s="101" t="s">
        <v>44</v>
      </c>
      <c r="K36" s="79">
        <f>MIN(L4:L33)</f>
        <v>-0.83846431587015602</v>
      </c>
    </row>
    <row r="37" spans="1:18" ht="15" thickBot="1" x14ac:dyDescent="0.35">
      <c r="J37" s="101" t="s">
        <v>45</v>
      </c>
      <c r="K37" s="83">
        <f>MAX(M4:M33)</f>
        <v>1.4303436334657158</v>
      </c>
    </row>
    <row r="38" spans="1:18" x14ac:dyDescent="0.3">
      <c r="A38" s="124"/>
    </row>
    <row r="39" spans="1:18" x14ac:dyDescent="0.3">
      <c r="B39" s="125"/>
      <c r="C39" s="125"/>
    </row>
    <row r="40" spans="1:18" x14ac:dyDescent="0.3">
      <c r="C40" s="125"/>
    </row>
    <row r="41" spans="1:18" x14ac:dyDescent="0.3">
      <c r="C41" s="125"/>
    </row>
    <row r="42" spans="1:18" x14ac:dyDescent="0.3">
      <c r="C42" s="125"/>
    </row>
    <row r="43" spans="1:18" x14ac:dyDescent="0.3">
      <c r="C43" s="125"/>
    </row>
    <row r="44" spans="1:18" x14ac:dyDescent="0.3">
      <c r="C44" s="125"/>
    </row>
    <row r="45" spans="1:18" x14ac:dyDescent="0.3">
      <c r="C45" s="125"/>
    </row>
    <row r="46" spans="1:18" x14ac:dyDescent="0.3">
      <c r="C46" s="125"/>
    </row>
    <row r="47" spans="1:18" x14ac:dyDescent="0.3">
      <c r="C47" s="125"/>
    </row>
    <row r="48" spans="1:18" x14ac:dyDescent="0.3">
      <c r="C48" s="125"/>
    </row>
    <row r="50" spans="3:3" x14ac:dyDescent="0.3">
      <c r="C50" s="125"/>
    </row>
  </sheetData>
  <sortState xmlns:xlrd2="http://schemas.microsoft.com/office/spreadsheetml/2017/richdata2" ref="P5:R34">
    <sortCondition descending="1" ref="R5:R34"/>
  </sortState>
  <mergeCells count="3">
    <mergeCell ref="A1:F1"/>
    <mergeCell ref="A2:F2"/>
    <mergeCell ref="P3:R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4D57-78D2-4219-8346-B6DA96CB2891}">
  <dimension ref="A2:AP223"/>
  <sheetViews>
    <sheetView topLeftCell="A223" zoomScale="55" zoomScaleNormal="55" workbookViewId="0">
      <selection activeCell="Z209" sqref="Z209"/>
    </sheetView>
  </sheetViews>
  <sheetFormatPr defaultRowHeight="14.4" x14ac:dyDescent="0.3"/>
  <cols>
    <col min="1" max="1" width="3.33203125" customWidth="1"/>
    <col min="2" max="2" width="19.44140625" customWidth="1"/>
    <col min="13" max="13" width="9.109375" customWidth="1"/>
    <col min="14" max="14" width="11.5546875" customWidth="1"/>
    <col min="16" max="16" width="15.5546875" customWidth="1"/>
    <col min="17" max="17" width="9.5546875" bestFit="1" customWidth="1"/>
    <col min="42" max="42" width="12.21875" customWidth="1"/>
  </cols>
  <sheetData>
    <row r="2" spans="1:25" ht="15" thickBot="1" x14ac:dyDescent="0.35">
      <c r="D2" s="220" t="s">
        <v>49</v>
      </c>
      <c r="E2" s="220"/>
      <c r="F2" s="220"/>
      <c r="H2" s="220" t="s">
        <v>50</v>
      </c>
      <c r="I2" s="220"/>
      <c r="J2" s="220"/>
      <c r="L2" s="220" t="s">
        <v>51</v>
      </c>
      <c r="M2" s="220"/>
      <c r="N2" s="220"/>
      <c r="R2" s="9" t="s">
        <v>52</v>
      </c>
      <c r="S2" s="9" t="s">
        <v>50</v>
      </c>
      <c r="T2" s="9" t="s">
        <v>51</v>
      </c>
    </row>
    <row r="3" spans="1:25" ht="15" thickBot="1" x14ac:dyDescent="0.35">
      <c r="D3" s="191" t="s">
        <v>48</v>
      </c>
      <c r="E3" s="192"/>
      <c r="F3" s="193"/>
      <c r="H3" s="197" t="s">
        <v>48</v>
      </c>
      <c r="I3" s="198"/>
      <c r="J3" s="199"/>
      <c r="L3" s="191" t="s">
        <v>48</v>
      </c>
      <c r="M3" s="192"/>
      <c r="N3" s="193"/>
      <c r="Q3" s="9" t="s">
        <v>98</v>
      </c>
      <c r="R3" s="9">
        <v>1</v>
      </c>
      <c r="S3" s="9">
        <v>19</v>
      </c>
      <c r="T3" s="9">
        <v>1</v>
      </c>
    </row>
    <row r="4" spans="1:25" ht="15" thickBot="1" x14ac:dyDescent="0.35">
      <c r="A4" s="46" t="s">
        <v>12</v>
      </c>
      <c r="B4" s="27" t="s">
        <v>11</v>
      </c>
      <c r="D4" s="46" t="s">
        <v>12</v>
      </c>
      <c r="E4" s="26" t="s">
        <v>11</v>
      </c>
      <c r="F4" s="27" t="s">
        <v>21</v>
      </c>
      <c r="H4" s="55" t="s">
        <v>12</v>
      </c>
      <c r="I4" s="56" t="s">
        <v>11</v>
      </c>
      <c r="J4" s="27" t="s">
        <v>21</v>
      </c>
      <c r="L4" s="184" t="s">
        <v>12</v>
      </c>
      <c r="M4" s="105" t="s">
        <v>11</v>
      </c>
      <c r="N4" s="27" t="s">
        <v>46</v>
      </c>
      <c r="Q4" s="9" t="s">
        <v>130</v>
      </c>
      <c r="R4" s="9">
        <v>2</v>
      </c>
      <c r="S4" s="9">
        <v>1</v>
      </c>
      <c r="T4" s="9">
        <v>2</v>
      </c>
      <c r="V4" s="150"/>
      <c r="W4" s="9" t="s">
        <v>52</v>
      </c>
      <c r="X4" s="9" t="s">
        <v>50</v>
      </c>
      <c r="Y4" s="9" t="s">
        <v>51</v>
      </c>
    </row>
    <row r="5" spans="1:25" x14ac:dyDescent="0.3">
      <c r="A5" s="42">
        <v>1</v>
      </c>
      <c r="B5" s="43" t="s">
        <v>78</v>
      </c>
      <c r="D5" s="42">
        <v>8</v>
      </c>
      <c r="E5" s="9" t="s">
        <v>98</v>
      </c>
      <c r="F5" s="45">
        <v>0.52333194317338583</v>
      </c>
      <c r="H5" s="98">
        <v>21</v>
      </c>
      <c r="I5" s="9" t="s">
        <v>130</v>
      </c>
      <c r="J5" s="43">
        <v>0.77703084389524046</v>
      </c>
      <c r="L5" s="42">
        <v>8</v>
      </c>
      <c r="M5" s="43" t="s">
        <v>98</v>
      </c>
      <c r="N5" s="43">
        <v>1</v>
      </c>
      <c r="Q5" s="9" t="s">
        <v>133</v>
      </c>
      <c r="R5" s="9">
        <v>3</v>
      </c>
      <c r="S5" s="9">
        <v>16</v>
      </c>
      <c r="T5" s="9">
        <v>8</v>
      </c>
      <c r="V5" t="s">
        <v>52</v>
      </c>
      <c r="W5">
        <v>1</v>
      </c>
    </row>
    <row r="6" spans="1:25" x14ac:dyDescent="0.3">
      <c r="A6" s="33">
        <v>2</v>
      </c>
      <c r="B6" s="34" t="s">
        <v>79</v>
      </c>
      <c r="D6" s="33">
        <v>21</v>
      </c>
      <c r="E6" s="9" t="s">
        <v>130</v>
      </c>
      <c r="F6" s="40">
        <v>0.4496761407326394</v>
      </c>
      <c r="H6" s="99">
        <v>4</v>
      </c>
      <c r="I6" s="9" t="s">
        <v>113</v>
      </c>
      <c r="J6" s="34">
        <v>0.72613324715360084</v>
      </c>
      <c r="L6" s="33">
        <v>21</v>
      </c>
      <c r="M6" s="34" t="s">
        <v>130</v>
      </c>
      <c r="N6" s="34">
        <v>0.97085778413310198</v>
      </c>
      <c r="Q6" s="9" t="s">
        <v>111</v>
      </c>
      <c r="R6" s="9">
        <v>4</v>
      </c>
      <c r="S6" s="9">
        <v>4</v>
      </c>
      <c r="T6" s="9">
        <v>3</v>
      </c>
      <c r="V6" t="s">
        <v>50</v>
      </c>
      <c r="W6">
        <v>0.68809788654060067</v>
      </c>
      <c r="X6">
        <v>1</v>
      </c>
    </row>
    <row r="7" spans="1:25" ht="15" thickBot="1" x14ac:dyDescent="0.35">
      <c r="A7" s="33">
        <v>3</v>
      </c>
      <c r="B7" s="34" t="s">
        <v>84</v>
      </c>
      <c r="D7" s="33">
        <v>24</v>
      </c>
      <c r="E7" s="9" t="s">
        <v>133</v>
      </c>
      <c r="F7" s="40">
        <v>0.43366800599311706</v>
      </c>
      <c r="H7" s="99">
        <v>5</v>
      </c>
      <c r="I7" s="9" t="s">
        <v>114</v>
      </c>
      <c r="J7" s="34">
        <v>0.68277467029886596</v>
      </c>
      <c r="L7" s="33">
        <v>2</v>
      </c>
      <c r="M7" s="34" t="s">
        <v>111</v>
      </c>
      <c r="N7" s="34">
        <v>0.94325535604087385</v>
      </c>
      <c r="Q7" s="9" t="s">
        <v>123</v>
      </c>
      <c r="R7" s="9">
        <v>5</v>
      </c>
      <c r="S7" s="9">
        <v>11</v>
      </c>
      <c r="T7" s="9">
        <v>9</v>
      </c>
      <c r="V7" s="82" t="s">
        <v>51</v>
      </c>
      <c r="W7" s="82">
        <v>0.95995550611790892</v>
      </c>
      <c r="X7" s="82">
        <v>0.77708565072302571</v>
      </c>
      <c r="Y7" s="82">
        <v>1</v>
      </c>
    </row>
    <row r="8" spans="1:25" x14ac:dyDescent="0.3">
      <c r="A8" s="33">
        <v>4</v>
      </c>
      <c r="B8" s="34" t="s">
        <v>71</v>
      </c>
      <c r="D8" s="33">
        <v>2</v>
      </c>
      <c r="E8" s="9" t="s">
        <v>111</v>
      </c>
      <c r="F8" s="40">
        <v>0.42307470524868751</v>
      </c>
      <c r="G8" s="183"/>
      <c r="H8" s="99">
        <v>2</v>
      </c>
      <c r="I8" s="9" t="s">
        <v>111</v>
      </c>
      <c r="J8" s="34">
        <v>0.6818234364173873</v>
      </c>
      <c r="L8" s="33">
        <v>12</v>
      </c>
      <c r="M8" s="34" t="s">
        <v>121</v>
      </c>
      <c r="N8" s="34">
        <v>0.91904032715006723</v>
      </c>
      <c r="Q8" s="9" t="s">
        <v>116</v>
      </c>
      <c r="R8" s="9">
        <v>6</v>
      </c>
      <c r="S8" s="9">
        <v>5</v>
      </c>
      <c r="T8" s="9">
        <v>10</v>
      </c>
    </row>
    <row r="9" spans="1:25" x14ac:dyDescent="0.3">
      <c r="A9" s="33">
        <v>5</v>
      </c>
      <c r="B9" s="34" t="s">
        <v>80</v>
      </c>
      <c r="D9" s="33">
        <v>14</v>
      </c>
      <c r="E9" s="9" t="s">
        <v>123</v>
      </c>
      <c r="F9" s="40">
        <v>0.40797358502501679</v>
      </c>
      <c r="H9" s="99">
        <v>6</v>
      </c>
      <c r="I9" s="9" t="s">
        <v>116</v>
      </c>
      <c r="J9" s="34">
        <v>0.66142723769827361</v>
      </c>
      <c r="L9" s="33">
        <v>4</v>
      </c>
      <c r="M9" s="34" t="s">
        <v>113</v>
      </c>
      <c r="N9" s="34">
        <v>0.85629686443594022</v>
      </c>
      <c r="Q9" s="9" t="s">
        <v>113</v>
      </c>
      <c r="R9" s="9">
        <v>7</v>
      </c>
      <c r="S9" s="9">
        <v>2</v>
      </c>
      <c r="T9" s="9">
        <v>5</v>
      </c>
    </row>
    <row r="10" spans="1:25" x14ac:dyDescent="0.3">
      <c r="A10" s="33">
        <v>6</v>
      </c>
      <c r="B10" s="34" t="s">
        <v>74</v>
      </c>
      <c r="D10" s="33">
        <v>6</v>
      </c>
      <c r="E10" s="9" t="s">
        <v>116</v>
      </c>
      <c r="F10" s="40">
        <v>0.40693759389513062</v>
      </c>
      <c r="H10" s="99">
        <v>12</v>
      </c>
      <c r="I10" s="9" t="s">
        <v>121</v>
      </c>
      <c r="J10" s="34">
        <v>0.64861492950897059</v>
      </c>
      <c r="L10" s="33">
        <v>19</v>
      </c>
      <c r="M10" s="34" t="s">
        <v>128</v>
      </c>
      <c r="N10" s="34">
        <v>0.84495356662729582</v>
      </c>
      <c r="Q10" s="9" t="s">
        <v>114</v>
      </c>
      <c r="R10" s="9">
        <v>8</v>
      </c>
      <c r="S10" s="9">
        <v>3</v>
      </c>
      <c r="T10" s="9">
        <v>7</v>
      </c>
    </row>
    <row r="11" spans="1:25" x14ac:dyDescent="0.3">
      <c r="A11" s="33">
        <v>7</v>
      </c>
      <c r="B11" s="34" t="s">
        <v>85</v>
      </c>
      <c r="D11" s="33">
        <v>4</v>
      </c>
      <c r="E11" s="9" t="s">
        <v>113</v>
      </c>
      <c r="F11" s="40">
        <v>0.39960300360111423</v>
      </c>
      <c r="H11" s="99">
        <v>10</v>
      </c>
      <c r="I11" s="9" t="s">
        <v>119</v>
      </c>
      <c r="J11" s="34">
        <v>0.64264674507482011</v>
      </c>
      <c r="L11" s="33">
        <v>5</v>
      </c>
      <c r="M11" s="34" t="s">
        <v>114</v>
      </c>
      <c r="N11" s="34">
        <v>0.84094111266751681</v>
      </c>
      <c r="Q11" s="9" t="s">
        <v>128</v>
      </c>
      <c r="R11" s="9">
        <v>9</v>
      </c>
      <c r="S11" s="9">
        <v>9</v>
      </c>
      <c r="T11" s="9">
        <v>6</v>
      </c>
    </row>
    <row r="12" spans="1:25" x14ac:dyDescent="0.3">
      <c r="A12" s="33">
        <v>8</v>
      </c>
      <c r="B12" s="34" t="s">
        <v>69</v>
      </c>
      <c r="D12" s="33">
        <v>5</v>
      </c>
      <c r="E12" s="9" t="s">
        <v>114</v>
      </c>
      <c r="F12" s="40">
        <v>0.39733282552789773</v>
      </c>
      <c r="H12" s="99">
        <v>27</v>
      </c>
      <c r="I12" s="9" t="s">
        <v>136</v>
      </c>
      <c r="J12" s="34">
        <v>0.60167549669859954</v>
      </c>
      <c r="L12" s="33">
        <v>24</v>
      </c>
      <c r="M12" s="34" t="s">
        <v>133</v>
      </c>
      <c r="N12" s="34">
        <v>0.83007230902123819</v>
      </c>
      <c r="Q12" s="9" t="s">
        <v>121</v>
      </c>
      <c r="R12" s="9">
        <v>10</v>
      </c>
      <c r="S12" s="9">
        <v>6</v>
      </c>
      <c r="T12" s="9">
        <v>4</v>
      </c>
    </row>
    <row r="13" spans="1:25" x14ac:dyDescent="0.3">
      <c r="A13" s="33">
        <v>9</v>
      </c>
      <c r="B13" s="34" t="s">
        <v>75</v>
      </c>
      <c r="D13" s="33">
        <v>19</v>
      </c>
      <c r="E13" s="9" t="s">
        <v>128</v>
      </c>
      <c r="F13" s="40">
        <v>0.39459706766116942</v>
      </c>
      <c r="H13" s="99">
        <v>19</v>
      </c>
      <c r="I13" s="9" t="s">
        <v>128</v>
      </c>
      <c r="J13" s="34">
        <v>0.60160829211317124</v>
      </c>
      <c r="L13" s="33">
        <v>14</v>
      </c>
      <c r="M13" s="34" t="s">
        <v>123</v>
      </c>
      <c r="N13" s="34">
        <v>0.80332416541528728</v>
      </c>
      <c r="Q13" s="9" t="s">
        <v>110</v>
      </c>
      <c r="R13" s="9">
        <v>11</v>
      </c>
      <c r="S13" s="9">
        <v>22</v>
      </c>
      <c r="T13" s="9">
        <v>15</v>
      </c>
    </row>
    <row r="14" spans="1:25" x14ac:dyDescent="0.3">
      <c r="A14" s="33">
        <v>10</v>
      </c>
      <c r="B14" s="34" t="s">
        <v>82</v>
      </c>
      <c r="D14" s="33">
        <v>12</v>
      </c>
      <c r="E14" s="9" t="s">
        <v>121</v>
      </c>
      <c r="F14" s="40">
        <v>0.36803669632630054</v>
      </c>
      <c r="H14" s="99">
        <v>13</v>
      </c>
      <c r="I14" s="9" t="s">
        <v>122</v>
      </c>
      <c r="J14" s="34">
        <v>0.59700552845380062</v>
      </c>
      <c r="L14" s="33">
        <v>6</v>
      </c>
      <c r="M14" s="34" t="s">
        <v>116</v>
      </c>
      <c r="N14" s="34">
        <v>0.77213606295999992</v>
      </c>
      <c r="Q14" s="9" t="s">
        <v>129</v>
      </c>
      <c r="R14" s="9">
        <v>12</v>
      </c>
      <c r="S14" s="9">
        <v>13</v>
      </c>
      <c r="T14" s="9">
        <v>12</v>
      </c>
    </row>
    <row r="15" spans="1:25" x14ac:dyDescent="0.3">
      <c r="A15" s="33">
        <v>11</v>
      </c>
      <c r="B15" s="34" t="s">
        <v>89</v>
      </c>
      <c r="D15" s="33">
        <v>1</v>
      </c>
      <c r="E15" s="9" t="s">
        <v>110</v>
      </c>
      <c r="F15" s="40">
        <v>0.3538424782297922</v>
      </c>
      <c r="H15" s="99">
        <v>14</v>
      </c>
      <c r="I15" s="9" t="s">
        <v>123</v>
      </c>
      <c r="J15" s="34">
        <v>0.59133354044503994</v>
      </c>
      <c r="L15" s="33">
        <v>10</v>
      </c>
      <c r="M15" s="34" t="s">
        <v>119</v>
      </c>
      <c r="N15" s="34">
        <v>0.76380322064759787</v>
      </c>
      <c r="Q15" s="9" t="s">
        <v>119</v>
      </c>
      <c r="R15" s="9">
        <v>13</v>
      </c>
      <c r="S15" s="9">
        <v>7</v>
      </c>
      <c r="T15" s="9">
        <v>11</v>
      </c>
    </row>
    <row r="16" spans="1:25" x14ac:dyDescent="0.3">
      <c r="A16" s="33">
        <v>12</v>
      </c>
      <c r="B16" s="34" t="s">
        <v>83</v>
      </c>
      <c r="D16" s="33">
        <v>20</v>
      </c>
      <c r="E16" s="9" t="s">
        <v>129</v>
      </c>
      <c r="F16" s="40">
        <v>0.3355492057566356</v>
      </c>
      <c r="H16" s="99">
        <v>17</v>
      </c>
      <c r="I16" s="9" t="s">
        <v>126</v>
      </c>
      <c r="J16" s="34">
        <v>0.5806581524347969</v>
      </c>
      <c r="L16" s="33">
        <v>20</v>
      </c>
      <c r="M16" s="34" t="s">
        <v>129</v>
      </c>
      <c r="N16" s="34">
        <v>0.76292210666464266</v>
      </c>
      <c r="Q16" s="9" t="s">
        <v>135</v>
      </c>
      <c r="R16" s="9">
        <v>14</v>
      </c>
      <c r="S16" s="9">
        <v>17</v>
      </c>
      <c r="T16" s="9">
        <v>14</v>
      </c>
    </row>
    <row r="17" spans="1:20" x14ac:dyDescent="0.3">
      <c r="A17" s="33">
        <v>13</v>
      </c>
      <c r="B17" s="34" t="s">
        <v>90</v>
      </c>
      <c r="D17" s="33">
        <v>10</v>
      </c>
      <c r="E17" s="9" t="s">
        <v>119</v>
      </c>
      <c r="F17" s="40">
        <v>0.32904354851861417</v>
      </c>
      <c r="H17" s="99">
        <v>20</v>
      </c>
      <c r="I17" s="9" t="s">
        <v>129</v>
      </c>
      <c r="J17" s="34">
        <v>0.57618920975789989</v>
      </c>
      <c r="L17" s="33">
        <v>18</v>
      </c>
      <c r="M17" s="34" t="s">
        <v>127</v>
      </c>
      <c r="N17" s="34">
        <v>0.68501533671241976</v>
      </c>
      <c r="Q17" s="9" t="s">
        <v>126</v>
      </c>
      <c r="R17" s="9">
        <v>15</v>
      </c>
      <c r="S17" s="9">
        <v>12</v>
      </c>
      <c r="T17" s="9">
        <v>16</v>
      </c>
    </row>
    <row r="18" spans="1:20" x14ac:dyDescent="0.3">
      <c r="A18" s="33">
        <v>14</v>
      </c>
      <c r="B18" s="34" t="s">
        <v>76</v>
      </c>
      <c r="D18" s="33">
        <v>26</v>
      </c>
      <c r="E18" s="9" t="s">
        <v>135</v>
      </c>
      <c r="F18" s="40">
        <v>0.28779530353548077</v>
      </c>
      <c r="H18" s="99">
        <v>7</v>
      </c>
      <c r="I18" s="9" t="s">
        <v>117</v>
      </c>
      <c r="J18" s="34">
        <v>0.57197194701631082</v>
      </c>
      <c r="L18" s="33">
        <v>26</v>
      </c>
      <c r="M18" s="34" t="s">
        <v>135</v>
      </c>
      <c r="N18" s="34">
        <v>0.6834531848586558</v>
      </c>
      <c r="Q18" s="9" t="s">
        <v>118</v>
      </c>
      <c r="R18" s="9">
        <v>16</v>
      </c>
      <c r="S18" s="9">
        <v>18</v>
      </c>
      <c r="T18" s="9">
        <v>18</v>
      </c>
    </row>
    <row r="19" spans="1:20" x14ac:dyDescent="0.3">
      <c r="A19" s="33">
        <v>15</v>
      </c>
      <c r="B19" s="34" t="s">
        <v>88</v>
      </c>
      <c r="D19" s="33">
        <v>17</v>
      </c>
      <c r="E19" s="9" t="s">
        <v>126</v>
      </c>
      <c r="F19" s="40">
        <v>0.28536958820041347</v>
      </c>
      <c r="H19" s="99">
        <v>18</v>
      </c>
      <c r="I19" s="9" t="s">
        <v>127</v>
      </c>
      <c r="J19" s="34">
        <v>0.57008110032459902</v>
      </c>
      <c r="L19" s="33">
        <v>1</v>
      </c>
      <c r="M19" s="34" t="s">
        <v>110</v>
      </c>
      <c r="N19" s="34">
        <v>0.62895085757585401</v>
      </c>
      <c r="Q19" s="9" t="s">
        <v>127</v>
      </c>
      <c r="R19" s="9">
        <v>17</v>
      </c>
      <c r="S19" s="9">
        <v>15</v>
      </c>
      <c r="T19" s="9">
        <v>13</v>
      </c>
    </row>
    <row r="20" spans="1:20" x14ac:dyDescent="0.3">
      <c r="A20" s="33">
        <v>16</v>
      </c>
      <c r="B20" s="34" t="s">
        <v>91</v>
      </c>
      <c r="D20" s="33">
        <v>9</v>
      </c>
      <c r="E20" s="9" t="s">
        <v>118</v>
      </c>
      <c r="F20" s="40">
        <v>0.28513341459106145</v>
      </c>
      <c r="H20" s="99">
        <v>24</v>
      </c>
      <c r="I20" s="9" t="s">
        <v>133</v>
      </c>
      <c r="J20" s="34">
        <v>0.56676424664975145</v>
      </c>
      <c r="L20" s="33">
        <v>17</v>
      </c>
      <c r="M20" s="34" t="s">
        <v>126</v>
      </c>
      <c r="N20" s="34">
        <v>0.61118289716447116</v>
      </c>
      <c r="Q20" s="9" t="s">
        <v>122</v>
      </c>
      <c r="R20" s="9">
        <v>18</v>
      </c>
      <c r="S20" s="9">
        <v>10</v>
      </c>
      <c r="T20" s="9">
        <v>17</v>
      </c>
    </row>
    <row r="21" spans="1:20" x14ac:dyDescent="0.3">
      <c r="A21" s="33">
        <v>17</v>
      </c>
      <c r="B21" s="34" t="s">
        <v>86</v>
      </c>
      <c r="D21" s="33">
        <v>18</v>
      </c>
      <c r="E21" s="9" t="s">
        <v>127</v>
      </c>
      <c r="F21" s="40">
        <v>0.28134524671239736</v>
      </c>
      <c r="H21" s="99">
        <v>26</v>
      </c>
      <c r="I21" s="9" t="s">
        <v>135</v>
      </c>
      <c r="J21" s="34">
        <v>0.5580985621780733</v>
      </c>
      <c r="L21" s="33">
        <v>13</v>
      </c>
      <c r="M21" s="34" t="s">
        <v>122</v>
      </c>
      <c r="N21" s="34">
        <v>0.60363463550016061</v>
      </c>
      <c r="Q21" s="9" t="s">
        <v>124</v>
      </c>
      <c r="R21" s="9">
        <v>19</v>
      </c>
      <c r="S21" s="9">
        <v>21</v>
      </c>
      <c r="T21" s="9">
        <v>19</v>
      </c>
    </row>
    <row r="22" spans="1:20" x14ac:dyDescent="0.3">
      <c r="A22" s="33">
        <v>18</v>
      </c>
      <c r="B22" s="34" t="s">
        <v>87</v>
      </c>
      <c r="D22" s="33">
        <v>13</v>
      </c>
      <c r="E22" s="9" t="s">
        <v>122</v>
      </c>
      <c r="F22" s="40">
        <v>0.23576754385109833</v>
      </c>
      <c r="H22" s="99">
        <v>9</v>
      </c>
      <c r="I22" s="9" t="s">
        <v>118</v>
      </c>
      <c r="J22" s="34">
        <v>0.55502830275989612</v>
      </c>
      <c r="L22" s="33">
        <v>9</v>
      </c>
      <c r="M22" s="34" t="s">
        <v>118</v>
      </c>
      <c r="N22" s="34">
        <v>0.58502288589988583</v>
      </c>
      <c r="Q22" s="9" t="s">
        <v>117</v>
      </c>
      <c r="R22" s="9">
        <v>20</v>
      </c>
      <c r="S22" s="9">
        <v>14</v>
      </c>
      <c r="T22" s="9">
        <v>20</v>
      </c>
    </row>
    <row r="23" spans="1:20" x14ac:dyDescent="0.3">
      <c r="A23" s="33">
        <v>19</v>
      </c>
      <c r="B23" s="34" t="s">
        <v>77</v>
      </c>
      <c r="D23" s="33">
        <v>15</v>
      </c>
      <c r="E23" s="9" t="s">
        <v>124</v>
      </c>
      <c r="F23" s="40">
        <v>0.22975454094505721</v>
      </c>
      <c r="H23" s="99">
        <v>8</v>
      </c>
      <c r="I23" s="9" t="s">
        <v>98</v>
      </c>
      <c r="J23" s="34">
        <v>0.55267583508642948</v>
      </c>
      <c r="L23" s="33">
        <v>15</v>
      </c>
      <c r="M23" s="34" t="s">
        <v>124</v>
      </c>
      <c r="N23" s="34">
        <v>0.52242708609599353</v>
      </c>
      <c r="Q23" s="9" t="s">
        <v>132</v>
      </c>
      <c r="R23" s="9">
        <v>21</v>
      </c>
      <c r="S23" s="9">
        <v>25</v>
      </c>
      <c r="T23" s="9">
        <v>22</v>
      </c>
    </row>
    <row r="24" spans="1:20" x14ac:dyDescent="0.3">
      <c r="A24" s="33">
        <v>20</v>
      </c>
      <c r="B24" s="34" t="s">
        <v>67</v>
      </c>
      <c r="D24" s="33">
        <v>7</v>
      </c>
      <c r="E24" s="9" t="s">
        <v>117</v>
      </c>
      <c r="F24" s="40">
        <v>0.22035503947784552</v>
      </c>
      <c r="H24" s="99">
        <v>30</v>
      </c>
      <c r="I24" s="9" t="s">
        <v>139</v>
      </c>
      <c r="J24" s="34">
        <v>0.53916694894051209</v>
      </c>
      <c r="L24" s="33">
        <v>7</v>
      </c>
      <c r="M24" s="34" t="s">
        <v>117</v>
      </c>
      <c r="N24" s="34">
        <v>0.51611035051493981</v>
      </c>
      <c r="Q24" s="9" t="s">
        <v>125</v>
      </c>
      <c r="R24" s="9">
        <v>22</v>
      </c>
      <c r="S24" s="9">
        <v>27</v>
      </c>
      <c r="T24" s="9">
        <v>23</v>
      </c>
    </row>
    <row r="25" spans="1:20" x14ac:dyDescent="0.3">
      <c r="A25" s="33">
        <v>21</v>
      </c>
      <c r="B25" s="34" t="s">
        <v>72</v>
      </c>
      <c r="D25" s="33">
        <v>23</v>
      </c>
      <c r="E25" s="9" t="s">
        <v>132</v>
      </c>
      <c r="F25" s="40">
        <v>0.21596855669728554</v>
      </c>
      <c r="H25" s="99">
        <v>15</v>
      </c>
      <c r="I25" s="9" t="s">
        <v>124</v>
      </c>
      <c r="J25" s="34">
        <v>0.53491289626723826</v>
      </c>
      <c r="L25" s="33">
        <v>30</v>
      </c>
      <c r="M25" s="34" t="s">
        <v>139</v>
      </c>
      <c r="N25" s="34">
        <v>0.43022090412182118</v>
      </c>
      <c r="Q25" s="9" t="s">
        <v>139</v>
      </c>
      <c r="R25" s="9">
        <v>23</v>
      </c>
      <c r="S25" s="9">
        <v>20</v>
      </c>
      <c r="T25" s="9">
        <v>21</v>
      </c>
    </row>
    <row r="26" spans="1:20" x14ac:dyDescent="0.3">
      <c r="A26" s="33">
        <v>22</v>
      </c>
      <c r="B26" s="34" t="s">
        <v>93</v>
      </c>
      <c r="D26" s="33">
        <v>16</v>
      </c>
      <c r="E26" s="9" t="s">
        <v>125</v>
      </c>
      <c r="F26" s="40">
        <v>0.19414958738025823</v>
      </c>
      <c r="H26" s="99">
        <v>1</v>
      </c>
      <c r="I26" s="9" t="s">
        <v>110</v>
      </c>
      <c r="J26" s="34">
        <v>0.50245131972194457</v>
      </c>
      <c r="L26" s="33">
        <v>23</v>
      </c>
      <c r="M26" s="34" t="s">
        <v>132</v>
      </c>
      <c r="N26" s="34">
        <v>0.36308464618464242</v>
      </c>
      <c r="Q26" s="9" t="s">
        <v>137</v>
      </c>
      <c r="R26" s="9">
        <v>24</v>
      </c>
      <c r="S26" s="9">
        <v>23</v>
      </c>
      <c r="T26" s="9">
        <v>26</v>
      </c>
    </row>
    <row r="27" spans="1:20" x14ac:dyDescent="0.3">
      <c r="A27" s="33">
        <v>23</v>
      </c>
      <c r="B27" s="34" t="s">
        <v>73</v>
      </c>
      <c r="D27" s="33">
        <v>30</v>
      </c>
      <c r="E27" s="9" t="s">
        <v>139</v>
      </c>
      <c r="F27" s="40">
        <v>0.16095644165754774</v>
      </c>
      <c r="H27" s="99">
        <v>28</v>
      </c>
      <c r="I27" s="9" t="s">
        <v>137</v>
      </c>
      <c r="J27" s="34">
        <v>0.49246482166075078</v>
      </c>
      <c r="L27" s="33">
        <v>16</v>
      </c>
      <c r="M27" s="34" t="s">
        <v>125</v>
      </c>
      <c r="N27" s="34">
        <v>0.34327913348634592</v>
      </c>
      <c r="Q27" s="9" t="s">
        <v>120</v>
      </c>
      <c r="R27" s="9">
        <v>25</v>
      </c>
      <c r="S27" s="9">
        <v>30</v>
      </c>
      <c r="T27" s="9">
        <v>25</v>
      </c>
    </row>
    <row r="28" spans="1:20" x14ac:dyDescent="0.3">
      <c r="A28" s="33">
        <v>24</v>
      </c>
      <c r="B28" s="34" t="s">
        <v>70</v>
      </c>
      <c r="D28" s="33">
        <v>28</v>
      </c>
      <c r="E28" s="9" t="s">
        <v>137</v>
      </c>
      <c r="F28" s="40">
        <v>0.14564772082581634</v>
      </c>
      <c r="H28" s="99">
        <v>22</v>
      </c>
      <c r="I28" s="9" t="s">
        <v>131</v>
      </c>
      <c r="J28" s="34">
        <v>0.44334706240634136</v>
      </c>
      <c r="L28" s="33">
        <v>27</v>
      </c>
      <c r="M28" s="34" t="s">
        <v>136</v>
      </c>
      <c r="N28" s="34">
        <v>0.34242464537352624</v>
      </c>
      <c r="Q28" s="9" t="s">
        <v>138</v>
      </c>
      <c r="R28" s="9">
        <v>26</v>
      </c>
      <c r="S28" s="9">
        <v>26</v>
      </c>
      <c r="T28" s="9">
        <v>28</v>
      </c>
    </row>
    <row r="29" spans="1:20" x14ac:dyDescent="0.3">
      <c r="A29" s="33">
        <v>25</v>
      </c>
      <c r="B29" s="34" t="s">
        <v>92</v>
      </c>
      <c r="D29" s="33">
        <v>11</v>
      </c>
      <c r="E29" s="9" t="s">
        <v>120</v>
      </c>
      <c r="F29" s="40">
        <v>0.13948986452102752</v>
      </c>
      <c r="H29" s="99">
        <v>23</v>
      </c>
      <c r="I29" s="9" t="s">
        <v>132</v>
      </c>
      <c r="J29" s="34">
        <v>0.41702613352584955</v>
      </c>
      <c r="L29" s="33">
        <v>11</v>
      </c>
      <c r="M29" s="34" t="s">
        <v>120</v>
      </c>
      <c r="N29" s="34">
        <v>0.27752713262619833</v>
      </c>
      <c r="Q29" s="9" t="s">
        <v>112</v>
      </c>
      <c r="R29" s="9">
        <v>27</v>
      </c>
      <c r="S29" s="9">
        <v>29</v>
      </c>
      <c r="T29" s="9">
        <v>27</v>
      </c>
    </row>
    <row r="30" spans="1:20" x14ac:dyDescent="0.3">
      <c r="A30" s="33">
        <v>26</v>
      </c>
      <c r="B30" s="34" t="s">
        <v>81</v>
      </c>
      <c r="D30" s="33">
        <v>29</v>
      </c>
      <c r="E30" s="9" t="s">
        <v>138</v>
      </c>
      <c r="F30" s="40">
        <v>0.10259609264360614</v>
      </c>
      <c r="H30" s="99">
        <v>29</v>
      </c>
      <c r="I30" s="9" t="s">
        <v>138</v>
      </c>
      <c r="J30" s="34">
        <v>0.4073970168275553</v>
      </c>
      <c r="L30" s="33">
        <v>28</v>
      </c>
      <c r="M30" s="34" t="s">
        <v>137</v>
      </c>
      <c r="N30" s="34">
        <v>0.25505869506859963</v>
      </c>
      <c r="Q30" s="9" t="s">
        <v>136</v>
      </c>
      <c r="R30" s="9">
        <v>28</v>
      </c>
      <c r="S30" s="9">
        <v>8</v>
      </c>
      <c r="T30" s="9">
        <v>24</v>
      </c>
    </row>
    <row r="31" spans="1:20" x14ac:dyDescent="0.3">
      <c r="A31" s="33">
        <v>27</v>
      </c>
      <c r="B31" s="34" t="s">
        <v>96</v>
      </c>
      <c r="D31" s="33">
        <v>3</v>
      </c>
      <c r="E31" s="9" t="s">
        <v>112</v>
      </c>
      <c r="F31" s="40">
        <v>9.9814097462763263E-2</v>
      </c>
      <c r="H31" s="99">
        <v>16</v>
      </c>
      <c r="I31" s="9" t="s">
        <v>125</v>
      </c>
      <c r="J31" s="34">
        <v>0.40658078215469101</v>
      </c>
      <c r="L31" s="33">
        <v>3</v>
      </c>
      <c r="M31" s="34" t="s">
        <v>112</v>
      </c>
      <c r="N31" s="34">
        <v>0.20621525101605001</v>
      </c>
      <c r="Q31" s="9" t="s">
        <v>134</v>
      </c>
      <c r="R31" s="9">
        <v>29</v>
      </c>
      <c r="S31" s="9">
        <v>28</v>
      </c>
      <c r="T31" s="9">
        <v>29</v>
      </c>
    </row>
    <row r="32" spans="1:20" ht="15" thickBot="1" x14ac:dyDescent="0.35">
      <c r="A32" s="33">
        <v>28</v>
      </c>
      <c r="B32" s="34" t="s">
        <v>94</v>
      </c>
      <c r="D32" s="33">
        <v>27</v>
      </c>
      <c r="E32" s="9" t="s">
        <v>136</v>
      </c>
      <c r="F32" s="40">
        <v>6.8253799200359566E-2</v>
      </c>
      <c r="H32" s="99">
        <v>25</v>
      </c>
      <c r="I32" s="9" t="s">
        <v>134</v>
      </c>
      <c r="J32" s="34">
        <v>0.35380289758742134</v>
      </c>
      <c r="L32" s="33">
        <v>29</v>
      </c>
      <c r="M32" s="34" t="s">
        <v>138</v>
      </c>
      <c r="N32" s="34">
        <v>0.12350805192935015</v>
      </c>
      <c r="Q32" s="36" t="s">
        <v>131</v>
      </c>
      <c r="R32" s="9">
        <v>30</v>
      </c>
      <c r="S32" s="9">
        <v>24</v>
      </c>
      <c r="T32" s="9">
        <v>30</v>
      </c>
    </row>
    <row r="33" spans="1:42" x14ac:dyDescent="0.3">
      <c r="A33" s="33">
        <v>29</v>
      </c>
      <c r="B33" s="34" t="s">
        <v>97</v>
      </c>
      <c r="D33" s="33">
        <v>25</v>
      </c>
      <c r="E33" s="9" t="s">
        <v>134</v>
      </c>
      <c r="F33" s="40">
        <v>2.9885960643586285E-2</v>
      </c>
      <c r="H33" s="99">
        <v>3</v>
      </c>
      <c r="I33" s="9" t="s">
        <v>112</v>
      </c>
      <c r="J33" s="34">
        <v>0.34387087881077483</v>
      </c>
      <c r="L33" s="33">
        <v>25</v>
      </c>
      <c r="M33" s="34" t="s">
        <v>134</v>
      </c>
      <c r="N33" s="34">
        <v>0.10121594792463659</v>
      </c>
    </row>
    <row r="34" spans="1:42" ht="15" thickBot="1" x14ac:dyDescent="0.35">
      <c r="A34" s="35">
        <v>30</v>
      </c>
      <c r="B34" s="37" t="s">
        <v>95</v>
      </c>
      <c r="D34" s="35">
        <v>22</v>
      </c>
      <c r="E34" s="36" t="s">
        <v>131</v>
      </c>
      <c r="F34" s="41">
        <v>3.283929508932748E-3</v>
      </c>
      <c r="H34" s="100">
        <v>11</v>
      </c>
      <c r="I34" s="9" t="s">
        <v>120</v>
      </c>
      <c r="J34" s="37">
        <v>0.33141625424544852</v>
      </c>
      <c r="L34" s="35">
        <v>22</v>
      </c>
      <c r="M34" s="37" t="s">
        <v>131</v>
      </c>
      <c r="N34" s="37">
        <v>0</v>
      </c>
    </row>
    <row r="35" spans="1:42" ht="15" thickBot="1" x14ac:dyDescent="0.35"/>
    <row r="36" spans="1:42" ht="15" customHeight="1" thickBot="1" x14ac:dyDescent="0.35">
      <c r="D36" s="191" t="s">
        <v>49</v>
      </c>
      <c r="E36" s="192"/>
      <c r="F36" s="193"/>
      <c r="G36" s="191" t="s">
        <v>50</v>
      </c>
      <c r="H36" s="192"/>
      <c r="I36" s="193"/>
      <c r="J36" s="226" t="s">
        <v>51</v>
      </c>
      <c r="K36" s="227"/>
      <c r="L36" s="228"/>
    </row>
    <row r="37" spans="1:42" ht="15" thickBot="1" x14ac:dyDescent="0.35">
      <c r="C37" s="134" t="s">
        <v>53</v>
      </c>
      <c r="D37" s="30"/>
      <c r="E37" s="216">
        <f>AVERAGE(F5:F34)</f>
        <v>0.27360778425146798</v>
      </c>
      <c r="F37" s="217"/>
      <c r="G37" s="30"/>
      <c r="H37" s="221">
        <f>AVERAGE(J4:J33)</f>
        <v>0.55808834765064153</v>
      </c>
      <c r="I37" s="222"/>
      <c r="J37" s="137"/>
      <c r="K37" s="221">
        <f>AVERAGE(N5:N34)</f>
        <v>0.5861978172605703</v>
      </c>
      <c r="L37" s="222"/>
      <c r="AA37" s="9"/>
      <c r="AB37" s="9"/>
      <c r="AC37" s="9" t="s">
        <v>50</v>
      </c>
      <c r="AD37" s="9"/>
      <c r="AE37" s="9"/>
      <c r="AF37" s="9" t="s">
        <v>51</v>
      </c>
      <c r="AG37" s="9"/>
      <c r="AH37" s="9"/>
      <c r="AJ37" s="9"/>
      <c r="AK37" s="223" t="s">
        <v>49</v>
      </c>
      <c r="AL37" s="223"/>
      <c r="AM37" s="223" t="s">
        <v>50</v>
      </c>
      <c r="AN37" s="223"/>
      <c r="AO37" s="223" t="s">
        <v>51</v>
      </c>
      <c r="AP37" s="223"/>
    </row>
    <row r="38" spans="1:42" ht="15" thickBot="1" x14ac:dyDescent="0.35">
      <c r="C38" s="135" t="s">
        <v>54</v>
      </c>
      <c r="D38" s="35"/>
      <c r="E38" s="218">
        <f>STDEV(F5:F34)</f>
        <v>0.1368038921257336</v>
      </c>
      <c r="F38" s="219"/>
      <c r="G38" s="35"/>
      <c r="H38" s="221">
        <f>STDEV(J4:J33)</f>
        <v>0.10613375598860908</v>
      </c>
      <c r="I38" s="222"/>
      <c r="J38" s="35"/>
      <c r="K38" s="218">
        <f>STDEV(N5:N34)</f>
        <v>0.28357182479612242</v>
      </c>
      <c r="L38" s="219"/>
      <c r="Q38" t="s">
        <v>66</v>
      </c>
      <c r="AB38" s="9"/>
      <c r="AC38" s="9"/>
      <c r="AE38" s="9"/>
      <c r="AF38" s="9"/>
      <c r="AH38" s="9"/>
      <c r="AJ38" s="9" t="s">
        <v>53</v>
      </c>
      <c r="AK38" s="223">
        <v>0.27360778425146798</v>
      </c>
      <c r="AL38" s="223"/>
      <c r="AM38" s="223">
        <v>0.55808834765064153</v>
      </c>
      <c r="AN38" s="223"/>
      <c r="AO38" s="223">
        <v>0.5861978172605703</v>
      </c>
      <c r="AP38" s="223"/>
    </row>
    <row r="39" spans="1:42" ht="15" thickBot="1" x14ac:dyDescent="0.35">
      <c r="C39" s="134" t="s">
        <v>55</v>
      </c>
      <c r="D39" s="30"/>
      <c r="E39" s="216">
        <f>SUM(E37:E38)</f>
        <v>0.41041167637720155</v>
      </c>
      <c r="F39" s="217"/>
      <c r="G39" s="30"/>
      <c r="H39" s="221">
        <f>SUM(H37:H38)</f>
        <v>0.66422210363925061</v>
      </c>
      <c r="I39" s="222"/>
      <c r="J39" s="30"/>
      <c r="K39" s="216">
        <f>SUM(K37:K38)</f>
        <v>0.86976964205669272</v>
      </c>
      <c r="L39" s="217"/>
      <c r="Q39" s="13"/>
      <c r="R39" s="13" t="s">
        <v>49</v>
      </c>
      <c r="S39" s="13" t="s">
        <v>50</v>
      </c>
      <c r="T39" s="13" t="s">
        <v>51</v>
      </c>
      <c r="AB39" s="9"/>
      <c r="AC39" s="9"/>
      <c r="AE39" s="9"/>
      <c r="AF39" s="9"/>
      <c r="AH39" s="9"/>
      <c r="AJ39" s="9" t="s">
        <v>54</v>
      </c>
      <c r="AK39" s="223">
        <v>0.1368038921257336</v>
      </c>
      <c r="AL39" s="223"/>
      <c r="AM39" s="223">
        <v>0.10613375598860908</v>
      </c>
      <c r="AN39" s="223"/>
      <c r="AO39" s="223">
        <v>0.28357182479612242</v>
      </c>
      <c r="AP39" s="223"/>
    </row>
    <row r="40" spans="1:42" ht="15" thickBot="1" x14ac:dyDescent="0.35">
      <c r="C40" s="135" t="s">
        <v>56</v>
      </c>
      <c r="D40" s="35"/>
      <c r="E40" s="218">
        <f>E37-E38</f>
        <v>0.13680389212573438</v>
      </c>
      <c r="F40" s="219"/>
      <c r="G40" s="35"/>
      <c r="H40" s="221">
        <f>H37-H38</f>
        <v>0.45195459166203245</v>
      </c>
      <c r="I40" s="222"/>
      <c r="J40" s="35"/>
      <c r="K40" s="218">
        <f>K37-K38</f>
        <v>0.30262599246444788</v>
      </c>
      <c r="L40" s="219"/>
      <c r="Q40" s="13" t="s">
        <v>49</v>
      </c>
      <c r="R40" s="9">
        <v>1</v>
      </c>
      <c r="S40" s="9"/>
      <c r="T40" s="9"/>
      <c r="AB40" s="9"/>
      <c r="AC40" s="9"/>
      <c r="AE40" s="9"/>
      <c r="AF40" s="9"/>
      <c r="AH40" s="9"/>
      <c r="AJ40" s="9" t="s">
        <v>55</v>
      </c>
      <c r="AK40" s="223">
        <v>0.41041167637720155</v>
      </c>
      <c r="AL40" s="223"/>
      <c r="AM40" s="223">
        <v>0.66422210363925061</v>
      </c>
      <c r="AN40" s="223"/>
      <c r="AO40" s="223">
        <v>0.86976964205669272</v>
      </c>
      <c r="AP40" s="223"/>
    </row>
    <row r="41" spans="1:42" x14ac:dyDescent="0.3">
      <c r="C41" s="134" t="s">
        <v>57</v>
      </c>
      <c r="D41" s="30"/>
      <c r="E41" s="216" t="s">
        <v>141</v>
      </c>
      <c r="F41" s="217"/>
      <c r="G41" s="30"/>
      <c r="H41" s="216" t="s">
        <v>145</v>
      </c>
      <c r="I41" s="217"/>
      <c r="J41" s="30"/>
      <c r="K41" s="216" t="s">
        <v>149</v>
      </c>
      <c r="L41" s="217"/>
      <c r="Q41" s="13" t="s">
        <v>50</v>
      </c>
      <c r="R41" s="9">
        <v>0.96154257039071478</v>
      </c>
      <c r="S41" s="9">
        <v>1</v>
      </c>
      <c r="T41" s="9"/>
      <c r="AB41" s="9"/>
      <c r="AC41" s="9"/>
      <c r="AE41" s="9"/>
      <c r="AF41" s="9"/>
      <c r="AH41" s="9"/>
      <c r="AJ41" s="9" t="s">
        <v>56</v>
      </c>
      <c r="AK41" s="223">
        <v>0.13680389212573438</v>
      </c>
      <c r="AL41" s="223"/>
      <c r="AM41" s="223">
        <v>0.45195459166203245</v>
      </c>
      <c r="AN41" s="223"/>
      <c r="AO41" s="223">
        <v>0.30262599246444788</v>
      </c>
      <c r="AP41" s="223"/>
    </row>
    <row r="42" spans="1:42" x14ac:dyDescent="0.3">
      <c r="C42" s="136" t="s">
        <v>58</v>
      </c>
      <c r="D42" s="33"/>
      <c r="E42" s="229" t="s">
        <v>142</v>
      </c>
      <c r="F42" s="230"/>
      <c r="G42" s="33"/>
      <c r="H42" s="229" t="s">
        <v>146</v>
      </c>
      <c r="I42" s="230"/>
      <c r="J42" s="33"/>
      <c r="K42" s="229" t="s">
        <v>150</v>
      </c>
      <c r="L42" s="230"/>
      <c r="Q42" s="13" t="s">
        <v>51</v>
      </c>
      <c r="R42" s="9">
        <v>0.98136751234422648</v>
      </c>
      <c r="S42" s="9">
        <v>0.97111862028593099</v>
      </c>
      <c r="T42" s="9">
        <v>1</v>
      </c>
      <c r="Z42" s="9"/>
      <c r="AB42" s="9"/>
      <c r="AC42" s="9"/>
      <c r="AE42" s="9"/>
      <c r="AF42" s="9"/>
      <c r="AH42" s="9"/>
      <c r="AJ42" s="9" t="s">
        <v>57</v>
      </c>
      <c r="AK42" s="223" t="s">
        <v>141</v>
      </c>
      <c r="AL42" s="223"/>
      <c r="AM42" s="223" t="s">
        <v>145</v>
      </c>
      <c r="AN42" s="223"/>
      <c r="AO42" s="223" t="s">
        <v>149</v>
      </c>
      <c r="AP42" s="223"/>
    </row>
    <row r="43" spans="1:42" x14ac:dyDescent="0.3">
      <c r="C43" s="136" t="s">
        <v>59</v>
      </c>
      <c r="D43" s="33"/>
      <c r="E43" s="229" t="s">
        <v>143</v>
      </c>
      <c r="F43" s="230"/>
      <c r="G43" s="33"/>
      <c r="H43" s="229" t="s">
        <v>147</v>
      </c>
      <c r="I43" s="230"/>
      <c r="J43" s="33"/>
      <c r="K43" s="229" t="s">
        <v>151</v>
      </c>
      <c r="L43" s="230"/>
      <c r="Z43" s="9"/>
      <c r="AB43" s="9"/>
      <c r="AC43" s="9"/>
      <c r="AE43" s="9"/>
      <c r="AF43" s="9"/>
      <c r="AH43" s="9"/>
      <c r="AJ43" s="9" t="s">
        <v>58</v>
      </c>
      <c r="AK43" s="223" t="s">
        <v>142</v>
      </c>
      <c r="AL43" s="223"/>
      <c r="AM43" s="223" t="s">
        <v>146</v>
      </c>
      <c r="AN43" s="223"/>
      <c r="AO43" s="223" t="s">
        <v>150</v>
      </c>
      <c r="AP43" s="223"/>
    </row>
    <row r="44" spans="1:42" ht="15" thickBot="1" x14ac:dyDescent="0.35">
      <c r="C44" s="135" t="s">
        <v>60</v>
      </c>
      <c r="D44" s="35"/>
      <c r="E44" s="218" t="s">
        <v>144</v>
      </c>
      <c r="F44" s="219"/>
      <c r="G44" s="35"/>
      <c r="H44" s="218" t="s">
        <v>148</v>
      </c>
      <c r="I44" s="219"/>
      <c r="J44" s="35"/>
      <c r="K44" s="218" t="s">
        <v>152</v>
      </c>
      <c r="L44" s="219"/>
      <c r="Z44" s="9"/>
      <c r="AB44" s="9"/>
      <c r="AC44" s="9"/>
      <c r="AE44" s="9"/>
      <c r="AF44" s="9"/>
      <c r="AH44" s="9"/>
      <c r="AJ44" s="9" t="s">
        <v>59</v>
      </c>
      <c r="AK44" s="223" t="s">
        <v>143</v>
      </c>
      <c r="AL44" s="223"/>
      <c r="AM44" s="223" t="s">
        <v>147</v>
      </c>
      <c r="AN44" s="223"/>
      <c r="AO44" s="223" t="s">
        <v>151</v>
      </c>
      <c r="AP44" s="223"/>
    </row>
    <row r="45" spans="1:42" x14ac:dyDescent="0.3">
      <c r="Z45" s="9"/>
      <c r="AB45" s="9"/>
      <c r="AC45" s="9"/>
      <c r="AE45" s="9"/>
      <c r="AF45" s="9"/>
      <c r="AH45" s="9"/>
      <c r="AJ45" s="9" t="s">
        <v>60</v>
      </c>
      <c r="AK45" s="223" t="s">
        <v>144</v>
      </c>
      <c r="AL45" s="223"/>
      <c r="AM45" s="223" t="s">
        <v>148</v>
      </c>
      <c r="AN45" s="223"/>
      <c r="AO45" s="223" t="s">
        <v>152</v>
      </c>
      <c r="AP45" s="223"/>
    </row>
    <row r="46" spans="1:42" ht="15" thickBot="1" x14ac:dyDescent="0.35">
      <c r="D46" t="s">
        <v>101</v>
      </c>
    </row>
    <row r="47" spans="1:42" ht="15" thickBot="1" x14ac:dyDescent="0.35">
      <c r="C47" s="106" t="s">
        <v>61</v>
      </c>
      <c r="D47" s="197" t="s">
        <v>49</v>
      </c>
      <c r="E47" s="198"/>
      <c r="F47" s="199"/>
      <c r="G47" s="197" t="s">
        <v>50</v>
      </c>
      <c r="H47" s="198"/>
      <c r="I47" s="199"/>
      <c r="J47" s="198" t="s">
        <v>51</v>
      </c>
      <c r="K47" s="198"/>
      <c r="L47" s="199"/>
    </row>
    <row r="48" spans="1:42" x14ac:dyDescent="0.3">
      <c r="C48" s="224" t="s">
        <v>62</v>
      </c>
      <c r="D48" s="106" t="s">
        <v>98</v>
      </c>
      <c r="E48" s="78"/>
      <c r="F48" s="79">
        <v>4</v>
      </c>
      <c r="G48" s="106" t="s">
        <v>130</v>
      </c>
      <c r="H48" s="78"/>
      <c r="I48" s="79">
        <v>4</v>
      </c>
      <c r="J48" s="78" t="s">
        <v>98</v>
      </c>
      <c r="K48" s="78"/>
      <c r="L48" s="79">
        <v>4</v>
      </c>
    </row>
    <row r="49" spans="2:17" x14ac:dyDescent="0.3">
      <c r="B49" t="s">
        <v>99</v>
      </c>
      <c r="C49" s="225"/>
      <c r="D49" s="108" t="s">
        <v>130</v>
      </c>
      <c r="F49" s="80"/>
      <c r="G49" s="108" t="s">
        <v>113</v>
      </c>
      <c r="I49" s="80"/>
      <c r="J49" t="s">
        <v>130</v>
      </c>
      <c r="L49" s="80"/>
    </row>
    <row r="50" spans="2:17" x14ac:dyDescent="0.3">
      <c r="C50" s="225"/>
      <c r="D50" s="108" t="s">
        <v>133</v>
      </c>
      <c r="F50" s="80"/>
      <c r="G50" s="108" t="s">
        <v>114</v>
      </c>
      <c r="I50" s="80"/>
      <c r="J50" t="s">
        <v>111</v>
      </c>
      <c r="L50" s="80"/>
    </row>
    <row r="51" spans="2:17" ht="15" thickBot="1" x14ac:dyDescent="0.35">
      <c r="C51" s="225"/>
      <c r="D51" s="108" t="s">
        <v>111</v>
      </c>
      <c r="F51" s="80"/>
      <c r="G51" s="108" t="s">
        <v>111</v>
      </c>
      <c r="I51" s="80"/>
      <c r="J51" t="s">
        <v>121</v>
      </c>
      <c r="L51" s="80"/>
    </row>
    <row r="52" spans="2:17" x14ac:dyDescent="0.3">
      <c r="C52" s="231" t="s">
        <v>63</v>
      </c>
      <c r="D52" s="106" t="s">
        <v>123</v>
      </c>
      <c r="E52" s="78"/>
      <c r="F52" s="79">
        <v>13</v>
      </c>
      <c r="G52" s="106" t="s">
        <v>116</v>
      </c>
      <c r="H52" s="78"/>
      <c r="I52" s="79">
        <v>13</v>
      </c>
      <c r="J52" s="78" t="s">
        <v>113</v>
      </c>
      <c r="K52" s="78"/>
      <c r="L52" s="79">
        <v>13</v>
      </c>
    </row>
    <row r="53" spans="2:17" x14ac:dyDescent="0.3">
      <c r="C53" s="232"/>
      <c r="D53" s="108" t="s">
        <v>116</v>
      </c>
      <c r="F53" s="80"/>
      <c r="G53" s="108" t="s">
        <v>121</v>
      </c>
      <c r="I53" s="80"/>
      <c r="J53" t="s">
        <v>128</v>
      </c>
      <c r="L53" s="80"/>
      <c r="P53" t="s">
        <v>52</v>
      </c>
    </row>
    <row r="54" spans="2:17" x14ac:dyDescent="0.3">
      <c r="C54" s="232"/>
      <c r="D54" s="108" t="s">
        <v>113</v>
      </c>
      <c r="F54" s="80"/>
      <c r="G54" s="108" t="s">
        <v>119</v>
      </c>
      <c r="I54" s="80"/>
      <c r="J54" t="s">
        <v>114</v>
      </c>
      <c r="L54" s="80"/>
      <c r="P54" s="9" t="s">
        <v>68</v>
      </c>
      <c r="Q54" s="9" t="s">
        <v>48</v>
      </c>
    </row>
    <row r="55" spans="2:17" x14ac:dyDescent="0.3">
      <c r="C55" s="232"/>
      <c r="D55" s="108" t="s">
        <v>114</v>
      </c>
      <c r="F55" s="80"/>
      <c r="G55" s="108" t="s">
        <v>136</v>
      </c>
      <c r="I55" s="80"/>
      <c r="J55" t="s">
        <v>133</v>
      </c>
      <c r="L55" s="80"/>
      <c r="P55" s="9" t="s">
        <v>69</v>
      </c>
      <c r="Q55" s="189">
        <v>1</v>
      </c>
    </row>
    <row r="56" spans="2:17" x14ac:dyDescent="0.3">
      <c r="C56" s="232"/>
      <c r="D56" s="108" t="s">
        <v>128</v>
      </c>
      <c r="F56" s="80"/>
      <c r="G56" s="108" t="s">
        <v>128</v>
      </c>
      <c r="I56" s="80"/>
      <c r="J56" t="s">
        <v>123</v>
      </c>
      <c r="L56" s="80"/>
      <c r="P56" s="9" t="s">
        <v>72</v>
      </c>
      <c r="Q56" s="189">
        <v>1</v>
      </c>
    </row>
    <row r="57" spans="2:17" x14ac:dyDescent="0.3">
      <c r="C57" s="232"/>
      <c r="D57" s="108" t="s">
        <v>121</v>
      </c>
      <c r="F57" s="80"/>
      <c r="G57" s="108" t="s">
        <v>122</v>
      </c>
      <c r="I57" s="80"/>
      <c r="J57" t="s">
        <v>116</v>
      </c>
      <c r="L57" s="80"/>
      <c r="P57" s="9" t="s">
        <v>70</v>
      </c>
      <c r="Q57" s="189">
        <v>1</v>
      </c>
    </row>
    <row r="58" spans="2:17" x14ac:dyDescent="0.3">
      <c r="C58" s="232"/>
      <c r="D58" s="108" t="s">
        <v>110</v>
      </c>
      <c r="F58" s="80"/>
      <c r="G58" s="108" t="s">
        <v>123</v>
      </c>
      <c r="I58" s="80"/>
      <c r="J58" t="s">
        <v>119</v>
      </c>
      <c r="L58" s="80"/>
      <c r="P58" s="9" t="s">
        <v>79</v>
      </c>
      <c r="Q58" s="189">
        <v>1</v>
      </c>
    </row>
    <row r="59" spans="2:17" x14ac:dyDescent="0.3">
      <c r="C59" s="232"/>
      <c r="D59" s="108" t="s">
        <v>129</v>
      </c>
      <c r="F59" s="80"/>
      <c r="G59" s="108" t="s">
        <v>126</v>
      </c>
      <c r="I59" s="80"/>
      <c r="J59" t="s">
        <v>129</v>
      </c>
      <c r="L59" s="80"/>
      <c r="P59" s="9" t="s">
        <v>76</v>
      </c>
      <c r="Q59" s="189">
        <v>2</v>
      </c>
    </row>
    <row r="60" spans="2:17" x14ac:dyDescent="0.3">
      <c r="C60" s="232"/>
      <c r="D60" s="108" t="s">
        <v>119</v>
      </c>
      <c r="F60" s="80"/>
      <c r="G60" s="108" t="s">
        <v>129</v>
      </c>
      <c r="I60" s="80"/>
      <c r="J60" t="s">
        <v>127</v>
      </c>
      <c r="L60" s="80"/>
      <c r="P60" s="9" t="s">
        <v>74</v>
      </c>
      <c r="Q60" s="189">
        <v>2</v>
      </c>
    </row>
    <row r="61" spans="2:17" x14ac:dyDescent="0.3">
      <c r="C61" s="232"/>
      <c r="D61" s="108" t="s">
        <v>135</v>
      </c>
      <c r="F61" s="80"/>
      <c r="G61" s="108" t="s">
        <v>117</v>
      </c>
      <c r="I61" s="80"/>
      <c r="J61" t="s">
        <v>135</v>
      </c>
      <c r="L61" s="80"/>
      <c r="P61" s="9" t="s">
        <v>71</v>
      </c>
      <c r="Q61" s="189">
        <v>2</v>
      </c>
    </row>
    <row r="62" spans="2:17" x14ac:dyDescent="0.3">
      <c r="C62" s="232"/>
      <c r="D62" s="108" t="s">
        <v>126</v>
      </c>
      <c r="F62" s="80"/>
      <c r="G62" s="108" t="s">
        <v>127</v>
      </c>
      <c r="I62" s="80"/>
      <c r="J62" t="s">
        <v>110</v>
      </c>
      <c r="L62" s="80"/>
      <c r="P62" s="9" t="s">
        <v>80</v>
      </c>
      <c r="Q62" s="189">
        <v>2</v>
      </c>
    </row>
    <row r="63" spans="2:17" x14ac:dyDescent="0.3">
      <c r="C63" s="232"/>
      <c r="D63" s="108" t="s">
        <v>118</v>
      </c>
      <c r="F63" s="80"/>
      <c r="G63" s="108" t="s">
        <v>133</v>
      </c>
      <c r="I63" s="80"/>
      <c r="J63" t="s">
        <v>126</v>
      </c>
      <c r="L63" s="80"/>
      <c r="P63" s="9" t="s">
        <v>77</v>
      </c>
      <c r="Q63" s="189">
        <v>2</v>
      </c>
    </row>
    <row r="64" spans="2:17" ht="15" thickBot="1" x14ac:dyDescent="0.35">
      <c r="C64" s="233"/>
      <c r="D64" s="108" t="s">
        <v>127</v>
      </c>
      <c r="F64" s="80"/>
      <c r="G64" s="108" t="s">
        <v>135</v>
      </c>
      <c r="I64" s="80"/>
      <c r="J64" t="s">
        <v>122</v>
      </c>
      <c r="L64" s="80"/>
      <c r="P64" s="9" t="s">
        <v>83</v>
      </c>
      <c r="Q64" s="189">
        <v>2</v>
      </c>
    </row>
    <row r="65" spans="2:17" x14ac:dyDescent="0.3">
      <c r="C65" s="231" t="s">
        <v>64</v>
      </c>
      <c r="D65" s="106" t="s">
        <v>122</v>
      </c>
      <c r="E65" s="78"/>
      <c r="F65" s="79">
        <v>8</v>
      </c>
      <c r="G65" s="106" t="s">
        <v>118</v>
      </c>
      <c r="H65" s="78"/>
      <c r="I65" s="79">
        <v>6</v>
      </c>
      <c r="J65" s="78" t="s">
        <v>118</v>
      </c>
      <c r="K65" s="78"/>
      <c r="L65" s="79">
        <v>7</v>
      </c>
      <c r="P65" s="9" t="s">
        <v>78</v>
      </c>
      <c r="Q65" s="189">
        <v>2</v>
      </c>
    </row>
    <row r="66" spans="2:17" x14ac:dyDescent="0.3">
      <c r="C66" s="232"/>
      <c r="D66" s="108" t="s">
        <v>124</v>
      </c>
      <c r="F66" s="80"/>
      <c r="G66" s="108" t="s">
        <v>98</v>
      </c>
      <c r="I66" s="80"/>
      <c r="J66" t="s">
        <v>124</v>
      </c>
      <c r="L66" s="80"/>
      <c r="P66" s="9" t="s">
        <v>67</v>
      </c>
      <c r="Q66" s="189">
        <v>2</v>
      </c>
    </row>
    <row r="67" spans="2:17" x14ac:dyDescent="0.3">
      <c r="C67" s="232"/>
      <c r="D67" s="108" t="s">
        <v>117</v>
      </c>
      <c r="F67" s="80"/>
      <c r="G67" s="108" t="s">
        <v>139</v>
      </c>
      <c r="I67" s="80"/>
      <c r="J67" t="s">
        <v>117</v>
      </c>
      <c r="L67" s="80"/>
      <c r="P67" s="9" t="s">
        <v>82</v>
      </c>
      <c r="Q67" s="189">
        <v>2</v>
      </c>
    </row>
    <row r="68" spans="2:17" x14ac:dyDescent="0.3">
      <c r="C68" s="232"/>
      <c r="D68" s="108" t="s">
        <v>132</v>
      </c>
      <c r="F68" s="80"/>
      <c r="G68" s="108" t="s">
        <v>124</v>
      </c>
      <c r="I68" s="80"/>
      <c r="J68" t="s">
        <v>139</v>
      </c>
      <c r="L68" s="80"/>
      <c r="P68" s="9" t="s">
        <v>81</v>
      </c>
      <c r="Q68" s="189">
        <v>2</v>
      </c>
    </row>
    <row r="69" spans="2:17" x14ac:dyDescent="0.3">
      <c r="C69" s="232"/>
      <c r="D69" s="108" t="s">
        <v>125</v>
      </c>
      <c r="F69" s="80"/>
      <c r="G69" s="108" t="s">
        <v>110</v>
      </c>
      <c r="I69" s="80"/>
      <c r="J69" t="s">
        <v>132</v>
      </c>
      <c r="L69" s="80"/>
      <c r="P69" s="9" t="s">
        <v>86</v>
      </c>
      <c r="Q69" s="189">
        <v>2</v>
      </c>
    </row>
    <row r="70" spans="2:17" x14ac:dyDescent="0.3">
      <c r="C70" s="232"/>
      <c r="D70" s="108" t="s">
        <v>139</v>
      </c>
      <c r="F70" s="80"/>
      <c r="G70" s="108" t="s">
        <v>137</v>
      </c>
      <c r="I70" s="80"/>
      <c r="J70" t="s">
        <v>125</v>
      </c>
      <c r="L70" s="80"/>
      <c r="P70" s="9" t="s">
        <v>75</v>
      </c>
      <c r="Q70" s="189">
        <v>2</v>
      </c>
    </row>
    <row r="71" spans="2:17" x14ac:dyDescent="0.3">
      <c r="C71" s="232"/>
      <c r="D71" s="108" t="s">
        <v>137</v>
      </c>
      <c r="F71" s="80"/>
      <c r="G71" s="108"/>
      <c r="I71" s="80"/>
      <c r="J71" t="s">
        <v>136</v>
      </c>
      <c r="L71" s="80"/>
      <c r="P71" s="9" t="s">
        <v>87</v>
      </c>
      <c r="Q71" s="189">
        <v>2</v>
      </c>
    </row>
    <row r="72" spans="2:17" ht="15" thickBot="1" x14ac:dyDescent="0.35">
      <c r="C72" s="233"/>
      <c r="D72" s="108" t="s">
        <v>120</v>
      </c>
      <c r="F72" s="80"/>
      <c r="G72" s="108"/>
      <c r="I72" s="80"/>
      <c r="L72" s="80"/>
      <c r="P72" s="9" t="s">
        <v>90</v>
      </c>
      <c r="Q72" s="189">
        <v>3</v>
      </c>
    </row>
    <row r="73" spans="2:17" x14ac:dyDescent="0.3">
      <c r="C73" s="231" t="s">
        <v>65</v>
      </c>
      <c r="D73" s="106" t="s">
        <v>138</v>
      </c>
      <c r="E73" s="78"/>
      <c r="F73" s="79">
        <v>5</v>
      </c>
      <c r="G73" s="106" t="s">
        <v>131</v>
      </c>
      <c r="H73" s="78"/>
      <c r="I73" s="79">
        <v>7</v>
      </c>
      <c r="J73" s="78" t="s">
        <v>120</v>
      </c>
      <c r="K73" s="78"/>
      <c r="L73" s="79">
        <v>6</v>
      </c>
      <c r="P73" s="9" t="s">
        <v>88</v>
      </c>
      <c r="Q73" s="189">
        <v>3</v>
      </c>
    </row>
    <row r="74" spans="2:17" x14ac:dyDescent="0.3">
      <c r="C74" s="232"/>
      <c r="D74" s="108" t="s">
        <v>112</v>
      </c>
      <c r="F74" s="80"/>
      <c r="G74" s="108" t="s">
        <v>132</v>
      </c>
      <c r="I74" s="80"/>
      <c r="J74" t="s">
        <v>137</v>
      </c>
      <c r="L74" s="80"/>
      <c r="P74" s="9" t="s">
        <v>85</v>
      </c>
      <c r="Q74" s="189">
        <v>3</v>
      </c>
    </row>
    <row r="75" spans="2:17" x14ac:dyDescent="0.3">
      <c r="C75" s="232"/>
      <c r="D75" s="108" t="s">
        <v>136</v>
      </c>
      <c r="F75" s="80"/>
      <c r="G75" s="108" t="s">
        <v>138</v>
      </c>
      <c r="I75" s="80"/>
      <c r="J75" t="s">
        <v>112</v>
      </c>
      <c r="L75" s="80"/>
      <c r="P75" s="9" t="s">
        <v>73</v>
      </c>
      <c r="Q75" s="189">
        <v>3</v>
      </c>
    </row>
    <row r="76" spans="2:17" x14ac:dyDescent="0.3">
      <c r="B76" t="s">
        <v>100</v>
      </c>
      <c r="C76" s="232"/>
      <c r="D76" s="108" t="s">
        <v>134</v>
      </c>
      <c r="F76" s="80"/>
      <c r="G76" s="108" t="s">
        <v>125</v>
      </c>
      <c r="I76" s="80"/>
      <c r="J76" t="s">
        <v>138</v>
      </c>
      <c r="L76" s="80"/>
      <c r="P76" s="9" t="s">
        <v>91</v>
      </c>
      <c r="Q76" s="189">
        <v>3</v>
      </c>
    </row>
    <row r="77" spans="2:17" x14ac:dyDescent="0.3">
      <c r="C77" s="232"/>
      <c r="D77" s="108" t="s">
        <v>131</v>
      </c>
      <c r="F77" s="80"/>
      <c r="G77" s="108" t="s">
        <v>134</v>
      </c>
      <c r="I77" s="80"/>
      <c r="J77" t="s">
        <v>134</v>
      </c>
      <c r="L77" s="80"/>
      <c r="P77" s="9" t="s">
        <v>89</v>
      </c>
      <c r="Q77" s="189">
        <v>3</v>
      </c>
    </row>
    <row r="78" spans="2:17" x14ac:dyDescent="0.3">
      <c r="C78" s="232"/>
      <c r="D78" s="108"/>
      <c r="F78" s="80"/>
      <c r="G78" s="108" t="s">
        <v>112</v>
      </c>
      <c r="I78" s="80"/>
      <c r="J78" t="s">
        <v>131</v>
      </c>
      <c r="L78" s="80"/>
      <c r="P78" s="9" t="s">
        <v>84</v>
      </c>
      <c r="Q78" s="189">
        <v>3</v>
      </c>
    </row>
    <row r="79" spans="2:17" ht="15" thickBot="1" x14ac:dyDescent="0.35">
      <c r="C79" s="233"/>
      <c r="D79" s="81"/>
      <c r="E79" s="82"/>
      <c r="F79" s="83"/>
      <c r="G79" s="81" t="s">
        <v>120</v>
      </c>
      <c r="H79" s="82"/>
      <c r="I79" s="83"/>
      <c r="J79" s="82"/>
      <c r="K79" s="82"/>
      <c r="L79" s="83"/>
      <c r="P79" s="9" t="s">
        <v>92</v>
      </c>
      <c r="Q79" s="189">
        <v>3</v>
      </c>
    </row>
    <row r="80" spans="2:17" x14ac:dyDescent="0.3">
      <c r="C80" s="185"/>
      <c r="P80" s="9" t="s">
        <v>93</v>
      </c>
      <c r="Q80" s="189">
        <v>4</v>
      </c>
    </row>
    <row r="81" spans="3:17" x14ac:dyDescent="0.3">
      <c r="C81" s="185"/>
      <c r="P81" s="9" t="s">
        <v>137</v>
      </c>
      <c r="Q81" s="189">
        <v>4</v>
      </c>
    </row>
    <row r="82" spans="3:17" x14ac:dyDescent="0.3">
      <c r="C82" s="185"/>
      <c r="P82" s="9" t="s">
        <v>153</v>
      </c>
      <c r="Q82" s="189">
        <v>4</v>
      </c>
    </row>
    <row r="83" spans="3:17" x14ac:dyDescent="0.3">
      <c r="C83" s="185"/>
      <c r="P83" s="9" t="s">
        <v>138</v>
      </c>
      <c r="Q83" s="189">
        <v>4</v>
      </c>
    </row>
    <row r="84" spans="3:17" x14ac:dyDescent="0.3">
      <c r="P84" s="9" t="s">
        <v>136</v>
      </c>
      <c r="Q84" s="189">
        <v>4</v>
      </c>
    </row>
    <row r="85" spans="3:17" x14ac:dyDescent="0.3">
      <c r="P85" s="9"/>
      <c r="Q85" s="138"/>
    </row>
    <row r="86" spans="3:17" ht="15" thickBot="1" x14ac:dyDescent="0.35">
      <c r="P86" s="36"/>
      <c r="Q86" s="139"/>
    </row>
    <row r="88" spans="3:17" ht="15" thickBot="1" x14ac:dyDescent="0.35">
      <c r="P88" t="s">
        <v>50</v>
      </c>
    </row>
    <row r="89" spans="3:17" ht="15" thickBot="1" x14ac:dyDescent="0.35">
      <c r="C89" s="234" t="s">
        <v>68</v>
      </c>
      <c r="D89" s="235" t="s">
        <v>155</v>
      </c>
      <c r="P89" s="56" t="s">
        <v>68</v>
      </c>
      <c r="Q89" s="27" t="s">
        <v>154</v>
      </c>
    </row>
    <row r="90" spans="3:17" ht="43.8" thickBot="1" x14ac:dyDescent="0.35">
      <c r="C90" s="236" t="s">
        <v>110</v>
      </c>
      <c r="D90" s="237">
        <v>3</v>
      </c>
      <c r="P90" s="9" t="s">
        <v>130</v>
      </c>
      <c r="Q90" s="43">
        <v>1</v>
      </c>
    </row>
    <row r="91" spans="3:17" ht="43.8" thickBot="1" x14ac:dyDescent="0.35">
      <c r="C91" s="236" t="s">
        <v>111</v>
      </c>
      <c r="D91" s="237">
        <v>3</v>
      </c>
      <c r="P91" s="9" t="s">
        <v>113</v>
      </c>
      <c r="Q91" s="34">
        <v>1</v>
      </c>
    </row>
    <row r="92" spans="3:17" ht="29.4" thickBot="1" x14ac:dyDescent="0.35">
      <c r="C92" s="236" t="s">
        <v>112</v>
      </c>
      <c r="D92" s="237">
        <v>4</v>
      </c>
      <c r="P92" s="9" t="s">
        <v>114</v>
      </c>
      <c r="Q92" s="34">
        <v>1</v>
      </c>
    </row>
    <row r="93" spans="3:17" ht="15" thickBot="1" x14ac:dyDescent="0.35">
      <c r="C93" s="236" t="s">
        <v>113</v>
      </c>
      <c r="D93" s="237">
        <v>3</v>
      </c>
      <c r="P93" s="9" t="s">
        <v>111</v>
      </c>
      <c r="Q93" s="34">
        <v>1</v>
      </c>
    </row>
    <row r="94" spans="3:17" ht="15" thickBot="1" x14ac:dyDescent="0.35">
      <c r="C94" s="236" t="s">
        <v>114</v>
      </c>
      <c r="D94" s="237">
        <v>3</v>
      </c>
      <c r="P94" s="9" t="s">
        <v>116</v>
      </c>
      <c r="Q94" s="34">
        <v>2</v>
      </c>
    </row>
    <row r="95" spans="3:17" ht="43.8" thickBot="1" x14ac:dyDescent="0.35">
      <c r="C95" s="236" t="s">
        <v>116</v>
      </c>
      <c r="D95" s="237">
        <v>3</v>
      </c>
      <c r="P95" s="9" t="s">
        <v>121</v>
      </c>
      <c r="Q95" s="34">
        <v>2</v>
      </c>
    </row>
    <row r="96" spans="3:17" ht="43.8" thickBot="1" x14ac:dyDescent="0.35">
      <c r="C96" s="236" t="s">
        <v>117</v>
      </c>
      <c r="D96" s="237">
        <v>3</v>
      </c>
      <c r="P96" s="9" t="s">
        <v>119</v>
      </c>
      <c r="Q96" s="34">
        <v>2</v>
      </c>
    </row>
    <row r="97" spans="3:17" ht="15" thickBot="1" x14ac:dyDescent="0.35">
      <c r="C97" s="236" t="s">
        <v>98</v>
      </c>
      <c r="D97" s="237">
        <v>3</v>
      </c>
      <c r="P97" s="9" t="s">
        <v>136</v>
      </c>
      <c r="Q97" s="34">
        <v>2</v>
      </c>
    </row>
    <row r="98" spans="3:17" ht="15" thickBot="1" x14ac:dyDescent="0.35">
      <c r="C98" s="236" t="s">
        <v>118</v>
      </c>
      <c r="D98" s="237">
        <v>1</v>
      </c>
      <c r="P98" s="9" t="s">
        <v>128</v>
      </c>
      <c r="Q98" s="34">
        <v>2</v>
      </c>
    </row>
    <row r="99" spans="3:17" ht="15" thickBot="1" x14ac:dyDescent="0.35">
      <c r="C99" s="236" t="s">
        <v>119</v>
      </c>
      <c r="D99" s="237">
        <v>3</v>
      </c>
      <c r="P99" s="9" t="s">
        <v>122</v>
      </c>
      <c r="Q99" s="34">
        <v>2</v>
      </c>
    </row>
    <row r="100" spans="3:17" ht="15" thickBot="1" x14ac:dyDescent="0.35">
      <c r="C100" s="236" t="s">
        <v>120</v>
      </c>
      <c r="D100" s="237">
        <v>4</v>
      </c>
      <c r="P100" s="9" t="s">
        <v>123</v>
      </c>
      <c r="Q100" s="34">
        <v>2</v>
      </c>
    </row>
    <row r="101" spans="3:17" ht="15" thickBot="1" x14ac:dyDescent="0.35">
      <c r="C101" s="236" t="s">
        <v>121</v>
      </c>
      <c r="D101" s="237">
        <v>3</v>
      </c>
      <c r="P101" s="9" t="s">
        <v>126</v>
      </c>
      <c r="Q101" s="34">
        <v>2</v>
      </c>
    </row>
    <row r="102" spans="3:17" ht="15" thickBot="1" x14ac:dyDescent="0.35">
      <c r="C102" s="236" t="s">
        <v>122</v>
      </c>
      <c r="D102" s="237">
        <v>1</v>
      </c>
      <c r="P102" s="9" t="s">
        <v>129</v>
      </c>
      <c r="Q102" s="34">
        <v>2</v>
      </c>
    </row>
    <row r="103" spans="3:17" ht="15" thickBot="1" x14ac:dyDescent="0.35">
      <c r="C103" s="236" t="s">
        <v>123</v>
      </c>
      <c r="D103" s="237">
        <v>3</v>
      </c>
      <c r="P103" s="9" t="s">
        <v>117</v>
      </c>
      <c r="Q103" s="34">
        <v>2</v>
      </c>
    </row>
    <row r="104" spans="3:17" ht="15" thickBot="1" x14ac:dyDescent="0.35">
      <c r="C104" s="236" t="s">
        <v>124</v>
      </c>
      <c r="D104" s="237">
        <v>3</v>
      </c>
      <c r="P104" s="9" t="s">
        <v>127</v>
      </c>
      <c r="Q104" s="34">
        <v>2</v>
      </c>
    </row>
    <row r="105" spans="3:17" ht="43.8" thickBot="1" x14ac:dyDescent="0.35">
      <c r="C105" s="236" t="s">
        <v>125</v>
      </c>
      <c r="D105" s="237">
        <v>4</v>
      </c>
      <c r="P105" s="9" t="s">
        <v>133</v>
      </c>
      <c r="Q105" s="34">
        <v>2</v>
      </c>
    </row>
    <row r="106" spans="3:17" ht="43.8" thickBot="1" x14ac:dyDescent="0.35">
      <c r="C106" s="236" t="s">
        <v>126</v>
      </c>
      <c r="D106" s="237">
        <v>3</v>
      </c>
      <c r="P106" s="9" t="s">
        <v>135</v>
      </c>
      <c r="Q106" s="34">
        <v>2</v>
      </c>
    </row>
    <row r="107" spans="3:17" ht="15" thickBot="1" x14ac:dyDescent="0.35">
      <c r="C107" s="236" t="s">
        <v>127</v>
      </c>
      <c r="D107" s="237">
        <v>3</v>
      </c>
      <c r="P107" s="9" t="s">
        <v>118</v>
      </c>
      <c r="Q107" s="34">
        <v>3</v>
      </c>
    </row>
    <row r="108" spans="3:17" ht="15" thickBot="1" x14ac:dyDescent="0.35">
      <c r="C108" s="236" t="s">
        <v>128</v>
      </c>
      <c r="D108" s="237">
        <v>2</v>
      </c>
      <c r="P108" s="9" t="s">
        <v>98</v>
      </c>
      <c r="Q108" s="34">
        <v>3</v>
      </c>
    </row>
    <row r="109" spans="3:17" ht="29.4" thickBot="1" x14ac:dyDescent="0.35">
      <c r="C109" s="236" t="s">
        <v>129</v>
      </c>
      <c r="D109" s="237">
        <v>1</v>
      </c>
      <c r="P109" s="9" t="s">
        <v>139</v>
      </c>
      <c r="Q109" s="34">
        <v>3</v>
      </c>
    </row>
    <row r="110" spans="3:17" ht="43.8" thickBot="1" x14ac:dyDescent="0.35">
      <c r="C110" s="236" t="s">
        <v>130</v>
      </c>
      <c r="D110" s="237">
        <v>3</v>
      </c>
      <c r="P110" s="9" t="s">
        <v>124</v>
      </c>
      <c r="Q110" s="34">
        <v>3</v>
      </c>
    </row>
    <row r="111" spans="3:17" ht="15" thickBot="1" x14ac:dyDescent="0.35">
      <c r="C111" s="236" t="s">
        <v>131</v>
      </c>
      <c r="D111" s="237">
        <v>1</v>
      </c>
      <c r="P111" s="9" t="s">
        <v>110</v>
      </c>
      <c r="Q111" s="34">
        <v>3</v>
      </c>
    </row>
    <row r="112" spans="3:17" ht="43.8" thickBot="1" x14ac:dyDescent="0.35">
      <c r="C112" s="236" t="s">
        <v>132</v>
      </c>
      <c r="D112" s="237">
        <v>2</v>
      </c>
      <c r="P112" s="9" t="s">
        <v>137</v>
      </c>
      <c r="Q112" s="34">
        <v>3</v>
      </c>
    </row>
    <row r="113" spans="3:17" ht="43.8" thickBot="1" x14ac:dyDescent="0.35">
      <c r="C113" s="236" t="s">
        <v>133</v>
      </c>
      <c r="D113" s="237">
        <v>3</v>
      </c>
      <c r="P113" s="9" t="s">
        <v>131</v>
      </c>
      <c r="Q113" s="34">
        <v>4</v>
      </c>
    </row>
    <row r="114" spans="3:17" ht="43.8" thickBot="1" x14ac:dyDescent="0.35">
      <c r="C114" s="236" t="s">
        <v>134</v>
      </c>
      <c r="D114" s="237">
        <v>4</v>
      </c>
      <c r="P114" s="9" t="s">
        <v>132</v>
      </c>
      <c r="Q114" s="34">
        <v>4</v>
      </c>
    </row>
    <row r="115" spans="3:17" ht="43.8" thickBot="1" x14ac:dyDescent="0.35">
      <c r="C115" s="236" t="s">
        <v>135</v>
      </c>
      <c r="D115" s="237">
        <v>3</v>
      </c>
      <c r="P115" s="9" t="s">
        <v>138</v>
      </c>
      <c r="Q115" s="34">
        <v>4</v>
      </c>
    </row>
    <row r="116" spans="3:17" ht="43.8" thickBot="1" x14ac:dyDescent="0.35">
      <c r="C116" s="236" t="s">
        <v>136</v>
      </c>
      <c r="D116" s="237">
        <v>2</v>
      </c>
      <c r="P116" s="9" t="s">
        <v>125</v>
      </c>
      <c r="Q116" s="34">
        <v>4</v>
      </c>
    </row>
    <row r="117" spans="3:17" ht="29.4" thickBot="1" x14ac:dyDescent="0.35">
      <c r="C117" s="236" t="s">
        <v>137</v>
      </c>
      <c r="D117" s="237">
        <v>2</v>
      </c>
      <c r="P117" s="9" t="s">
        <v>134</v>
      </c>
      <c r="Q117" s="34">
        <v>4</v>
      </c>
    </row>
    <row r="118" spans="3:17" ht="29.4" thickBot="1" x14ac:dyDescent="0.35">
      <c r="C118" s="236" t="s">
        <v>138</v>
      </c>
      <c r="D118" s="237">
        <v>2</v>
      </c>
      <c r="P118" s="9" t="s">
        <v>112</v>
      </c>
      <c r="Q118" s="34">
        <v>4</v>
      </c>
    </row>
    <row r="119" spans="3:17" ht="43.8" thickBot="1" x14ac:dyDescent="0.35">
      <c r="C119" s="236" t="s">
        <v>153</v>
      </c>
      <c r="D119" s="237">
        <v>2</v>
      </c>
      <c r="P119" s="9" t="s">
        <v>120</v>
      </c>
      <c r="Q119" s="37">
        <v>4</v>
      </c>
    </row>
    <row r="121" spans="3:17" ht="15" thickBot="1" x14ac:dyDescent="0.35">
      <c r="P121" s="140" t="s">
        <v>51</v>
      </c>
    </row>
    <row r="122" spans="3:17" ht="15" thickBot="1" x14ac:dyDescent="0.35">
      <c r="P122" s="105" t="s">
        <v>68</v>
      </c>
      <c r="Q122" s="27" t="s">
        <v>154</v>
      </c>
    </row>
    <row r="123" spans="3:17" x14ac:dyDescent="0.3">
      <c r="P123" s="43" t="s">
        <v>98</v>
      </c>
      <c r="Q123" s="43">
        <v>1</v>
      </c>
    </row>
    <row r="124" spans="3:17" x14ac:dyDescent="0.3">
      <c r="P124" s="34" t="s">
        <v>130</v>
      </c>
      <c r="Q124" s="34">
        <v>1</v>
      </c>
    </row>
    <row r="125" spans="3:17" x14ac:dyDescent="0.3">
      <c r="P125" s="34" t="s">
        <v>111</v>
      </c>
      <c r="Q125" s="34">
        <v>1</v>
      </c>
    </row>
    <row r="126" spans="3:17" x14ac:dyDescent="0.3">
      <c r="P126" s="34" t="s">
        <v>121</v>
      </c>
      <c r="Q126" s="34">
        <v>1</v>
      </c>
    </row>
    <row r="127" spans="3:17" x14ac:dyDescent="0.3">
      <c r="P127" s="34" t="s">
        <v>113</v>
      </c>
      <c r="Q127" s="34">
        <v>2</v>
      </c>
    </row>
    <row r="128" spans="3:17" x14ac:dyDescent="0.3">
      <c r="P128" s="34" t="s">
        <v>128</v>
      </c>
      <c r="Q128" s="34">
        <v>2</v>
      </c>
    </row>
    <row r="129" spans="16:17" x14ac:dyDescent="0.3">
      <c r="P129" s="34" t="s">
        <v>114</v>
      </c>
      <c r="Q129" s="34">
        <v>2</v>
      </c>
    </row>
    <row r="130" spans="16:17" x14ac:dyDescent="0.3">
      <c r="P130" s="34" t="s">
        <v>133</v>
      </c>
      <c r="Q130" s="34">
        <v>2</v>
      </c>
    </row>
    <row r="131" spans="16:17" x14ac:dyDescent="0.3">
      <c r="P131" s="34" t="s">
        <v>123</v>
      </c>
      <c r="Q131" s="34">
        <v>2</v>
      </c>
    </row>
    <row r="132" spans="16:17" x14ac:dyDescent="0.3">
      <c r="P132" s="34" t="s">
        <v>116</v>
      </c>
      <c r="Q132" s="34">
        <v>2</v>
      </c>
    </row>
    <row r="133" spans="16:17" x14ac:dyDescent="0.3">
      <c r="P133" s="34" t="s">
        <v>119</v>
      </c>
      <c r="Q133" s="34">
        <v>2</v>
      </c>
    </row>
    <row r="134" spans="16:17" x14ac:dyDescent="0.3">
      <c r="P134" s="34" t="s">
        <v>129</v>
      </c>
      <c r="Q134" s="34">
        <v>2</v>
      </c>
    </row>
    <row r="135" spans="16:17" x14ac:dyDescent="0.3">
      <c r="P135" s="34" t="s">
        <v>127</v>
      </c>
      <c r="Q135" s="34">
        <v>2</v>
      </c>
    </row>
    <row r="136" spans="16:17" x14ac:dyDescent="0.3">
      <c r="P136" s="34" t="s">
        <v>135</v>
      </c>
      <c r="Q136" s="34">
        <v>2</v>
      </c>
    </row>
    <row r="137" spans="16:17" x14ac:dyDescent="0.3">
      <c r="P137" s="34" t="s">
        <v>110</v>
      </c>
      <c r="Q137" s="34">
        <v>2</v>
      </c>
    </row>
    <row r="138" spans="16:17" x14ac:dyDescent="0.3">
      <c r="P138" s="34" t="s">
        <v>126</v>
      </c>
      <c r="Q138" s="34">
        <v>2</v>
      </c>
    </row>
    <row r="139" spans="16:17" x14ac:dyDescent="0.3">
      <c r="P139" s="34" t="s">
        <v>122</v>
      </c>
      <c r="Q139" s="34">
        <v>2</v>
      </c>
    </row>
    <row r="140" spans="16:17" x14ac:dyDescent="0.3">
      <c r="P140" s="34" t="s">
        <v>118</v>
      </c>
      <c r="Q140" s="34">
        <v>3</v>
      </c>
    </row>
    <row r="141" spans="16:17" x14ac:dyDescent="0.3">
      <c r="P141" s="34" t="s">
        <v>124</v>
      </c>
      <c r="Q141" s="34">
        <v>3</v>
      </c>
    </row>
    <row r="142" spans="16:17" x14ac:dyDescent="0.3">
      <c r="P142" s="34" t="s">
        <v>117</v>
      </c>
      <c r="Q142" s="34">
        <v>3</v>
      </c>
    </row>
    <row r="143" spans="16:17" x14ac:dyDescent="0.3">
      <c r="P143" s="34" t="s">
        <v>139</v>
      </c>
      <c r="Q143" s="34">
        <v>3</v>
      </c>
    </row>
    <row r="144" spans="16:17" x14ac:dyDescent="0.3">
      <c r="P144" s="34" t="s">
        <v>132</v>
      </c>
      <c r="Q144" s="34">
        <v>3</v>
      </c>
    </row>
    <row r="145" spans="7:18" x14ac:dyDescent="0.3">
      <c r="P145" s="34" t="s">
        <v>125</v>
      </c>
      <c r="Q145" s="34">
        <v>3</v>
      </c>
    </row>
    <row r="146" spans="7:18" x14ac:dyDescent="0.3">
      <c r="P146" s="34" t="s">
        <v>136</v>
      </c>
      <c r="Q146" s="34">
        <v>3</v>
      </c>
    </row>
    <row r="147" spans="7:18" x14ac:dyDescent="0.3">
      <c r="P147" s="34" t="s">
        <v>120</v>
      </c>
      <c r="Q147" s="34">
        <v>4</v>
      </c>
    </row>
    <row r="148" spans="7:18" x14ac:dyDescent="0.3">
      <c r="P148" s="34" t="s">
        <v>137</v>
      </c>
      <c r="Q148" s="34">
        <v>4</v>
      </c>
    </row>
    <row r="149" spans="7:18" x14ac:dyDescent="0.3">
      <c r="P149" s="34" t="s">
        <v>112</v>
      </c>
      <c r="Q149" s="34">
        <v>4</v>
      </c>
    </row>
    <row r="150" spans="7:18" x14ac:dyDescent="0.3">
      <c r="P150" s="34" t="s">
        <v>138</v>
      </c>
      <c r="Q150" s="34">
        <v>4</v>
      </c>
    </row>
    <row r="151" spans="7:18" x14ac:dyDescent="0.3">
      <c r="P151" s="34" t="s">
        <v>134</v>
      </c>
      <c r="Q151" s="34">
        <v>4</v>
      </c>
    </row>
    <row r="152" spans="7:18" ht="15" thickBot="1" x14ac:dyDescent="0.35">
      <c r="P152" s="37" t="s">
        <v>131</v>
      </c>
      <c r="Q152" s="37">
        <v>4</v>
      </c>
    </row>
    <row r="155" spans="7:18" x14ac:dyDescent="0.3">
      <c r="O155" t="s">
        <v>68</v>
      </c>
      <c r="P155" t="s">
        <v>49</v>
      </c>
      <c r="Q155" t="s">
        <v>50</v>
      </c>
      <c r="R155" t="s">
        <v>51</v>
      </c>
    </row>
    <row r="156" spans="7:18" x14ac:dyDescent="0.3">
      <c r="O156" s="9" t="s">
        <v>98</v>
      </c>
      <c r="P156" s="45">
        <v>0.52333194317338583</v>
      </c>
      <c r="Q156" s="34">
        <v>0.55267583508642948</v>
      </c>
      <c r="R156" s="43">
        <v>1</v>
      </c>
    </row>
    <row r="157" spans="7:18" x14ac:dyDescent="0.3">
      <c r="G157" s="42">
        <v>8</v>
      </c>
      <c r="O157" s="9" t="s">
        <v>130</v>
      </c>
      <c r="P157" s="40">
        <v>0.4496761407326394</v>
      </c>
      <c r="Q157" s="43">
        <v>0.77703084389524046</v>
      </c>
      <c r="R157" s="34">
        <v>0.97085778413310198</v>
      </c>
    </row>
    <row r="158" spans="7:18" x14ac:dyDescent="0.3">
      <c r="G158" s="33">
        <v>21</v>
      </c>
      <c r="O158" s="9" t="s">
        <v>133</v>
      </c>
      <c r="P158" s="40">
        <v>0.43366800599311706</v>
      </c>
      <c r="Q158" s="34">
        <v>0.56676424664975145</v>
      </c>
      <c r="R158" s="34">
        <v>0.83007230902123819</v>
      </c>
    </row>
    <row r="159" spans="7:18" x14ac:dyDescent="0.3">
      <c r="G159" s="33">
        <v>24</v>
      </c>
      <c r="O159" s="9" t="s">
        <v>111</v>
      </c>
      <c r="P159" s="40">
        <v>0.42307470524868801</v>
      </c>
      <c r="Q159" s="34">
        <v>0.6818234364173873</v>
      </c>
      <c r="R159" s="34">
        <v>0.94325535604087385</v>
      </c>
    </row>
    <row r="160" spans="7:18" x14ac:dyDescent="0.3">
      <c r="G160" s="33">
        <v>2</v>
      </c>
      <c r="O160" s="9" t="s">
        <v>123</v>
      </c>
      <c r="P160" s="40">
        <v>0.40797358502501679</v>
      </c>
      <c r="Q160" s="34">
        <v>0.59133354044503994</v>
      </c>
      <c r="R160" s="34">
        <v>0.80332416541528728</v>
      </c>
    </row>
    <row r="161" spans="7:18" x14ac:dyDescent="0.3">
      <c r="G161" s="33">
        <v>14</v>
      </c>
      <c r="O161" s="9" t="s">
        <v>116</v>
      </c>
      <c r="P161" s="40">
        <v>0.40693759389513062</v>
      </c>
      <c r="Q161" s="34">
        <v>0.66142723769827361</v>
      </c>
      <c r="R161" s="34">
        <v>0.77213606295999992</v>
      </c>
    </row>
    <row r="162" spans="7:18" x14ac:dyDescent="0.3">
      <c r="G162" s="33">
        <v>6</v>
      </c>
      <c r="O162" s="9" t="s">
        <v>113</v>
      </c>
      <c r="P162" s="40">
        <v>0.39960300360111423</v>
      </c>
      <c r="Q162" s="34">
        <v>0.72613324715360084</v>
      </c>
      <c r="R162" s="34">
        <v>0.85629686443594022</v>
      </c>
    </row>
    <row r="163" spans="7:18" x14ac:dyDescent="0.3">
      <c r="G163" s="33">
        <v>4</v>
      </c>
      <c r="O163" s="9" t="s">
        <v>114</v>
      </c>
      <c r="P163" s="40">
        <v>0.39733282552789773</v>
      </c>
      <c r="Q163" s="34">
        <v>0.68277467029886596</v>
      </c>
      <c r="R163" s="34">
        <v>0.84094111266751681</v>
      </c>
    </row>
    <row r="164" spans="7:18" x14ac:dyDescent="0.3">
      <c r="G164" s="33">
        <v>5</v>
      </c>
      <c r="O164" s="9" t="s">
        <v>128</v>
      </c>
      <c r="P164" s="40">
        <v>0.39459706766116942</v>
      </c>
      <c r="Q164" s="34">
        <v>0.60160829211317124</v>
      </c>
      <c r="R164" s="34">
        <v>0.84495356662729582</v>
      </c>
    </row>
    <row r="165" spans="7:18" x14ac:dyDescent="0.3">
      <c r="G165" s="33">
        <v>19</v>
      </c>
      <c r="O165" s="9" t="s">
        <v>121</v>
      </c>
      <c r="P165" s="40">
        <v>0.36803669632630054</v>
      </c>
      <c r="Q165" s="34">
        <v>0.64861492950897059</v>
      </c>
      <c r="R165" s="34">
        <v>0.91904032715006723</v>
      </c>
    </row>
    <row r="166" spans="7:18" x14ac:dyDescent="0.3">
      <c r="G166" s="33">
        <v>12</v>
      </c>
      <c r="O166" s="9" t="s">
        <v>110</v>
      </c>
      <c r="P166" s="40">
        <v>0.3538424782297922</v>
      </c>
      <c r="Q166" s="34">
        <v>0.50245131972194457</v>
      </c>
      <c r="R166" s="34">
        <v>0.62895085757585401</v>
      </c>
    </row>
    <row r="167" spans="7:18" x14ac:dyDescent="0.3">
      <c r="G167" s="33">
        <v>1</v>
      </c>
      <c r="O167" s="9" t="s">
        <v>129</v>
      </c>
      <c r="P167" s="40">
        <v>0.3355492057566356</v>
      </c>
      <c r="Q167" s="34">
        <v>0.57618920975789989</v>
      </c>
      <c r="R167" s="34">
        <v>0.76292210666464266</v>
      </c>
    </row>
    <row r="168" spans="7:18" x14ac:dyDescent="0.3">
      <c r="G168" s="33">
        <v>20</v>
      </c>
      <c r="O168" s="9" t="s">
        <v>119</v>
      </c>
      <c r="P168" s="40">
        <v>0.32904354851861417</v>
      </c>
      <c r="Q168" s="34">
        <v>0.64264674507482011</v>
      </c>
      <c r="R168" s="34">
        <v>0.76380322064759787</v>
      </c>
    </row>
    <row r="169" spans="7:18" x14ac:dyDescent="0.3">
      <c r="G169" s="33">
        <v>10</v>
      </c>
      <c r="O169" s="9" t="s">
        <v>135</v>
      </c>
      <c r="P169" s="40">
        <v>0.28779530353548077</v>
      </c>
      <c r="Q169" s="34">
        <v>0.5580985621780733</v>
      </c>
      <c r="R169" s="34">
        <v>0.6834531848586558</v>
      </c>
    </row>
    <row r="170" spans="7:18" x14ac:dyDescent="0.3">
      <c r="G170" s="33">
        <v>26</v>
      </c>
      <c r="O170" s="9" t="s">
        <v>126</v>
      </c>
      <c r="P170" s="40">
        <v>0.28536958820041347</v>
      </c>
      <c r="Q170" s="34">
        <v>0.5806581524347969</v>
      </c>
      <c r="R170" s="34">
        <v>0.61118289716447116</v>
      </c>
    </row>
    <row r="171" spans="7:18" x14ac:dyDescent="0.3">
      <c r="G171" s="33">
        <v>17</v>
      </c>
      <c r="O171" s="9" t="s">
        <v>118</v>
      </c>
      <c r="P171" s="40">
        <v>0.28513341459106145</v>
      </c>
      <c r="Q171" s="34">
        <v>0.55502830275989612</v>
      </c>
      <c r="R171" s="34">
        <v>0.58502288589988583</v>
      </c>
    </row>
    <row r="172" spans="7:18" x14ac:dyDescent="0.3">
      <c r="G172" s="33">
        <v>9</v>
      </c>
      <c r="O172" s="9" t="s">
        <v>127</v>
      </c>
      <c r="P172" s="40">
        <v>0.28134524671239736</v>
      </c>
      <c r="Q172" s="34">
        <v>0.57008110032459902</v>
      </c>
      <c r="R172" s="34">
        <v>0.68501533671241976</v>
      </c>
    </row>
    <row r="173" spans="7:18" x14ac:dyDescent="0.3">
      <c r="G173" s="33">
        <v>18</v>
      </c>
      <c r="O173" s="9" t="s">
        <v>122</v>
      </c>
      <c r="P173" s="40">
        <v>0.23576754385109833</v>
      </c>
      <c r="Q173" s="34">
        <v>0.59700552845380062</v>
      </c>
      <c r="R173" s="34">
        <v>0.60363463550016061</v>
      </c>
    </row>
    <row r="174" spans="7:18" x14ac:dyDescent="0.3">
      <c r="G174" s="33">
        <v>13</v>
      </c>
      <c r="O174" s="9" t="s">
        <v>124</v>
      </c>
      <c r="P174" s="40">
        <v>0.22975454094505721</v>
      </c>
      <c r="Q174" s="34">
        <v>0.53491289626723826</v>
      </c>
      <c r="R174" s="34">
        <v>0.52242708609599353</v>
      </c>
    </row>
    <row r="175" spans="7:18" x14ac:dyDescent="0.3">
      <c r="G175" s="33">
        <v>15</v>
      </c>
      <c r="O175" s="9" t="s">
        <v>117</v>
      </c>
      <c r="P175" s="40">
        <v>0.22035503947784552</v>
      </c>
      <c r="Q175" s="34">
        <v>0.57197194701631082</v>
      </c>
      <c r="R175" s="34">
        <v>0.51611035051493981</v>
      </c>
    </row>
    <row r="176" spans="7:18" x14ac:dyDescent="0.3">
      <c r="G176" s="33">
        <v>7</v>
      </c>
      <c r="O176" s="9" t="s">
        <v>132</v>
      </c>
      <c r="P176" s="40">
        <v>0.21596855669728554</v>
      </c>
      <c r="Q176" s="34">
        <v>0.41702613352584955</v>
      </c>
      <c r="R176" s="34">
        <v>0.36308464618464242</v>
      </c>
    </row>
    <row r="177" spans="7:18" x14ac:dyDescent="0.3">
      <c r="G177" s="33">
        <v>23</v>
      </c>
      <c r="O177" s="9" t="s">
        <v>125</v>
      </c>
      <c r="P177" s="40">
        <v>0.19414958738025823</v>
      </c>
      <c r="Q177" s="34">
        <v>0.40658078215469101</v>
      </c>
      <c r="R177" s="34">
        <v>0.34327913348634592</v>
      </c>
    </row>
    <row r="178" spans="7:18" x14ac:dyDescent="0.3">
      <c r="G178" s="33">
        <v>16</v>
      </c>
      <c r="O178" s="9" t="s">
        <v>139</v>
      </c>
      <c r="P178" s="40">
        <v>0.16095644165754774</v>
      </c>
      <c r="Q178" s="34">
        <v>0.53916694894051209</v>
      </c>
      <c r="R178" s="34">
        <v>0.43022090412182118</v>
      </c>
    </row>
    <row r="179" spans="7:18" x14ac:dyDescent="0.3">
      <c r="G179" s="33">
        <v>30</v>
      </c>
      <c r="O179" s="9" t="s">
        <v>137</v>
      </c>
      <c r="P179" s="40">
        <v>0.14564772082581634</v>
      </c>
      <c r="Q179" s="34">
        <v>0.49246482166075078</v>
      </c>
      <c r="R179" s="34">
        <v>0.25505869506859963</v>
      </c>
    </row>
    <row r="180" spans="7:18" ht="15" thickBot="1" x14ac:dyDescent="0.35">
      <c r="G180" s="33">
        <v>28</v>
      </c>
      <c r="O180" s="9" t="s">
        <v>120</v>
      </c>
      <c r="P180" s="40">
        <v>0.13948986452102752</v>
      </c>
      <c r="Q180" s="37">
        <v>0.33141625424544852</v>
      </c>
      <c r="R180" s="34">
        <v>0.27752713262619833</v>
      </c>
    </row>
    <row r="181" spans="7:18" x14ac:dyDescent="0.3">
      <c r="G181" s="33">
        <v>11</v>
      </c>
      <c r="O181" s="9" t="s">
        <v>138</v>
      </c>
      <c r="P181" s="40">
        <v>0.10259609264360614</v>
      </c>
      <c r="Q181" s="34">
        <v>0.4073970168275553</v>
      </c>
      <c r="R181" s="34">
        <v>0.12350805192935015</v>
      </c>
    </row>
    <row r="182" spans="7:18" x14ac:dyDescent="0.3">
      <c r="G182" s="33">
        <v>29</v>
      </c>
      <c r="O182" s="9" t="s">
        <v>112</v>
      </c>
      <c r="P182" s="40">
        <v>9.9814097462763263E-2</v>
      </c>
      <c r="Q182" s="34">
        <v>0.34387087881077483</v>
      </c>
      <c r="R182" s="34">
        <v>0.20621525101605001</v>
      </c>
    </row>
    <row r="183" spans="7:18" x14ac:dyDescent="0.3">
      <c r="G183" s="33">
        <v>3</v>
      </c>
      <c r="O183" s="9" t="s">
        <v>136</v>
      </c>
      <c r="P183" s="40">
        <v>6.8253799200359566E-2</v>
      </c>
      <c r="Q183" s="34">
        <v>0.60167549669859954</v>
      </c>
      <c r="R183" s="34">
        <v>0.34242464537352624</v>
      </c>
    </row>
    <row r="184" spans="7:18" x14ac:dyDescent="0.3">
      <c r="G184" s="33">
        <v>27</v>
      </c>
      <c r="O184" s="9" t="s">
        <v>134</v>
      </c>
      <c r="P184" s="40">
        <v>2.9885960643586285E-2</v>
      </c>
      <c r="Q184" s="34">
        <v>0.35380289758742134</v>
      </c>
      <c r="R184" s="34">
        <v>0.10121594792463659</v>
      </c>
    </row>
    <row r="185" spans="7:18" ht="15" thickBot="1" x14ac:dyDescent="0.35">
      <c r="G185" s="33">
        <v>25</v>
      </c>
      <c r="O185" s="36" t="s">
        <v>131</v>
      </c>
      <c r="P185" s="41">
        <v>3.283929508932748E-3</v>
      </c>
      <c r="Q185" s="34">
        <v>0.44334706240634136</v>
      </c>
      <c r="R185" s="37">
        <v>0</v>
      </c>
    </row>
    <row r="186" spans="7:18" ht="15" thickBot="1" x14ac:dyDescent="0.35">
      <c r="G186" s="35">
        <v>22</v>
      </c>
    </row>
    <row r="192" spans="7:18" ht="15" thickBot="1" x14ac:dyDescent="0.35">
      <c r="M192" t="s">
        <v>68</v>
      </c>
      <c r="N192" t="s">
        <v>156</v>
      </c>
    </row>
    <row r="193" spans="13:14" ht="43.8" thickBot="1" x14ac:dyDescent="0.35">
      <c r="M193" s="238" t="s">
        <v>110</v>
      </c>
      <c r="N193" s="235">
        <v>1</v>
      </c>
    </row>
    <row r="194" spans="13:14" ht="43.8" thickBot="1" x14ac:dyDescent="0.35">
      <c r="M194" s="236" t="s">
        <v>111</v>
      </c>
      <c r="N194" s="237">
        <v>1</v>
      </c>
    </row>
    <row r="195" spans="13:14" ht="29.4" thickBot="1" x14ac:dyDescent="0.35">
      <c r="M195" s="236" t="s">
        <v>112</v>
      </c>
      <c r="N195" s="237">
        <v>2</v>
      </c>
    </row>
    <row r="196" spans="13:14" ht="15" thickBot="1" x14ac:dyDescent="0.35">
      <c r="M196" s="236" t="s">
        <v>113</v>
      </c>
      <c r="N196" s="237">
        <v>3</v>
      </c>
    </row>
    <row r="197" spans="13:14" ht="15" thickBot="1" x14ac:dyDescent="0.35">
      <c r="M197" s="236" t="s">
        <v>114</v>
      </c>
      <c r="N197" s="237">
        <v>1</v>
      </c>
    </row>
    <row r="198" spans="13:14" ht="43.8" thickBot="1" x14ac:dyDescent="0.35">
      <c r="M198" s="236" t="s">
        <v>116</v>
      </c>
      <c r="N198" s="237">
        <v>3</v>
      </c>
    </row>
    <row r="199" spans="13:14" ht="43.8" thickBot="1" x14ac:dyDescent="0.35">
      <c r="M199" s="236" t="s">
        <v>117</v>
      </c>
      <c r="N199" s="237">
        <v>4</v>
      </c>
    </row>
    <row r="200" spans="13:14" ht="15" thickBot="1" x14ac:dyDescent="0.35">
      <c r="M200" s="236" t="s">
        <v>98</v>
      </c>
      <c r="N200" s="237">
        <v>3</v>
      </c>
    </row>
    <row r="201" spans="13:14" ht="15" thickBot="1" x14ac:dyDescent="0.35">
      <c r="M201" s="236" t="s">
        <v>118</v>
      </c>
      <c r="N201" s="237">
        <v>5</v>
      </c>
    </row>
    <row r="202" spans="13:14" ht="15" thickBot="1" x14ac:dyDescent="0.35">
      <c r="M202" s="236" t="s">
        <v>119</v>
      </c>
      <c r="N202" s="237">
        <v>1</v>
      </c>
    </row>
    <row r="203" spans="13:14" ht="15" thickBot="1" x14ac:dyDescent="0.35">
      <c r="M203" s="236" t="s">
        <v>120</v>
      </c>
      <c r="N203" s="237">
        <v>2</v>
      </c>
    </row>
    <row r="204" spans="13:14" ht="15" thickBot="1" x14ac:dyDescent="0.35">
      <c r="M204" s="236" t="s">
        <v>121</v>
      </c>
      <c r="N204" s="237">
        <v>1</v>
      </c>
    </row>
    <row r="205" spans="13:14" ht="15" thickBot="1" x14ac:dyDescent="0.35">
      <c r="M205" s="236" t="s">
        <v>122</v>
      </c>
      <c r="N205" s="237">
        <v>5</v>
      </c>
    </row>
    <row r="206" spans="13:14" ht="15" thickBot="1" x14ac:dyDescent="0.35">
      <c r="M206" s="236" t="s">
        <v>123</v>
      </c>
      <c r="N206" s="237">
        <v>1</v>
      </c>
    </row>
    <row r="207" spans="13:14" ht="15" thickBot="1" x14ac:dyDescent="0.35">
      <c r="M207" s="236" t="s">
        <v>124</v>
      </c>
      <c r="N207" s="237">
        <v>1</v>
      </c>
    </row>
    <row r="208" spans="13:14" ht="43.8" thickBot="1" x14ac:dyDescent="0.35">
      <c r="M208" s="236" t="s">
        <v>125</v>
      </c>
      <c r="N208" s="237">
        <v>2</v>
      </c>
    </row>
    <row r="209" spans="13:14" ht="29.4" thickBot="1" x14ac:dyDescent="0.35">
      <c r="M209" s="236" t="s">
        <v>126</v>
      </c>
      <c r="N209" s="237">
        <v>1</v>
      </c>
    </row>
    <row r="210" spans="13:14" ht="15" thickBot="1" x14ac:dyDescent="0.35">
      <c r="M210" s="236" t="s">
        <v>127</v>
      </c>
      <c r="N210" s="237">
        <v>1</v>
      </c>
    </row>
    <row r="211" spans="13:14" ht="15" thickBot="1" x14ac:dyDescent="0.35">
      <c r="M211" s="236" t="s">
        <v>128</v>
      </c>
      <c r="N211" s="237">
        <v>1</v>
      </c>
    </row>
    <row r="212" spans="13:14" ht="29.4" thickBot="1" x14ac:dyDescent="0.35">
      <c r="M212" s="236" t="s">
        <v>129</v>
      </c>
      <c r="N212" s="237">
        <v>5</v>
      </c>
    </row>
    <row r="213" spans="13:14" ht="43.8" thickBot="1" x14ac:dyDescent="0.35">
      <c r="M213" s="236" t="s">
        <v>130</v>
      </c>
      <c r="N213" s="237">
        <v>1</v>
      </c>
    </row>
    <row r="214" spans="13:14" ht="15" thickBot="1" x14ac:dyDescent="0.35">
      <c r="M214" s="236" t="s">
        <v>131</v>
      </c>
      <c r="N214" s="237">
        <v>6</v>
      </c>
    </row>
    <row r="215" spans="13:14" ht="43.8" thickBot="1" x14ac:dyDescent="0.35">
      <c r="M215" s="236" t="s">
        <v>132</v>
      </c>
      <c r="N215" s="237">
        <v>6</v>
      </c>
    </row>
    <row r="216" spans="13:14" ht="43.8" thickBot="1" x14ac:dyDescent="0.35">
      <c r="M216" s="236" t="s">
        <v>133</v>
      </c>
      <c r="N216" s="237">
        <v>4</v>
      </c>
    </row>
    <row r="217" spans="13:14" ht="43.8" thickBot="1" x14ac:dyDescent="0.35">
      <c r="M217" s="236" t="s">
        <v>134</v>
      </c>
      <c r="N217" s="237">
        <v>2</v>
      </c>
    </row>
    <row r="218" spans="13:14" ht="29.4" thickBot="1" x14ac:dyDescent="0.35">
      <c r="M218" s="236" t="s">
        <v>135</v>
      </c>
      <c r="N218" s="237">
        <v>4</v>
      </c>
    </row>
    <row r="219" spans="13:14" ht="43.8" thickBot="1" x14ac:dyDescent="0.35">
      <c r="M219" s="236" t="s">
        <v>136</v>
      </c>
      <c r="N219" s="237">
        <v>6</v>
      </c>
    </row>
    <row r="220" spans="13:14" ht="29.4" thickBot="1" x14ac:dyDescent="0.35">
      <c r="M220" s="236" t="s">
        <v>137</v>
      </c>
      <c r="N220" s="237">
        <v>7</v>
      </c>
    </row>
    <row r="221" spans="13:14" ht="29.4" thickBot="1" x14ac:dyDescent="0.35">
      <c r="M221" s="236" t="s">
        <v>138</v>
      </c>
      <c r="N221" s="237">
        <v>7</v>
      </c>
    </row>
    <row r="222" spans="13:14" ht="43.8" thickBot="1" x14ac:dyDescent="0.35">
      <c r="M222" s="236" t="s">
        <v>153</v>
      </c>
      <c r="N222" s="237">
        <v>7</v>
      </c>
    </row>
    <row r="223" spans="13:14" ht="15" thickBot="1" x14ac:dyDescent="0.35">
      <c r="M223" s="239"/>
      <c r="N223" s="237"/>
    </row>
  </sheetData>
  <mergeCells count="67">
    <mergeCell ref="C65:C72"/>
    <mergeCell ref="C73:C79"/>
    <mergeCell ref="AO42:AP42"/>
    <mergeCell ref="AO43:AP43"/>
    <mergeCell ref="AO44:AP44"/>
    <mergeCell ref="AO45:AP45"/>
    <mergeCell ref="C52:C64"/>
    <mergeCell ref="AK43:AL43"/>
    <mergeCell ref="AK44:AL44"/>
    <mergeCell ref="AK45:AL45"/>
    <mergeCell ref="E42:F42"/>
    <mergeCell ref="AO37:AP37"/>
    <mergeCell ref="AO38:AP38"/>
    <mergeCell ref="AO39:AP39"/>
    <mergeCell ref="AO40:AP40"/>
    <mergeCell ref="AO41:AP41"/>
    <mergeCell ref="AK37:AL37"/>
    <mergeCell ref="AM37:AN37"/>
    <mergeCell ref="AM38:AN38"/>
    <mergeCell ref="AM39:AN39"/>
    <mergeCell ref="AM40:AN40"/>
    <mergeCell ref="AK38:AL38"/>
    <mergeCell ref="AK39:AL39"/>
    <mergeCell ref="AK40:AL40"/>
    <mergeCell ref="AM41:AN41"/>
    <mergeCell ref="AM42:AN42"/>
    <mergeCell ref="AM43:AN43"/>
    <mergeCell ref="AM44:AN44"/>
    <mergeCell ref="AM45:AN45"/>
    <mergeCell ref="AK41:AL41"/>
    <mergeCell ref="AK42:AL42"/>
    <mergeCell ref="D2:F2"/>
    <mergeCell ref="C48:C51"/>
    <mergeCell ref="D3:F3"/>
    <mergeCell ref="D47:F47"/>
    <mergeCell ref="G47:I47"/>
    <mergeCell ref="J47:L47"/>
    <mergeCell ref="D36:F36"/>
    <mergeCell ref="G36:I36"/>
    <mergeCell ref="J36:L36"/>
    <mergeCell ref="H43:I43"/>
    <mergeCell ref="H42:I42"/>
    <mergeCell ref="K42:L42"/>
    <mergeCell ref="K43:L43"/>
    <mergeCell ref="E43:F43"/>
    <mergeCell ref="E41:F41"/>
    <mergeCell ref="E44:F44"/>
    <mergeCell ref="K41:L41"/>
    <mergeCell ref="K44:L44"/>
    <mergeCell ref="H41:I41"/>
    <mergeCell ref="H44:I44"/>
    <mergeCell ref="E39:F39"/>
    <mergeCell ref="E40:F40"/>
    <mergeCell ref="E38:F38"/>
    <mergeCell ref="E37:F37"/>
    <mergeCell ref="L2:N2"/>
    <mergeCell ref="H2:J2"/>
    <mergeCell ref="K39:L39"/>
    <mergeCell ref="K40:L40"/>
    <mergeCell ref="K38:L38"/>
    <mergeCell ref="K37:L37"/>
    <mergeCell ref="H37:I37"/>
    <mergeCell ref="H38:I38"/>
    <mergeCell ref="H39:I39"/>
    <mergeCell ref="H40:I40"/>
    <mergeCell ref="H3:J3"/>
    <mergeCell ref="L3:N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q 5 U W e 6 X J v G k A A A A 9 Q A A A B I A H A B D b 2 5 m a W c v U G F j a 2 F n Z S 5 4 b W w g o h g A K K A U A A A A A A A A A A A A A A A A A A A A A A A A A A A A h Y 8 x D o I w G I W v Q r r T F o j R k J 8 y u E J C Y m J c m 1 K h A Q q h x X I 3 B 4 / k F c Q o 6 u b 4 v v c N 7 9 2 v N 0 j n r v U u c j S q 1 w k K M E W e 1 K I v l a 4 S N N m z v 0 M p g 4 K L h l f S W 2 R t 4 t m U C a q t H W J C n H P Y R b g f K x J S G p B T n h 1 E L T u O P r L 6 L / t K G 8 u 1 k I j B 8 T W G h T i I I r z Z Y g p k Z Z A r / e 3 D Z e 6 z / Y G w n 1 o 7 j Z I N r V 9 k Q N Y I 5 H 2 B P Q B Q S w M E F A A C A A g A Y q 5 U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K u V F k o i k e 4 D g A A A B E A A A A T A B w A R m 9 y b X V s Y X M v U 2 V j d G l v b j E u b S C i G A A o o B Q A A A A A A A A A A A A A A A A A A A A A A A A A A A A r T k 0 u y c z P U w i G 0 I b W A F B L A Q I t A B Q A A g A I A G K u V F n u l y b x p A A A A P U A A A A S A A A A A A A A A A A A A A A A A A A A A A B D b 2 5 m a W c v U G F j a 2 F n Z S 5 4 b W x Q S w E C L Q A U A A I A C A B i r l R Z D 8 r p q 6 Q A A A D p A A A A E w A A A A A A A A A A A A A A A A D w A A A A W 0 N v b n R l b n R f V H l w Z X N d L n h t b F B L A Q I t A B Q A A g A I A G K u V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3 8 E n A 2 7 O T K p C Q / j E o v P I A A A A A A I A A A A A A B B m A A A A A Q A A I A A A A M 5 J Y N A b v T 1 O P s 1 M Q e / q k B y Q F d x y u D a T N P h 6 o + Z M 5 8 / x A A A A A A 6 A A A A A A g A A I A A A A K 1 U s K C W t F F Y E h Y T H c m I e h C j m H n J u r j p M N T 5 p Y J R C x E + U A A A A N G j J / 1 G l a j P / c 6 a I c K Q K o N x b m Z l 7 k O 0 q 5 b W h 2 + K U z p a L 7 h / 4 O 3 V v Z K p J 5 p s R 8 d 6 m m r M V h Q 7 p w 3 v y a G 2 V 5 9 m g 6 C Q a 9 0 2 N 7 c D 3 c 0 p E z i V U k A X Q A A A A L b x m c R C h H s d q q B 3 K x t l p g M 5 v b E H e p D O O p 9 X L K x 9 x I f t M s w 7 P E p s y 4 j F g J W d T O 4 z h D f V O P 6 o p h W 5 4 Y x F x E b t V h 4 = < / D a t a M a s h u p > 
</file>

<file path=customXml/itemProps1.xml><?xml version="1.0" encoding="utf-8"?>
<ds:datastoreItem xmlns:ds="http://schemas.openxmlformats.org/officeDocument/2006/customXml" ds:itemID="{F009F8F2-F32E-4617-BCA4-149D6E59A8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Hellwiga</vt:lpstr>
      <vt:lpstr>Topsis</vt:lpstr>
      <vt:lpstr>StandaryzowanychSum</vt:lpstr>
      <vt:lpstr>Porównanie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Ziółkowski</dc:creator>
  <cp:lastModifiedBy>Mikołaj Ziółkowski</cp:lastModifiedBy>
  <dcterms:created xsi:type="dcterms:W3CDTF">2024-10-13T18:36:14Z</dcterms:created>
  <dcterms:modified xsi:type="dcterms:W3CDTF">2024-10-24T08:51:59Z</dcterms:modified>
</cp:coreProperties>
</file>