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paul_vautravers_student_manchester_ac_uk/Documents/Documents/University Studies/4th Year/semester 2/Masters project/"/>
    </mc:Choice>
  </mc:AlternateContent>
  <xr:revisionPtr revIDLastSave="2845" documentId="8_{7BAAA32B-E02A-4586-A8EB-98032EC4401D}" xr6:coauthVersionLast="47" xr6:coauthVersionMax="47" xr10:uidLastSave="{CF93F5F9-4C79-4D20-822D-68D2A7C5EA50}"/>
  <bookViews>
    <workbookView xWindow="-108" yWindow="-108" windowWidth="23256" windowHeight="12576" xr2:uid="{4161C4B8-8593-4687-B0E0-4D7209E9A7C4}"/>
  </bookViews>
  <sheets>
    <sheet name="Data Table" sheetId="1" r:id="rId1"/>
    <sheet name="Initial DSBs" sheetId="16" r:id="rId2"/>
    <sheet name="Experimental data collectio (2)" sheetId="15" r:id="rId3"/>
    <sheet name="Kowalska 2023" sheetId="14" r:id="rId4"/>
    <sheet name="A. Kowalska et al 2019" sheetId="2" r:id="rId5"/>
    <sheet name="Edwards 1986" sheetId="13" r:id="rId6"/>
    <sheet name="Takatsuji 1983" sheetId="12" r:id="rId7"/>
    <sheet name="LLoyd et al 1991" sheetId="10" r:id="rId8"/>
    <sheet name="Bauchinger 1973" sheetId="11" r:id="rId9"/>
    <sheet name="Bettega et al 1981" sheetId="5" r:id="rId10"/>
    <sheet name="T E Schmid et al 2014 " sheetId="3" r:id="rId11"/>
    <sheet name="T E Schmid et al 2011" sheetId="8" r:id="rId12"/>
    <sheet name="George et al 2015" sheetId="4" r:id="rId13"/>
    <sheet name="Virsik et al 1977" sheetId="7" r:id="rId14"/>
    <sheet name="A.A. Edwards et al" sheetId="6" r:id="rId15"/>
  </sheets>
  <definedNames>
    <definedName name="_xlnm._FilterDatabase" localSheetId="2" hidden="1">'Experimental data collectio (2)'!$A$1:$M$193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6" l="1"/>
  <c r="E5" i="16"/>
  <c r="E6" i="16"/>
  <c r="E7" i="16"/>
  <c r="E8" i="16"/>
  <c r="E3" i="16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2" i="15"/>
  <c r="I24" i="5"/>
  <c r="I25" i="5"/>
  <c r="I26" i="5"/>
  <c r="I27" i="5"/>
  <c r="I28" i="5"/>
  <c r="I29" i="5"/>
  <c r="I30" i="5"/>
  <c r="I31" i="5"/>
  <c r="I32" i="5"/>
  <c r="I33" i="5"/>
  <c r="I34" i="5"/>
  <c r="I13" i="5"/>
  <c r="I14" i="5"/>
  <c r="I15" i="5"/>
  <c r="I16" i="5"/>
  <c r="I17" i="5"/>
  <c r="I18" i="5"/>
  <c r="I19" i="5"/>
  <c r="I20" i="5"/>
  <c r="I21" i="5"/>
  <c r="I22" i="5"/>
  <c r="I23" i="5"/>
  <c r="I8" i="5"/>
  <c r="I9" i="5"/>
  <c r="I10" i="5"/>
  <c r="I11" i="5"/>
  <c r="I12" i="5"/>
  <c r="I7" i="5"/>
  <c r="D5" i="14"/>
  <c r="L60" i="15"/>
  <c r="L59" i="15"/>
  <c r="L58" i="15"/>
  <c r="L57" i="15"/>
  <c r="L56" i="15"/>
  <c r="L55" i="15"/>
  <c r="L54" i="15"/>
  <c r="L53" i="15"/>
  <c r="L52" i="15"/>
  <c r="L51" i="15"/>
  <c r="L50" i="15"/>
  <c r="L49" i="15"/>
  <c r="L48" i="15"/>
  <c r="L47" i="15"/>
  <c r="L46" i="15"/>
  <c r="L45" i="15"/>
  <c r="L44" i="15"/>
  <c r="L43" i="15"/>
  <c r="L42" i="15"/>
  <c r="L41" i="15"/>
  <c r="L19" i="15"/>
  <c r="L18" i="15"/>
  <c r="L17" i="15"/>
  <c r="L16" i="15"/>
  <c r="L15" i="15"/>
  <c r="L14" i="15"/>
  <c r="L13" i="15"/>
  <c r="L12" i="15"/>
  <c r="L11" i="15"/>
  <c r="L10" i="15"/>
  <c r="L9" i="15"/>
  <c r="L8" i="15"/>
  <c r="L7" i="15"/>
  <c r="L6" i="15"/>
  <c r="L5" i="15"/>
  <c r="L4" i="15"/>
  <c r="L3" i="15"/>
  <c r="L2" i="15"/>
  <c r="D23" i="14"/>
  <c r="D24" i="14"/>
  <c r="D25" i="14"/>
  <c r="D26" i="14"/>
  <c r="D27" i="14"/>
  <c r="D28" i="14"/>
  <c r="D29" i="14"/>
  <c r="D13" i="14"/>
  <c r="D14" i="14"/>
  <c r="D15" i="14"/>
  <c r="D16" i="14"/>
  <c r="D17" i="14"/>
  <c r="D18" i="14"/>
  <c r="D19" i="14"/>
  <c r="D6" i="14"/>
  <c r="D7" i="14"/>
  <c r="D8" i="14"/>
  <c r="D9" i="14"/>
  <c r="D4" i="14"/>
  <c r="D25" i="2"/>
  <c r="D26" i="2"/>
  <c r="D27" i="2"/>
  <c r="D28" i="2"/>
  <c r="D29" i="2"/>
  <c r="D30" i="2"/>
  <c r="D5" i="2"/>
  <c r="D6" i="2"/>
  <c r="D7" i="2"/>
  <c r="D8" i="2"/>
  <c r="D9" i="2"/>
  <c r="D10" i="2"/>
  <c r="D16" i="2"/>
  <c r="D17" i="2"/>
  <c r="D18" i="2"/>
  <c r="D19" i="2"/>
  <c r="D20" i="2"/>
  <c r="D15" i="2"/>
  <c r="K5" i="13"/>
  <c r="K6" i="13"/>
  <c r="K7" i="13"/>
  <c r="K8" i="13"/>
  <c r="K9" i="13"/>
  <c r="K10" i="13"/>
  <c r="K11" i="13"/>
  <c r="K12" i="13"/>
  <c r="K13" i="13"/>
  <c r="K4" i="13"/>
  <c r="J5" i="13"/>
  <c r="J6" i="13"/>
  <c r="J7" i="13"/>
  <c r="J8" i="13"/>
  <c r="J9" i="13"/>
  <c r="J10" i="13"/>
  <c r="J11" i="13"/>
  <c r="J12" i="13"/>
  <c r="J13" i="13"/>
  <c r="J4" i="13"/>
  <c r="I5" i="13"/>
  <c r="I6" i="13"/>
  <c r="I7" i="13"/>
  <c r="I8" i="13"/>
  <c r="I9" i="13"/>
  <c r="I10" i="13"/>
  <c r="I11" i="13"/>
  <c r="I12" i="13"/>
  <c r="I13" i="13"/>
  <c r="I4" i="13"/>
  <c r="H5" i="13"/>
  <c r="H6" i="13"/>
  <c r="H7" i="13"/>
  <c r="H8" i="13"/>
  <c r="H9" i="13"/>
  <c r="H10" i="13"/>
  <c r="H11" i="13"/>
  <c r="H12" i="13"/>
  <c r="H13" i="13"/>
  <c r="H4" i="13"/>
  <c r="G5" i="12"/>
  <c r="G6" i="12"/>
  <c r="G7" i="12"/>
  <c r="G8" i="12"/>
  <c r="G9" i="12"/>
  <c r="G10" i="12"/>
  <c r="G11" i="12"/>
  <c r="G12" i="12"/>
  <c r="G13" i="12"/>
  <c r="G14" i="12"/>
  <c r="G15" i="12"/>
  <c r="G4" i="12"/>
  <c r="F5" i="12"/>
  <c r="F6" i="12"/>
  <c r="F7" i="12"/>
  <c r="F8" i="12"/>
  <c r="F9" i="12"/>
  <c r="F10" i="12"/>
  <c r="F11" i="12"/>
  <c r="F12" i="12"/>
  <c r="F13" i="12"/>
  <c r="F14" i="12"/>
  <c r="F15" i="12"/>
  <c r="F4" i="12"/>
  <c r="H6" i="11"/>
  <c r="H7" i="11"/>
  <c r="H8" i="11"/>
  <c r="H9" i="11"/>
  <c r="H10" i="11"/>
  <c r="H5" i="11"/>
  <c r="H5" i="10"/>
  <c r="H6" i="10"/>
  <c r="H7" i="10"/>
  <c r="H8" i="10"/>
  <c r="H9" i="10"/>
  <c r="H10" i="10"/>
  <c r="H11" i="10"/>
  <c r="H4" i="10"/>
  <c r="E19" i="6"/>
  <c r="E20" i="6"/>
  <c r="E21" i="6"/>
  <c r="E22" i="6"/>
  <c r="E23" i="6"/>
  <c r="E24" i="6"/>
  <c r="E18" i="6"/>
  <c r="E5" i="6"/>
  <c r="E6" i="6"/>
  <c r="E7" i="6"/>
  <c r="E8" i="6"/>
  <c r="E9" i="6"/>
  <c r="E10" i="6"/>
  <c r="E11" i="6"/>
  <c r="E12" i="6"/>
  <c r="E13" i="6"/>
  <c r="E14" i="6"/>
  <c r="E4" i="6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19" i="8"/>
  <c r="F9" i="8"/>
  <c r="F10" i="8"/>
  <c r="F11" i="8"/>
  <c r="F12" i="8"/>
  <c r="F13" i="8"/>
  <c r="F14" i="8"/>
  <c r="F15" i="8"/>
  <c r="F6" i="8"/>
  <c r="F7" i="8"/>
  <c r="F8" i="8"/>
  <c r="F5" i="8"/>
  <c r="G18" i="3"/>
  <c r="G19" i="3"/>
  <c r="G20" i="3"/>
  <c r="H18" i="3"/>
  <c r="G6" i="3"/>
  <c r="G7" i="3"/>
  <c r="G8" i="3"/>
  <c r="G9" i="3"/>
  <c r="G10" i="3"/>
  <c r="G11" i="3"/>
  <c r="G12" i="3"/>
  <c r="G13" i="3"/>
  <c r="G5" i="3"/>
  <c r="H19" i="3"/>
  <c r="H20" i="3"/>
  <c r="G14" i="7"/>
  <c r="G15" i="7"/>
  <c r="G16" i="7"/>
  <c r="G17" i="7"/>
  <c r="G18" i="7"/>
  <c r="G19" i="7"/>
  <c r="G9" i="7"/>
  <c r="G6" i="7"/>
  <c r="G7" i="7"/>
  <c r="G8" i="7"/>
  <c r="G5" i="7"/>
  <c r="G30" i="5"/>
  <c r="G31" i="5"/>
  <c r="G32" i="5"/>
  <c r="G33" i="5"/>
  <c r="G34" i="5"/>
  <c r="G29" i="5"/>
  <c r="F30" i="5"/>
  <c r="F31" i="5"/>
  <c r="F32" i="5"/>
  <c r="F33" i="5"/>
  <c r="F34" i="5"/>
  <c r="F29" i="5"/>
  <c r="G19" i="5"/>
  <c r="G20" i="5"/>
  <c r="G21" i="5"/>
  <c r="G22" i="5"/>
  <c r="G23" i="5"/>
  <c r="F19" i="5"/>
  <c r="F20" i="5"/>
  <c r="F21" i="5"/>
  <c r="F22" i="5"/>
  <c r="F23" i="5"/>
  <c r="G18" i="5"/>
  <c r="F18" i="5"/>
  <c r="G8" i="5"/>
  <c r="G9" i="5"/>
  <c r="G10" i="5"/>
  <c r="G11" i="5"/>
  <c r="G12" i="5"/>
  <c r="G7" i="5"/>
  <c r="F8" i="5"/>
  <c r="F9" i="5"/>
  <c r="F10" i="5"/>
  <c r="F11" i="5"/>
  <c r="F12" i="5"/>
  <c r="F7" i="5"/>
</calcChain>
</file>

<file path=xl/sharedStrings.xml><?xml version="1.0" encoding="utf-8"?>
<sst xmlns="http://schemas.openxmlformats.org/spreadsheetml/2006/main" count="1301" uniqueCount="361">
  <si>
    <t>Size = 1 - 5 rating</t>
  </si>
  <si>
    <t>Quality of Dataset = 1 - 5</t>
  </si>
  <si>
    <t>Irradiation method</t>
  </si>
  <si>
    <t>Misc. Method</t>
  </si>
  <si>
    <t>Misc. Bio (cell types)</t>
  </si>
  <si>
    <t>Paper</t>
  </si>
  <si>
    <t>Doses (Gy)</t>
  </si>
  <si>
    <t>No. of cells scored</t>
  </si>
  <si>
    <t>Size of Dataset</t>
  </si>
  <si>
    <t>Quality of Dataset</t>
  </si>
  <si>
    <t>Similarity</t>
  </si>
  <si>
    <t>Misc</t>
  </si>
  <si>
    <t>Type of break</t>
  </si>
  <si>
    <t>Deuterons</t>
  </si>
  <si>
    <t>16MeV Cyclotron</t>
  </si>
  <si>
    <t xml:space="preserve">Human Lymphocytes </t>
  </si>
  <si>
    <t>A. A. Edwards 1979, https://doi.org/10.1007/BF01323216</t>
  </si>
  <si>
    <t>27-324</t>
  </si>
  <si>
    <t>49-894</t>
  </si>
  <si>
    <t>dicentrics, acentrics</t>
  </si>
  <si>
    <t xml:space="preserve">Gamma </t>
  </si>
  <si>
    <t>Co-60</t>
  </si>
  <si>
    <t>25-800</t>
  </si>
  <si>
    <t>89-6883</t>
  </si>
  <si>
    <t xml:space="preserve">poisson statistics. Has dicentric and acentric </t>
  </si>
  <si>
    <t>Neutron</t>
  </si>
  <si>
    <t>D-T and Fission neutrons</t>
  </si>
  <si>
    <t>5-303/50-300</t>
  </si>
  <si>
    <t>67-2000/37-269</t>
  </si>
  <si>
    <t>formation</t>
  </si>
  <si>
    <t>X-ray</t>
  </si>
  <si>
    <t>250Kv</t>
  </si>
  <si>
    <t>5-800</t>
  </si>
  <si>
    <t>30-3325</t>
  </si>
  <si>
    <t xml:space="preserve">Compares gamma,x-ray and neutrons to </t>
  </si>
  <si>
    <t xml:space="preserve">4He </t>
  </si>
  <si>
    <t>LET 65-120 kev</t>
  </si>
  <si>
    <t>Human fibroblasts</t>
  </si>
  <si>
    <t>B.Rydberg https://www.jstor.org/stable/3580694</t>
  </si>
  <si>
    <t>0-100</t>
  </si>
  <si>
    <t>Na</t>
  </si>
  <si>
    <t>No tables</t>
  </si>
  <si>
    <t xml:space="preserve">DSBs </t>
  </si>
  <si>
    <t>X-ray(?)</t>
  </si>
  <si>
    <t>Bernhardt 2003, https://doi.org/10.1016/S1387-3806(02)00879-5</t>
  </si>
  <si>
    <t>Mostly about simulations, not so useful</t>
  </si>
  <si>
    <t>DSBS/Gy</t>
  </si>
  <si>
    <t>Proton</t>
  </si>
  <si>
    <t>31, 12 &amp; 8 MeV</t>
  </si>
  <si>
    <t>Human cells (EUE)</t>
  </si>
  <si>
    <t>Bettega 1981 DOI: 10.1007/BF01324225</t>
  </si>
  <si>
    <t>0.5-5</t>
  </si>
  <si>
    <t>25-565</t>
  </si>
  <si>
    <t>Dicentrics in Table 2</t>
  </si>
  <si>
    <t>Dicentrics, isochromatid breaks, chromatid type breaks</t>
  </si>
  <si>
    <t>0.28-4.55keV</t>
  </si>
  <si>
    <t>V79 cells</t>
  </si>
  <si>
    <t>C.M. de Lara 2001,  https://doi.org/10.1667/0033-7587(2001)155[0440:DOTYOD]2.0.CO;2</t>
  </si>
  <si>
    <t>Focused on ultrasoft x-rays</t>
  </si>
  <si>
    <t>4He</t>
  </si>
  <si>
    <t>LET 27-35</t>
  </si>
  <si>
    <t>Frankenberg 1999 https://doi.org/10.2307/3580030</t>
  </si>
  <si>
    <t>0-800</t>
  </si>
  <si>
    <t>A LOT of content and further sources</t>
  </si>
  <si>
    <t>Proton/1H</t>
  </si>
  <si>
    <t>LET 8-35</t>
  </si>
  <si>
    <t>Human fibroplasts</t>
  </si>
  <si>
    <t>5-2500MeV (LET 0.2-8keV/um)</t>
  </si>
  <si>
    <t>Human lymphocytes, in vitro</t>
  </si>
  <si>
    <t>George (2015) 10.3389/fonc.2015.00226</t>
  </si>
  <si>
    <t>0.1-2</t>
  </si>
  <si>
    <t>134-1635</t>
  </si>
  <si>
    <t>Dose response data in table</t>
  </si>
  <si>
    <t>Simple exchanges, Complex exchanges</t>
  </si>
  <si>
    <t>Human fibroblast, normal + RB</t>
  </si>
  <si>
    <t>Goddard 1985,  https://doi.org/10.1016/0027-5107(85)90043-0</t>
  </si>
  <si>
    <t>~0-4</t>
  </si>
  <si>
    <t>MN-Dose and MN for normal and RB cells</t>
  </si>
  <si>
    <t>MN</t>
  </si>
  <si>
    <t xml:space="preserve">Fischer rat thyroid cells </t>
  </si>
  <si>
    <t>Green (2001) https://doi.org/10.1667/0033-7587(2001)155[0032:ROTFCT]2.0.CO;2</t>
  </si>
  <si>
    <t>0-7</t>
  </si>
  <si>
    <t>DNA damage &amp; MN formation vs dose (fig. 2,3)</t>
  </si>
  <si>
    <t>250MeV(or 222MeV?)</t>
  </si>
  <si>
    <t xml:space="preserve">Carbon </t>
  </si>
  <si>
    <t>293MeV</t>
  </si>
  <si>
    <t>T7 DNA</t>
  </si>
  <si>
    <t>Hada (2006) https://doi.org/10.1667/RR3498.1</t>
  </si>
  <si>
    <t>0-30</t>
  </si>
  <si>
    <t>No table, Also other ions (Si, Ti, Fe)</t>
  </si>
  <si>
    <t>Cs-137</t>
  </si>
  <si>
    <t xml:space="preserve">Proton </t>
  </si>
  <si>
    <t>1GeV</t>
  </si>
  <si>
    <t>DSB dose response curves</t>
  </si>
  <si>
    <t>100kVp</t>
  </si>
  <si>
    <t xml:space="preserve">Al hamster hybrid - C3H 10t1/2  </t>
  </si>
  <si>
    <t>Hall Sc 1991, https://doi.org/10.2307/3578004</t>
  </si>
  <si>
    <t>0-1</t>
  </si>
  <si>
    <t>Neoplastic transformation/ mutations vs dose</t>
  </si>
  <si>
    <t>Mutations</t>
  </si>
  <si>
    <t>Umbiliical vein endothelial cells</t>
  </si>
  <si>
    <t>Helm A 2016, https://doi.org/10.3389/fonc.2016.00005</t>
  </si>
  <si>
    <t>0-6</t>
  </si>
  <si>
    <t>Not very good - not so applicable</t>
  </si>
  <si>
    <t>1MeV,3.2MeV single protons</t>
  </si>
  <si>
    <t>K.M. Prise 2000,  https://doi.org/10.1016/S0273-1177(99)01060-1</t>
  </si>
  <si>
    <t>0.02-0.6</t>
  </si>
  <si>
    <t>492-2486</t>
  </si>
  <si>
    <t>Aberrations recorded against number of protons not dose, 0.02Gy per proton</t>
  </si>
  <si>
    <t>660k(e)v</t>
  </si>
  <si>
    <t>Kegel 2007 10.1016/j.dnarep.2007.05.013</t>
  </si>
  <si>
    <t>~0-1.6</t>
  </si>
  <si>
    <t>No table, about foci</t>
  </si>
  <si>
    <t>γH2AX foci</t>
  </si>
  <si>
    <t>120KeV</t>
  </si>
  <si>
    <t>0-1.5</t>
  </si>
  <si>
    <t>Largely about effect of glass/plastic</t>
  </si>
  <si>
    <t>Equates DSBs to Foci</t>
  </si>
  <si>
    <t>25KeV</t>
  </si>
  <si>
    <t>150MeV, Spread out Bragg Peak (SOBP)</t>
  </si>
  <si>
    <t>Human Lymphocytes</t>
  </si>
  <si>
    <t>Kowalska,A 2019 ,https://doi.org/10.1007/s00411-018-0771-4</t>
  </si>
  <si>
    <t>1-5</t>
  </si>
  <si>
    <t>100-300</t>
  </si>
  <si>
    <t>Very good paper, data and table</t>
  </si>
  <si>
    <t xml:space="preserve">dic,ac,trans - all </t>
  </si>
  <si>
    <t>60-Cu</t>
  </si>
  <si>
    <t>0.5-3</t>
  </si>
  <si>
    <t>Carbon-12</t>
  </si>
  <si>
    <t>199MeV/u</t>
  </si>
  <si>
    <t>1-5P,0.8-6.37C</t>
  </si>
  <si>
    <t>Boron</t>
  </si>
  <si>
    <t>22MeV/u</t>
  </si>
  <si>
    <t>0.05-2</t>
  </si>
  <si>
    <t>Human Fibroblast</t>
  </si>
  <si>
    <t>Litvinchuk, A.V,  https://doi.org/10.1007/s00411-015-0598-1</t>
  </si>
  <si>
    <t>0-5</t>
  </si>
  <si>
    <t>No table, MNC + BNC stuff</t>
  </si>
  <si>
    <t>30MeV</t>
  </si>
  <si>
    <t>169kVp, 6 labs, 4 donor</t>
  </si>
  <si>
    <t>Human lymphocytes</t>
  </si>
  <si>
    <t>LLoyd 1991 https://doi.org/10.1080/09553009214551021</t>
  </si>
  <si>
    <t>0.00313-0.29</t>
  </si>
  <si>
    <t>~12000</t>
  </si>
  <si>
    <t>Has table, low doses</t>
  </si>
  <si>
    <t>dic, cr, af</t>
  </si>
  <si>
    <t xml:space="preserve">15MeV </t>
  </si>
  <si>
    <t>M,Bauchinger 1975  https://doi.org/10.1016/0027-5107(75)90277-8</t>
  </si>
  <si>
    <t>0-3.75</t>
  </si>
  <si>
    <t>100-400</t>
  </si>
  <si>
    <t>Neutrons - some x-ray and electron data from old paper</t>
  </si>
  <si>
    <t>Dicentric, acentric and more abberations</t>
  </si>
  <si>
    <t>220kV</t>
  </si>
  <si>
    <t>M. Bauchinger 1973, https://doi.org/10.1016/0027-5107(73)90103-6</t>
  </si>
  <si>
    <t>0.94-3.76</t>
  </si>
  <si>
    <t>159-300</t>
  </si>
  <si>
    <t>Dicentrics</t>
  </si>
  <si>
    <t>250 Kv</t>
  </si>
  <si>
    <t>Endothelial cells  (cytokinesis blocked)</t>
  </si>
  <si>
    <t>M. Raicu 1993, https://doi.org/10.1093/mutage/8.4.335</t>
  </si>
  <si>
    <t>0-3</t>
  </si>
  <si>
    <t>1000(?)</t>
  </si>
  <si>
    <t>Good graph data, no table, cytokinessi blocked?</t>
  </si>
  <si>
    <t>136-Cs</t>
  </si>
  <si>
    <t>Diploid Fibroblasts/ HeLa</t>
  </si>
  <si>
    <t>Markova 2007 10.1080/09553000601170469</t>
  </si>
  <si>
    <t>0-120 (cGray)</t>
  </si>
  <si>
    <t>Mainly about fluorescence decay?</t>
  </si>
  <si>
    <t>53BP1/γH2AX foci</t>
  </si>
  <si>
    <t>60MeV AIC-144 cyclotron</t>
  </si>
  <si>
    <t>Miszczyk J 2015, DOI: 10.1016/j.radonc.2015.03.003</t>
  </si>
  <si>
    <t>0-4</t>
  </si>
  <si>
    <t xml:space="preserve">Na </t>
  </si>
  <si>
    <t>A lot of data well graphed</t>
  </si>
  <si>
    <t xml:space="preserve">250kV </t>
  </si>
  <si>
    <t>27.5MeV (CONV &amp; FLASH irradiation)</t>
  </si>
  <si>
    <t>pBR322 plasmid DNA </t>
  </si>
  <si>
    <t>Ohsawa (2021) https://doi.org/10.1093/jrr/rrab114</t>
  </si>
  <si>
    <t xml:space="preserve">0-120 </t>
  </si>
  <si>
    <t xml:space="preserve">FLASH, Has supplementary table </t>
  </si>
  <si>
    <t>SSBs,DSBs</t>
  </si>
  <si>
    <t>30kV,150kV</t>
  </si>
  <si>
    <t xml:space="preserve">R P Virsik 1977, DOI: 10.1007/BF01332147 </t>
  </si>
  <si>
    <t>0.17-3.22,0.65-4.63,</t>
  </si>
  <si>
    <t>hard vs soft xrays, good data</t>
  </si>
  <si>
    <t>Dicentrics, centric rings ..</t>
  </si>
  <si>
    <t>70 kV</t>
  </si>
  <si>
    <t>Epiderm FT Tissue model</t>
  </si>
  <si>
    <t>Schmid 2010, Table1 10.1016/j.radonc.2010.03.010</t>
  </si>
  <si>
    <t xml:space="preserve">MN </t>
  </si>
  <si>
    <t>20Mev Pulsed</t>
  </si>
  <si>
    <t>Schmid 2010, Table2 https://doi.org/10.1016/j.radonc.2010.03.010</t>
  </si>
  <si>
    <t>500-3000</t>
  </si>
  <si>
    <t>20Mev Continuous</t>
  </si>
  <si>
    <t>Human-Hamster (A_L) cells</t>
  </si>
  <si>
    <t>Schmid 2011, table1&amp;2  https://doi.org/10.1667/RR2465.1</t>
  </si>
  <si>
    <t>3.6</t>
  </si>
  <si>
    <t>155-400</t>
  </si>
  <si>
    <t>Gamma-H2AX Foci table 1</t>
  </si>
  <si>
    <t>dic,rings,ac - all</t>
  </si>
  <si>
    <t>20Mev Continous</t>
  </si>
  <si>
    <t>Schmid 2011, table1&amp;2 https://doi.org/10.1667/RR2465.1</t>
  </si>
  <si>
    <t>192-400</t>
  </si>
  <si>
    <t>na</t>
  </si>
  <si>
    <t>70kV</t>
  </si>
  <si>
    <t>0.5-4</t>
  </si>
  <si>
    <t>200-1000</t>
  </si>
  <si>
    <t>Carbon</t>
  </si>
  <si>
    <t>55MeV</t>
  </si>
  <si>
    <t>Schmid 2014, Table 1 &amp;2 10.1088/0031-9155/57/19/5889</t>
  </si>
  <si>
    <t>300--700</t>
  </si>
  <si>
    <t>MN in table 1, Dicentrics in table 2</t>
  </si>
  <si>
    <t>MN, dicentrics</t>
  </si>
  <si>
    <t>Homogenous</t>
  </si>
  <si>
    <t>focused</t>
  </si>
  <si>
    <t>25kv</t>
  </si>
  <si>
    <t>Keratinocytes, Human and Mouse Fibroplasts</t>
  </si>
  <si>
    <t>Slonina 2003, 10.1007/s00411-003-0177-8</t>
  </si>
  <si>
    <t>0-5.2</t>
  </si>
  <si>
    <t>300(?)</t>
  </si>
  <si>
    <t>Dose depedence of MN in figs1,2</t>
  </si>
  <si>
    <t>200kv</t>
  </si>
  <si>
    <t xml:space="preserve">150MeV </t>
  </si>
  <si>
    <t>Breast Calcinoma Cells</t>
  </si>
  <si>
    <t>Kowalska,A.2023 10.1007/s00411-023-01016-5</t>
  </si>
  <si>
    <t>100-200</t>
  </si>
  <si>
    <t>dic,rings,ac,trans</t>
  </si>
  <si>
    <t xml:space="preserve">SOBP </t>
  </si>
  <si>
    <t>4.9 MeV</t>
  </si>
  <si>
    <t>Human peripheral blood lymphocytes</t>
  </si>
  <si>
    <t>Takatsuji 1983 https://doi.org/10.1080/09553008314551621 (got from PRECISE office)</t>
  </si>
  <si>
    <t>0.16-3.1</t>
  </si>
  <si>
    <t>81-850</t>
  </si>
  <si>
    <t>Table, with errors, includes distribution of dicentrics</t>
  </si>
  <si>
    <t>dicentrics</t>
  </si>
  <si>
    <t>8.7 MeV</t>
  </si>
  <si>
    <t>Human lympohocytes</t>
  </si>
  <si>
    <t>Edwards 1986 https://doi.org/10.1080/09553008614550511 (got from PRECISE office)</t>
  </si>
  <si>
    <t>0.062-3.48</t>
  </si>
  <si>
    <t>113-2000</t>
  </si>
  <si>
    <t>Table, distribution of dicentrics</t>
  </si>
  <si>
    <t>Alpha</t>
  </si>
  <si>
    <t>Tawn 2007 https://www.jstor.org/stable/4540782</t>
  </si>
  <si>
    <t>0-0.5</t>
  </si>
  <si>
    <t>889-6527</t>
  </si>
  <si>
    <t>Table, with errors</t>
  </si>
  <si>
    <t>dicentrics, centric rings, excess acentric fragments</t>
  </si>
  <si>
    <t>Review articles / articles with sources for experimental data</t>
  </si>
  <si>
    <t>Nikitaki (2022) doi:10.1017/erm.2022.6</t>
  </si>
  <si>
    <t>Hahnfeldt (1995) https://doi.org/10.2307/3579041</t>
  </si>
  <si>
    <t xml:space="preserve">Dicentric/acentric yield ratios </t>
  </si>
  <si>
    <t xml:space="preserve">Durante (2018) https://doi.org/10.3389/fonc.2018.00192 </t>
  </si>
  <si>
    <t>Overview of chromosomal aberrations and touches on immunotherapy</t>
  </si>
  <si>
    <t xml:space="preserve">DSB YIELD REVIEW - HAS LOADS OF OTHER SOURCES </t>
  </si>
  <si>
    <t>https://doi.org/10.1080/095530098141564</t>
  </si>
  <si>
    <t>Classification and relationships of induced chromosomal structural changes</t>
  </si>
  <si>
    <t>10.1136/jmg.13.2.103</t>
  </si>
  <si>
    <t>Cell type</t>
  </si>
  <si>
    <t>Radiation type</t>
  </si>
  <si>
    <t>Beam info</t>
  </si>
  <si>
    <t>Energy (MeV)</t>
  </si>
  <si>
    <t>Error in energy (MeV)</t>
  </si>
  <si>
    <t>LET(keV/um)</t>
  </si>
  <si>
    <t>Dose (Gy)</t>
  </si>
  <si>
    <t>Dicentrics per 100 cells</t>
  </si>
  <si>
    <t>Error in dicentrics</t>
  </si>
  <si>
    <t>Plot Index</t>
  </si>
  <si>
    <t>Kowalska 2019</t>
  </si>
  <si>
    <t>human lymphocytes</t>
  </si>
  <si>
    <t>Gamma</t>
  </si>
  <si>
    <t>SOBP</t>
  </si>
  <si>
    <t>Bettega 1981</t>
  </si>
  <si>
    <t>human EUE</t>
  </si>
  <si>
    <t>Kowalska 2023</t>
  </si>
  <si>
    <t>human breast carcinoma (Cal 51)</t>
  </si>
  <si>
    <t>Schmid 2014</t>
  </si>
  <si>
    <t>Hamster-Human A_L</t>
  </si>
  <si>
    <t>Exp1</t>
  </si>
  <si>
    <t>Exp 2</t>
  </si>
  <si>
    <t>Homogenous exp1</t>
  </si>
  <si>
    <t>Homogenous exp2</t>
  </si>
  <si>
    <t>Focused exp1</t>
  </si>
  <si>
    <t>Focused exp2</t>
  </si>
  <si>
    <t>Schmid 2011</t>
  </si>
  <si>
    <t>exp1</t>
  </si>
  <si>
    <t>exp2</t>
  </si>
  <si>
    <t>Pulsed exp1</t>
  </si>
  <si>
    <t>Pulsed exp2</t>
  </si>
  <si>
    <t>Schmid 2015</t>
  </si>
  <si>
    <t>Cont. exp1</t>
  </si>
  <si>
    <t>Cont. exp2</t>
  </si>
  <si>
    <t>Virsik 1977</t>
  </si>
  <si>
    <t>Edwards 1979</t>
  </si>
  <si>
    <t>60Co</t>
  </si>
  <si>
    <t>George et al 2015</t>
  </si>
  <si>
    <t>Lloyd 1991</t>
  </si>
  <si>
    <t>Bauchinger 1973</t>
  </si>
  <si>
    <t>Takatsuji 1983</t>
  </si>
  <si>
    <t>Edwards 1986</t>
  </si>
  <si>
    <t>Co-60 Gamma</t>
  </si>
  <si>
    <t>Estimated error in dicentrics</t>
  </si>
  <si>
    <t>150 MeV Protons</t>
  </si>
  <si>
    <t>SOBP Protons</t>
  </si>
  <si>
    <t>Kowlaska,A 2019 ,https://doi.org/10.1007/s00411-018-0771-4</t>
  </si>
  <si>
    <t>Co-60 gamma</t>
  </si>
  <si>
    <t>Dose, Gy</t>
  </si>
  <si>
    <t>Dic per 100 cells</t>
  </si>
  <si>
    <t>Poisson error (?)</t>
  </si>
  <si>
    <t>High energy protons (150 MeV)</t>
  </si>
  <si>
    <t>8.7 MeV Protons</t>
  </si>
  <si>
    <t>Dicentrics distribution</t>
  </si>
  <si>
    <t>Dose(10^-2 Gy)</t>
  </si>
  <si>
    <t>Total dicentrics</t>
  </si>
  <si>
    <t>4.9 MeV Protons</t>
  </si>
  <si>
    <t>Mean dicentrics per cell</t>
  </si>
  <si>
    <t>Error</t>
  </si>
  <si>
    <t>Energy</t>
  </si>
  <si>
    <t>Dicentrics/cell</t>
  </si>
  <si>
    <r>
      <rPr>
        <sz val="11"/>
        <color rgb="FF444444"/>
        <rFont val="Calibri"/>
      </rPr>
      <t xml:space="preserve">Each point is generally the weighted average of the results of three independent experiments each referred to its own control </t>
    </r>
    <r>
      <rPr>
        <sz val="11"/>
        <color rgb="FF000000"/>
        <rFont val="Calibri"/>
      </rPr>
      <t>values.</t>
    </r>
  </si>
  <si>
    <t>The quoted errors are statistical errors or when larger the standard deviations of the three values.</t>
  </si>
  <si>
    <t>31 MeV protons</t>
  </si>
  <si>
    <t>Kowalska method of error estimation</t>
  </si>
  <si>
    <t>---</t>
  </si>
  <si>
    <t>12 MeV protons</t>
  </si>
  <si>
    <t>8 MeV protons</t>
  </si>
  <si>
    <t>Experiment 1</t>
  </si>
  <si>
    <t>Dose : 1.7Gy</t>
  </si>
  <si>
    <t>Beam</t>
  </si>
  <si>
    <t>Dicentrics per cells</t>
  </si>
  <si>
    <t>C ions</t>
  </si>
  <si>
    <t>Phom</t>
  </si>
  <si>
    <t>P5.4*5.4</t>
  </si>
  <si>
    <t>Experiment 2</t>
  </si>
  <si>
    <t>Dose : 1.7</t>
  </si>
  <si>
    <t>70Kev X-rays</t>
  </si>
  <si>
    <t>dicentrics/cell</t>
  </si>
  <si>
    <t>Pulsed Protons, 3.6 Gy, 20MeV</t>
  </si>
  <si>
    <t>Continuous Protons, 3.6 Gy, 20MeV</t>
  </si>
  <si>
    <t>Paper records "simple exchanges" and "complex exchanges".</t>
  </si>
  <si>
    <t>"simple exchanges" are dicentrics and translocations</t>
  </si>
  <si>
    <t>5 MeV protons</t>
  </si>
  <si>
    <t>simple exchanges per 100 cells</t>
  </si>
  <si>
    <t>120 MeV protons</t>
  </si>
  <si>
    <t xml:space="preserve"> </t>
  </si>
  <si>
    <t>250 MeV protons</t>
  </si>
  <si>
    <t>800 MeV protons</t>
  </si>
  <si>
    <t>1000 MeV protons</t>
  </si>
  <si>
    <t>2000 MeV protons</t>
  </si>
  <si>
    <t>2500 MeV protons</t>
  </si>
  <si>
    <t>150keV x-rays</t>
  </si>
  <si>
    <t>total dicentrics</t>
  </si>
  <si>
    <t>30KeV x-rays</t>
  </si>
  <si>
    <t>250 'kVp' x-rays</t>
  </si>
  <si>
    <t>1Gy/min</t>
  </si>
  <si>
    <t xml:space="preserve">60Co gamma </t>
  </si>
  <si>
    <t>0.5Gy/min</t>
  </si>
  <si>
    <t>Dicentrics per cell</t>
  </si>
  <si>
    <t>Initial DSBs per cell</t>
  </si>
  <si>
    <t>Mean</t>
  </si>
  <si>
    <t>Initial DSBs for 12 MeV Proton (Bettega 1981)</t>
  </si>
  <si>
    <t>Mean initial DSBs per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</si>
</sst>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A2A2A"/>
      <name val="Calibri"/>
    </font>
    <font>
      <u/>
      <sz val="11"/>
      <color theme="10"/>
      <name val="Calibri"/>
      <family val="2"/>
      <scheme val="minor"/>
    </font>
    <font>
      <sz val="11"/>
      <color rgb="FF444444"/>
      <name val="Calibri"/>
      <charset val="1"/>
    </font>
    <font>
      <sz val="11"/>
      <color rgb="FF444444"/>
      <name val="Calibri"/>
    </font>
    <font>
      <sz val="11"/>
      <color rgb="FF000000"/>
      <name val="Calibri"/>
    </font>
    <font>
      <sz val="11"/>
      <color theme="1"/>
      <name val="Calibri"/>
      <charset val="1"/>
    </font>
    <font>
      <b/>
      <sz val="11"/>
      <color rgb="FF000000"/>
      <name val="Calibri"/>
    </font>
    <font>
      <sz val="12"/>
      <color rgb="FF2E2E2E"/>
      <name val="ElsevierGulliver"/>
      <charset val="1"/>
    </font>
    <font>
      <sz val="11"/>
      <color rgb="FF92D05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BFBFBF"/>
      <name val="Calibri"/>
      <family val="2"/>
      <scheme val="minor"/>
    </font>
    <font>
      <sz val="11"/>
      <color rgb="FFA9D08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595959"/>
      </top>
      <bottom/>
      <diagonal/>
    </border>
    <border>
      <left/>
      <right/>
      <top/>
      <bottom style="thin">
        <color rgb="FF595959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6" fillId="0" borderId="0" xfId="1" applyAlignment="1">
      <alignment horizontal="left" vertical="center" wrapText="1" indent="1"/>
    </xf>
    <xf numFmtId="0" fontId="12" fillId="0" borderId="0" xfId="0" applyFont="1"/>
    <xf numFmtId="49" fontId="0" fillId="0" borderId="0" xfId="0" applyNumberFormat="1"/>
    <xf numFmtId="0" fontId="6" fillId="0" borderId="0" xfId="1"/>
    <xf numFmtId="0" fontId="16" fillId="0" borderId="0" xfId="0" applyFont="1"/>
    <xf numFmtId="0" fontId="16" fillId="0" borderId="3" xfId="0" applyFont="1" applyBorder="1"/>
    <xf numFmtId="0" fontId="15" fillId="0" borderId="0" xfId="0" applyFont="1"/>
    <xf numFmtId="0" fontId="0" fillId="0" borderId="1" xfId="0" applyBorder="1"/>
    <xf numFmtId="0" fontId="0" fillId="0" borderId="2" xfId="0" applyBorder="1"/>
    <xf numFmtId="0" fontId="13" fillId="0" borderId="1" xfId="0" applyFont="1" applyBorder="1"/>
    <xf numFmtId="0" fontId="13" fillId="0" borderId="0" xfId="0" applyFont="1"/>
    <xf numFmtId="0" fontId="0" fillId="0" borderId="3" xfId="0" applyBorder="1"/>
    <xf numFmtId="0" fontId="0" fillId="0" borderId="4" xfId="0" applyBorder="1"/>
    <xf numFmtId="0" fontId="16" fillId="0" borderId="4" xfId="0" applyFont="1" applyBorder="1"/>
    <xf numFmtId="0" fontId="0" fillId="0" borderId="5" xfId="0" applyBorder="1"/>
    <xf numFmtId="0" fontId="17" fillId="0" borderId="3" xfId="0" applyFont="1" applyBorder="1"/>
    <xf numFmtId="0" fontId="17" fillId="0" borderId="0" xfId="0" applyFont="1"/>
    <xf numFmtId="0" fontId="16" fillId="0" borderId="5" xfId="0" applyFont="1" applyBorder="1"/>
    <xf numFmtId="0" fontId="14" fillId="0" borderId="0" xfId="0" applyFont="1"/>
    <xf numFmtId="0" fontId="18" fillId="0" borderId="0" xfId="0" applyFont="1"/>
    <xf numFmtId="0" fontId="13" fillId="0" borderId="4" xfId="0" applyFont="1" applyBorder="1"/>
    <xf numFmtId="0" fontId="18" fillId="0" borderId="4" xfId="0" applyFont="1" applyBorder="1"/>
    <xf numFmtId="0" fontId="13" fillId="0" borderId="5" xfId="0" applyFont="1" applyBorder="1"/>
    <xf numFmtId="0" fontId="18" fillId="0" borderId="5" xfId="0" applyFont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626038-3C70-48F0-82B8-D5AEC758C1A6}" name="Table2" displayName="Table2" ref="B3:L59" totalsRowShown="0">
  <autoFilter ref="B3:L59" xr:uid="{2E626038-3C70-48F0-82B8-D5AEC758C1A6}"/>
  <sortState xmlns:xlrd2="http://schemas.microsoft.com/office/spreadsheetml/2017/richdata2" ref="B4:L53">
    <sortCondition ref="E3:E53"/>
  </sortState>
  <tableColumns count="11">
    <tableColumn id="1" xr3:uid="{F43B7910-8198-45E7-BF22-6785C0F7FDDF}" name="Irradiation method"/>
    <tableColumn id="15" xr3:uid="{AF459A3A-24F8-4C57-8B96-C1AD8B32D2FB}" name="Misc. Method"/>
    <tableColumn id="16" xr3:uid="{DCE4CCE4-99D2-4AD6-9CE7-0FF2AC13DCF8}" name="Misc. Bio (cell types)" dataDxfId="4"/>
    <tableColumn id="2" xr3:uid="{3A87A7FF-9E68-4EAE-81DA-E587E48714E0}" name="Paper" dataDxfId="3"/>
    <tableColumn id="6" xr3:uid="{A8BBAC00-E929-4372-9688-4DB65E26A603}" name="Doses (Gy)" dataDxfId="2"/>
    <tableColumn id="8" xr3:uid="{3663712B-4958-435A-9C8D-CF2535232968}" name="No. of cells scored" dataDxfId="1"/>
    <tableColumn id="3" xr3:uid="{ED8D370A-79FF-47E8-BAF8-97F7DF252231}" name="Size of Dataset"/>
    <tableColumn id="4" xr3:uid="{5489EAA6-2090-4D69-B475-A819C7556FD9}" name="Quality of Dataset"/>
    <tableColumn id="5" xr3:uid="{158E0C60-5DAC-4A7D-9079-03134A2E553C}" name="Similarity"/>
    <tableColumn id="13" xr3:uid="{8355132B-42B8-41DB-ACEF-8E9CE4D0B0C5}" name="Misc" dataDxfId="0"/>
    <tableColumn id="7" xr3:uid="{76D2EE12-2B42-43F0-B88E-084962059FFA}" name="Type of brea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80/09553009814156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8699-7390-4D4F-B7BE-E5C03DCF097F}">
  <dimension ref="B1:L70"/>
  <sheetViews>
    <sheetView tabSelected="1" zoomScale="74" zoomScaleNormal="85" workbookViewId="0">
      <selection activeCell="E4" sqref="E4:E7"/>
    </sheetView>
  </sheetViews>
  <sheetFormatPr defaultRowHeight="14.4"/>
  <cols>
    <col min="2" max="2" width="14.88671875" customWidth="1"/>
    <col min="3" max="3" width="19" customWidth="1"/>
    <col min="4" max="4" width="21.33203125" customWidth="1"/>
    <col min="5" max="5" width="58.44140625" customWidth="1"/>
    <col min="6" max="6" width="11.44140625" customWidth="1"/>
    <col min="7" max="7" width="13" customWidth="1"/>
    <col min="8" max="8" width="18.5546875" customWidth="1"/>
    <col min="9" max="9" width="17.88671875" customWidth="1"/>
    <col min="10" max="10" width="12" customWidth="1"/>
    <col min="11" max="11" width="39.6640625" customWidth="1"/>
    <col min="12" max="12" width="24.6640625" customWidth="1"/>
    <col min="13" max="15" width="11.44140625" customWidth="1"/>
  </cols>
  <sheetData>
    <row r="1" spans="2:12">
      <c r="B1" t="s">
        <v>0</v>
      </c>
    </row>
    <row r="2" spans="2:12">
      <c r="B2" t="s">
        <v>1</v>
      </c>
    </row>
    <row r="3" spans="2:12">
      <c r="B3" s="2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2:12">
      <c r="B4" t="s">
        <v>13</v>
      </c>
      <c r="C4" t="s">
        <v>14</v>
      </c>
      <c r="D4" s="1" t="s">
        <v>15</v>
      </c>
      <c r="E4" s="1" t="s">
        <v>16</v>
      </c>
      <c r="F4" s="11" t="s">
        <v>17</v>
      </c>
      <c r="G4" t="s">
        <v>18</v>
      </c>
      <c r="K4" s="2"/>
      <c r="L4" t="s">
        <v>19</v>
      </c>
    </row>
    <row r="5" spans="2:12">
      <c r="B5" t="s">
        <v>20</v>
      </c>
      <c r="C5" t="s">
        <v>21</v>
      </c>
      <c r="D5" s="1" t="s">
        <v>15</v>
      </c>
      <c r="E5" s="1" t="s">
        <v>16</v>
      </c>
      <c r="F5" s="11" t="s">
        <v>22</v>
      </c>
      <c r="G5" t="s">
        <v>23</v>
      </c>
      <c r="K5" s="2" t="s">
        <v>24</v>
      </c>
      <c r="L5" t="s">
        <v>19</v>
      </c>
    </row>
    <row r="6" spans="2:12">
      <c r="B6" t="s">
        <v>25</v>
      </c>
      <c r="C6" t="s">
        <v>26</v>
      </c>
      <c r="D6" s="1" t="s">
        <v>15</v>
      </c>
      <c r="E6" s="1" t="s">
        <v>16</v>
      </c>
      <c r="F6" s="11" t="s">
        <v>27</v>
      </c>
      <c r="G6" t="s">
        <v>28</v>
      </c>
      <c r="K6" s="2" t="s">
        <v>29</v>
      </c>
      <c r="L6" t="s">
        <v>19</v>
      </c>
    </row>
    <row r="7" spans="2:12">
      <c r="B7" t="s">
        <v>30</v>
      </c>
      <c r="C7" t="s">
        <v>31</v>
      </c>
      <c r="D7" s="1" t="s">
        <v>15</v>
      </c>
      <c r="E7" s="1" t="s">
        <v>16</v>
      </c>
      <c r="F7" s="11" t="s">
        <v>32</v>
      </c>
      <c r="G7" t="s">
        <v>33</v>
      </c>
      <c r="K7" s="2" t="s">
        <v>34</v>
      </c>
      <c r="L7" t="s">
        <v>19</v>
      </c>
    </row>
    <row r="8" spans="2:12">
      <c r="B8" t="s">
        <v>35</v>
      </c>
      <c r="C8" t="s">
        <v>36</v>
      </c>
      <c r="D8" s="1" t="s">
        <v>37</v>
      </c>
      <c r="E8" s="1" t="s">
        <v>38</v>
      </c>
      <c r="F8" s="11" t="s">
        <v>39</v>
      </c>
      <c r="G8" t="s">
        <v>40</v>
      </c>
      <c r="K8" s="2" t="s">
        <v>41</v>
      </c>
      <c r="L8" t="s">
        <v>42</v>
      </c>
    </row>
    <row r="9" spans="2:12">
      <c r="B9" t="s">
        <v>43</v>
      </c>
      <c r="D9" s="1"/>
      <c r="E9" s="1" t="s">
        <v>44</v>
      </c>
      <c r="F9" s="11" t="s">
        <v>40</v>
      </c>
      <c r="G9" t="s">
        <v>40</v>
      </c>
      <c r="K9" s="2" t="s">
        <v>45</v>
      </c>
      <c r="L9" t="s">
        <v>46</v>
      </c>
    </row>
    <row r="10" spans="2:12">
      <c r="B10" t="s">
        <v>47</v>
      </c>
      <c r="C10" t="s">
        <v>48</v>
      </c>
      <c r="D10" s="1" t="s">
        <v>49</v>
      </c>
      <c r="E10" s="1" t="s">
        <v>50</v>
      </c>
      <c r="F10" s="11" t="s">
        <v>51</v>
      </c>
      <c r="G10" t="s">
        <v>52</v>
      </c>
      <c r="K10" s="2" t="s">
        <v>53</v>
      </c>
      <c r="L10" t="s">
        <v>54</v>
      </c>
    </row>
    <row r="11" spans="2:12">
      <c r="B11" t="s">
        <v>30</v>
      </c>
      <c r="C11" t="s">
        <v>55</v>
      </c>
      <c r="D11" s="1" t="s">
        <v>56</v>
      </c>
      <c r="E11" s="1" t="s">
        <v>57</v>
      </c>
      <c r="F11" s="11" t="s">
        <v>40</v>
      </c>
      <c r="G11" t="s">
        <v>40</v>
      </c>
      <c r="K11" s="2" t="s">
        <v>58</v>
      </c>
      <c r="L11" t="s">
        <v>42</v>
      </c>
    </row>
    <row r="12" spans="2:12">
      <c r="B12" t="s">
        <v>59</v>
      </c>
      <c r="C12" t="s">
        <v>60</v>
      </c>
      <c r="D12" s="1" t="s">
        <v>37</v>
      </c>
      <c r="E12" s="1" t="s">
        <v>61</v>
      </c>
      <c r="F12" s="11" t="s">
        <v>62</v>
      </c>
      <c r="G12" t="s">
        <v>40</v>
      </c>
      <c r="K12" s="2" t="s">
        <v>63</v>
      </c>
      <c r="L12" t="s">
        <v>42</v>
      </c>
    </row>
    <row r="13" spans="2:12">
      <c r="B13" t="s">
        <v>64</v>
      </c>
      <c r="C13" t="s">
        <v>65</v>
      </c>
      <c r="D13" s="1" t="s">
        <v>66</v>
      </c>
      <c r="E13" s="1" t="s">
        <v>61</v>
      </c>
      <c r="F13" s="11" t="s">
        <v>62</v>
      </c>
      <c r="G13" t="s">
        <v>40</v>
      </c>
      <c r="K13" s="2" t="s">
        <v>63</v>
      </c>
      <c r="L13" t="s">
        <v>42</v>
      </c>
    </row>
    <row r="14" spans="2:12">
      <c r="B14" t="s">
        <v>47</v>
      </c>
      <c r="C14" t="s">
        <v>67</v>
      </c>
      <c r="D14" s="1" t="s">
        <v>68</v>
      </c>
      <c r="E14" s="1" t="s">
        <v>69</v>
      </c>
      <c r="F14" s="11" t="s">
        <v>70</v>
      </c>
      <c r="G14" t="s">
        <v>71</v>
      </c>
      <c r="K14" s="2" t="s">
        <v>72</v>
      </c>
      <c r="L14" t="s">
        <v>73</v>
      </c>
    </row>
    <row r="15" spans="2:12">
      <c r="B15" t="s">
        <v>20</v>
      </c>
      <c r="D15" s="1" t="s">
        <v>74</v>
      </c>
      <c r="E15" s="1" t="s">
        <v>75</v>
      </c>
      <c r="F15" s="11" t="s">
        <v>76</v>
      </c>
      <c r="G15" t="s">
        <v>40</v>
      </c>
      <c r="K15" s="2" t="s">
        <v>77</v>
      </c>
      <c r="L15" t="s">
        <v>78</v>
      </c>
    </row>
    <row r="16" spans="2:12">
      <c r="B16" t="s">
        <v>20</v>
      </c>
      <c r="C16" t="s">
        <v>21</v>
      </c>
      <c r="D16" s="1" t="s">
        <v>79</v>
      </c>
      <c r="E16" s="1" t="s">
        <v>80</v>
      </c>
      <c r="F16" s="11" t="s">
        <v>81</v>
      </c>
      <c r="G16" t="s">
        <v>40</v>
      </c>
      <c r="K16" s="2" t="s">
        <v>82</v>
      </c>
      <c r="L16" t="s">
        <v>78</v>
      </c>
    </row>
    <row r="17" spans="2:12">
      <c r="B17" t="s">
        <v>47</v>
      </c>
      <c r="C17" t="s">
        <v>83</v>
      </c>
      <c r="D17" s="1" t="s">
        <v>79</v>
      </c>
      <c r="E17" s="1" t="s">
        <v>80</v>
      </c>
      <c r="F17" s="11" t="s">
        <v>81</v>
      </c>
      <c r="G17" t="s">
        <v>40</v>
      </c>
      <c r="K17" s="2" t="s">
        <v>82</v>
      </c>
      <c r="L17" t="s">
        <v>78</v>
      </c>
    </row>
    <row r="18" spans="2:12">
      <c r="B18" t="s">
        <v>84</v>
      </c>
      <c r="C18" t="s">
        <v>85</v>
      </c>
      <c r="D18" s="1" t="s">
        <v>86</v>
      </c>
      <c r="E18" s="1" t="s">
        <v>87</v>
      </c>
      <c r="F18" s="11" t="s">
        <v>88</v>
      </c>
      <c r="G18" t="s">
        <v>40</v>
      </c>
      <c r="K18" s="2" t="s">
        <v>89</v>
      </c>
      <c r="L18" t="s">
        <v>42</v>
      </c>
    </row>
    <row r="19" spans="2:12">
      <c r="B19" t="s">
        <v>20</v>
      </c>
      <c r="C19" t="s">
        <v>90</v>
      </c>
      <c r="D19" s="1" t="s">
        <v>86</v>
      </c>
      <c r="E19" s="1" t="s">
        <v>87</v>
      </c>
      <c r="F19" s="11" t="s">
        <v>88</v>
      </c>
      <c r="G19" t="s">
        <v>40</v>
      </c>
      <c r="K19" s="2"/>
      <c r="L19" t="s">
        <v>42</v>
      </c>
    </row>
    <row r="20" spans="2:12">
      <c r="B20" t="s">
        <v>91</v>
      </c>
      <c r="C20" t="s">
        <v>92</v>
      </c>
      <c r="D20" s="1" t="s">
        <v>86</v>
      </c>
      <c r="E20" s="1" t="s">
        <v>87</v>
      </c>
      <c r="F20" s="11" t="s">
        <v>88</v>
      </c>
      <c r="G20" t="s">
        <v>40</v>
      </c>
      <c r="K20" s="2" t="s">
        <v>93</v>
      </c>
      <c r="L20" t="s">
        <v>42</v>
      </c>
    </row>
    <row r="21" spans="2:12">
      <c r="B21" t="s">
        <v>30</v>
      </c>
      <c r="C21" t="s">
        <v>94</v>
      </c>
      <c r="D21" s="1" t="s">
        <v>86</v>
      </c>
      <c r="E21" s="1" t="s">
        <v>87</v>
      </c>
      <c r="F21" s="11" t="s">
        <v>88</v>
      </c>
      <c r="G21" t="s">
        <v>40</v>
      </c>
      <c r="K21" s="2"/>
      <c r="L21" t="s">
        <v>42</v>
      </c>
    </row>
    <row r="22" spans="2:12">
      <c r="B22" t="s">
        <v>25</v>
      </c>
      <c r="D22" s="1" t="s">
        <v>95</v>
      </c>
      <c r="E22" s="1" t="s">
        <v>96</v>
      </c>
      <c r="F22" s="11" t="s">
        <v>97</v>
      </c>
      <c r="G22" t="s">
        <v>40</v>
      </c>
      <c r="K22" s="2" t="s">
        <v>98</v>
      </c>
      <c r="L22" t="s">
        <v>99</v>
      </c>
    </row>
    <row r="23" spans="2:12">
      <c r="B23" t="s">
        <v>30</v>
      </c>
      <c r="D23" s="1" t="s">
        <v>100</v>
      </c>
      <c r="E23" s="1" t="s">
        <v>101</v>
      </c>
      <c r="F23" s="11" t="s">
        <v>102</v>
      </c>
      <c r="G23" t="s">
        <v>40</v>
      </c>
      <c r="K23" s="2" t="s">
        <v>103</v>
      </c>
      <c r="L23" t="s">
        <v>78</v>
      </c>
    </row>
    <row r="24" spans="2:12">
      <c r="B24" t="s">
        <v>47</v>
      </c>
      <c r="C24" t="s">
        <v>104</v>
      </c>
      <c r="D24" s="1" t="s">
        <v>56</v>
      </c>
      <c r="E24" s="1" t="s">
        <v>105</v>
      </c>
      <c r="F24" s="11" t="s">
        <v>106</v>
      </c>
      <c r="G24" t="s">
        <v>107</v>
      </c>
      <c r="K24" s="2" t="s">
        <v>108</v>
      </c>
      <c r="L24" t="s">
        <v>78</v>
      </c>
    </row>
    <row r="25" spans="2:12" ht="15.6">
      <c r="B25" t="s">
        <v>20</v>
      </c>
      <c r="C25" t="s">
        <v>109</v>
      </c>
      <c r="D25" s="1" t="s">
        <v>37</v>
      </c>
      <c r="E25" s="1" t="s">
        <v>110</v>
      </c>
      <c r="F25" s="11" t="s">
        <v>111</v>
      </c>
      <c r="G25" t="s">
        <v>40</v>
      </c>
      <c r="K25" s="2" t="s">
        <v>112</v>
      </c>
      <c r="L25" s="10" t="s">
        <v>113</v>
      </c>
    </row>
    <row r="26" spans="2:12">
      <c r="B26" t="s">
        <v>30</v>
      </c>
      <c r="C26" t="s">
        <v>114</v>
      </c>
      <c r="D26" s="1" t="s">
        <v>37</v>
      </c>
      <c r="E26" s="1" t="s">
        <v>110</v>
      </c>
      <c r="F26" s="11" t="s">
        <v>115</v>
      </c>
      <c r="G26" t="s">
        <v>40</v>
      </c>
      <c r="K26" s="2" t="s">
        <v>116</v>
      </c>
      <c r="L26" t="s">
        <v>117</v>
      </c>
    </row>
    <row r="27" spans="2:12">
      <c r="B27" t="s">
        <v>30</v>
      </c>
      <c r="C27" t="s">
        <v>118</v>
      </c>
      <c r="D27" s="1" t="s">
        <v>37</v>
      </c>
      <c r="E27" s="1" t="s">
        <v>110</v>
      </c>
      <c r="F27" s="11" t="s">
        <v>115</v>
      </c>
      <c r="G27" t="s">
        <v>40</v>
      </c>
      <c r="K27" s="2" t="s">
        <v>116</v>
      </c>
      <c r="L27" t="s">
        <v>117</v>
      </c>
    </row>
    <row r="28" spans="2:12">
      <c r="B28" t="s">
        <v>47</v>
      </c>
      <c r="C28" t="s">
        <v>119</v>
      </c>
      <c r="D28" s="1" t="s">
        <v>120</v>
      </c>
      <c r="E28" s="1" t="s">
        <v>121</v>
      </c>
      <c r="F28" s="11" t="s">
        <v>122</v>
      </c>
      <c r="G28" t="s">
        <v>123</v>
      </c>
      <c r="K28" t="s">
        <v>124</v>
      </c>
      <c r="L28" t="s">
        <v>125</v>
      </c>
    </row>
    <row r="29" spans="2:12">
      <c r="B29" t="s">
        <v>20</v>
      </c>
      <c r="C29" t="s">
        <v>126</v>
      </c>
      <c r="D29" s="1" t="s">
        <v>120</v>
      </c>
      <c r="E29" s="1" t="s">
        <v>121</v>
      </c>
      <c r="F29" s="11" t="s">
        <v>127</v>
      </c>
      <c r="G29" t="s">
        <v>123</v>
      </c>
      <c r="K29" t="s">
        <v>124</v>
      </c>
      <c r="L29" t="s">
        <v>125</v>
      </c>
    </row>
    <row r="30" spans="2:12">
      <c r="B30" t="s">
        <v>128</v>
      </c>
      <c r="C30" t="s">
        <v>129</v>
      </c>
      <c r="D30" s="1" t="s">
        <v>120</v>
      </c>
      <c r="E30" s="1" t="s">
        <v>121</v>
      </c>
      <c r="F30" s="11" t="s">
        <v>130</v>
      </c>
      <c r="G30" t="s">
        <v>123</v>
      </c>
      <c r="K30" t="s">
        <v>124</v>
      </c>
      <c r="L30" t="s">
        <v>125</v>
      </c>
    </row>
    <row r="31" spans="2:12">
      <c r="B31" t="s">
        <v>131</v>
      </c>
      <c r="C31" t="s">
        <v>132</v>
      </c>
      <c r="D31" s="1" t="s">
        <v>120</v>
      </c>
      <c r="E31" s="1" t="s">
        <v>121</v>
      </c>
      <c r="F31" s="11" t="s">
        <v>133</v>
      </c>
      <c r="G31" t="s">
        <v>123</v>
      </c>
      <c r="K31" t="s">
        <v>124</v>
      </c>
      <c r="L31" t="s">
        <v>125</v>
      </c>
    </row>
    <row r="32" spans="2:12">
      <c r="B32" t="s">
        <v>20</v>
      </c>
      <c r="C32" t="s">
        <v>21</v>
      </c>
      <c r="D32" s="1" t="s">
        <v>134</v>
      </c>
      <c r="E32" s="1" t="s">
        <v>135</v>
      </c>
      <c r="F32" s="11" t="s">
        <v>136</v>
      </c>
      <c r="G32" t="s">
        <v>40</v>
      </c>
      <c r="K32" s="2" t="s">
        <v>137</v>
      </c>
      <c r="L32" t="s">
        <v>78</v>
      </c>
    </row>
    <row r="33" spans="2:12">
      <c r="B33" t="s">
        <v>47</v>
      </c>
      <c r="C33" t="s">
        <v>138</v>
      </c>
      <c r="D33" s="1" t="s">
        <v>134</v>
      </c>
      <c r="E33" s="1" t="s">
        <v>135</v>
      </c>
      <c r="F33" s="11" t="s">
        <v>136</v>
      </c>
      <c r="G33" t="s">
        <v>40</v>
      </c>
      <c r="K33" s="2" t="s">
        <v>137</v>
      </c>
      <c r="L33" t="s">
        <v>78</v>
      </c>
    </row>
    <row r="34" spans="2:12">
      <c r="B34" t="s">
        <v>30</v>
      </c>
      <c r="C34" t="s">
        <v>139</v>
      </c>
      <c r="D34" s="1" t="s">
        <v>140</v>
      </c>
      <c r="E34" s="1" t="s">
        <v>141</v>
      </c>
      <c r="F34" s="11" t="s">
        <v>142</v>
      </c>
      <c r="G34" t="s">
        <v>143</v>
      </c>
      <c r="K34" s="2" t="s">
        <v>144</v>
      </c>
      <c r="L34" t="s">
        <v>145</v>
      </c>
    </row>
    <row r="35" spans="2:12">
      <c r="B35" t="s">
        <v>25</v>
      </c>
      <c r="C35" t="s">
        <v>146</v>
      </c>
      <c r="D35" s="1" t="s">
        <v>120</v>
      </c>
      <c r="E35" s="1" t="s">
        <v>147</v>
      </c>
      <c r="F35" s="11" t="s">
        <v>148</v>
      </c>
      <c r="G35" t="s">
        <v>149</v>
      </c>
      <c r="K35" s="2" t="s">
        <v>150</v>
      </c>
      <c r="L35" s="2" t="s">
        <v>151</v>
      </c>
    </row>
    <row r="36" spans="2:12">
      <c r="B36" t="s">
        <v>30</v>
      </c>
      <c r="C36" t="s">
        <v>152</v>
      </c>
      <c r="D36" s="1" t="s">
        <v>120</v>
      </c>
      <c r="E36" s="1" t="s">
        <v>153</v>
      </c>
      <c r="F36" s="11" t="s">
        <v>154</v>
      </c>
      <c r="G36" t="s">
        <v>155</v>
      </c>
      <c r="K36" s="2"/>
      <c r="L36" t="s">
        <v>156</v>
      </c>
    </row>
    <row r="37" spans="2:12">
      <c r="B37" t="s">
        <v>30</v>
      </c>
      <c r="C37" t="s">
        <v>157</v>
      </c>
      <c r="D37" s="1" t="s">
        <v>158</v>
      </c>
      <c r="E37" s="1" t="s">
        <v>159</v>
      </c>
      <c r="F37" s="11" t="s">
        <v>160</v>
      </c>
      <c r="G37" t="s">
        <v>161</v>
      </c>
      <c r="K37" s="2" t="s">
        <v>162</v>
      </c>
      <c r="L37" t="s">
        <v>78</v>
      </c>
    </row>
    <row r="38" spans="2:12" ht="15.6">
      <c r="B38" t="s">
        <v>20</v>
      </c>
      <c r="C38" t="s">
        <v>163</v>
      </c>
      <c r="D38" s="1" t="s">
        <v>164</v>
      </c>
      <c r="E38" s="1" t="s">
        <v>165</v>
      </c>
      <c r="F38" s="11" t="s">
        <v>166</v>
      </c>
      <c r="G38" t="s">
        <v>40</v>
      </c>
      <c r="K38" s="2" t="s">
        <v>167</v>
      </c>
      <c r="L38" s="10" t="s">
        <v>168</v>
      </c>
    </row>
    <row r="39" spans="2:12">
      <c r="B39" t="s">
        <v>47</v>
      </c>
      <c r="C39" t="s">
        <v>169</v>
      </c>
      <c r="D39" s="1" t="s">
        <v>120</v>
      </c>
      <c r="E39" s="1" t="s">
        <v>170</v>
      </c>
      <c r="F39" s="11" t="s">
        <v>171</v>
      </c>
      <c r="G39" t="s">
        <v>172</v>
      </c>
      <c r="K39" s="2" t="s">
        <v>173</v>
      </c>
      <c r="L39" t="s">
        <v>78</v>
      </c>
    </row>
    <row r="40" spans="2:12">
      <c r="B40" t="s">
        <v>30</v>
      </c>
      <c r="C40" t="s">
        <v>174</v>
      </c>
      <c r="D40" s="1" t="s">
        <v>120</v>
      </c>
      <c r="E40" s="1" t="s">
        <v>170</v>
      </c>
      <c r="F40" s="11" t="s">
        <v>171</v>
      </c>
      <c r="G40" t="s">
        <v>40</v>
      </c>
      <c r="K40" s="2" t="s">
        <v>173</v>
      </c>
      <c r="L40" t="s">
        <v>78</v>
      </c>
    </row>
    <row r="41" spans="2:12">
      <c r="B41" t="s">
        <v>47</v>
      </c>
      <c r="C41" t="s">
        <v>175</v>
      </c>
      <c r="D41" s="3" t="s">
        <v>176</v>
      </c>
      <c r="E41" s="1" t="s">
        <v>177</v>
      </c>
      <c r="F41" s="11" t="s">
        <v>178</v>
      </c>
      <c r="G41" t="s">
        <v>40</v>
      </c>
      <c r="K41" s="2" t="s">
        <v>179</v>
      </c>
      <c r="L41" t="s">
        <v>180</v>
      </c>
    </row>
    <row r="42" spans="2:12">
      <c r="B42" t="s">
        <v>30</v>
      </c>
      <c r="C42" t="s">
        <v>181</v>
      </c>
      <c r="D42" s="1" t="s">
        <v>120</v>
      </c>
      <c r="E42" s="1" t="s">
        <v>182</v>
      </c>
      <c r="F42" s="11" t="s">
        <v>183</v>
      </c>
      <c r="K42" s="2" t="s">
        <v>184</v>
      </c>
      <c r="L42" t="s">
        <v>185</v>
      </c>
    </row>
    <row r="43" spans="2:12">
      <c r="B43" t="s">
        <v>30</v>
      </c>
      <c r="C43" t="s">
        <v>186</v>
      </c>
      <c r="D43" s="1" t="s">
        <v>187</v>
      </c>
      <c r="E43" s="1" t="s">
        <v>188</v>
      </c>
      <c r="F43" s="11" t="s">
        <v>136</v>
      </c>
      <c r="G43">
        <v>1000</v>
      </c>
      <c r="K43" s="2"/>
      <c r="L43" t="s">
        <v>189</v>
      </c>
    </row>
    <row r="44" spans="2:12">
      <c r="B44" t="s">
        <v>91</v>
      </c>
      <c r="C44" t="s">
        <v>190</v>
      </c>
      <c r="D44" s="1" t="s">
        <v>187</v>
      </c>
      <c r="E44" s="1" t="s">
        <v>191</v>
      </c>
      <c r="F44" s="11">
        <v>3</v>
      </c>
      <c r="G44" t="s">
        <v>192</v>
      </c>
      <c r="K44" s="2"/>
      <c r="L44" t="s">
        <v>78</v>
      </c>
    </row>
    <row r="45" spans="2:12">
      <c r="B45" t="s">
        <v>91</v>
      </c>
      <c r="C45" t="s">
        <v>193</v>
      </c>
      <c r="D45" s="1" t="s">
        <v>187</v>
      </c>
      <c r="E45" s="1" t="s">
        <v>191</v>
      </c>
      <c r="F45" s="11">
        <v>3</v>
      </c>
      <c r="G45" t="s">
        <v>192</v>
      </c>
      <c r="K45" s="2"/>
      <c r="L45" t="s">
        <v>78</v>
      </c>
    </row>
    <row r="46" spans="2:12">
      <c r="B46" t="s">
        <v>91</v>
      </c>
      <c r="C46" t="s">
        <v>190</v>
      </c>
      <c r="D46" s="1" t="s">
        <v>194</v>
      </c>
      <c r="E46" s="1" t="s">
        <v>195</v>
      </c>
      <c r="F46" s="11" t="s">
        <v>196</v>
      </c>
      <c r="G46" t="s">
        <v>197</v>
      </c>
      <c r="K46" s="2" t="s">
        <v>198</v>
      </c>
      <c r="L46" t="s">
        <v>199</v>
      </c>
    </row>
    <row r="47" spans="2:12">
      <c r="B47" t="s">
        <v>91</v>
      </c>
      <c r="C47" t="s">
        <v>200</v>
      </c>
      <c r="D47" s="1" t="s">
        <v>194</v>
      </c>
      <c r="E47" s="1" t="s">
        <v>201</v>
      </c>
      <c r="F47" s="11" t="s">
        <v>196</v>
      </c>
      <c r="G47" t="s">
        <v>202</v>
      </c>
      <c r="K47" s="2" t="s">
        <v>203</v>
      </c>
      <c r="L47" t="s">
        <v>199</v>
      </c>
    </row>
    <row r="48" spans="2:12">
      <c r="B48" t="s">
        <v>30</v>
      </c>
      <c r="C48" t="s">
        <v>204</v>
      </c>
      <c r="D48" s="1" t="s">
        <v>194</v>
      </c>
      <c r="E48" s="1" t="s">
        <v>201</v>
      </c>
      <c r="F48" s="11" t="s">
        <v>205</v>
      </c>
      <c r="G48" t="s">
        <v>206</v>
      </c>
      <c r="K48" s="2"/>
      <c r="L48" t="s">
        <v>199</v>
      </c>
    </row>
    <row r="49" spans="2:12">
      <c r="B49" t="s">
        <v>207</v>
      </c>
      <c r="C49" t="s">
        <v>208</v>
      </c>
      <c r="D49" s="1" t="s">
        <v>194</v>
      </c>
      <c r="E49" s="1" t="s">
        <v>209</v>
      </c>
      <c r="F49" s="11" t="s">
        <v>122</v>
      </c>
      <c r="G49" t="s">
        <v>210</v>
      </c>
      <c r="K49" s="2" t="s">
        <v>211</v>
      </c>
      <c r="L49" t="s">
        <v>212</v>
      </c>
    </row>
    <row r="50" spans="2:12">
      <c r="B50" t="s">
        <v>91</v>
      </c>
      <c r="C50" t="s">
        <v>213</v>
      </c>
      <c r="D50" s="1" t="s">
        <v>194</v>
      </c>
      <c r="E50" s="1" t="s">
        <v>209</v>
      </c>
      <c r="F50" s="11">
        <v>1.7</v>
      </c>
      <c r="G50" t="s">
        <v>210</v>
      </c>
      <c r="K50" s="2" t="s">
        <v>211</v>
      </c>
      <c r="L50" t="s">
        <v>212</v>
      </c>
    </row>
    <row r="51" spans="2:12">
      <c r="B51" t="s">
        <v>91</v>
      </c>
      <c r="C51" t="s">
        <v>214</v>
      </c>
      <c r="D51" s="1" t="s">
        <v>194</v>
      </c>
      <c r="E51" s="1" t="s">
        <v>209</v>
      </c>
      <c r="F51" s="11">
        <v>1.7</v>
      </c>
      <c r="G51" t="s">
        <v>210</v>
      </c>
      <c r="K51" s="2" t="s">
        <v>211</v>
      </c>
      <c r="L51" t="s">
        <v>212</v>
      </c>
    </row>
    <row r="52" spans="2:12">
      <c r="B52" t="s">
        <v>30</v>
      </c>
      <c r="C52" t="s">
        <v>215</v>
      </c>
      <c r="D52" s="1" t="s">
        <v>216</v>
      </c>
      <c r="E52" s="1" t="s">
        <v>217</v>
      </c>
      <c r="F52" s="11" t="s">
        <v>218</v>
      </c>
      <c r="G52" t="s">
        <v>219</v>
      </c>
      <c r="K52" s="2" t="s">
        <v>220</v>
      </c>
      <c r="L52" t="s">
        <v>78</v>
      </c>
    </row>
    <row r="53" spans="2:12">
      <c r="B53" t="s">
        <v>30</v>
      </c>
      <c r="C53" t="s">
        <v>221</v>
      </c>
      <c r="D53" s="1" t="s">
        <v>216</v>
      </c>
      <c r="E53" s="1" t="s">
        <v>217</v>
      </c>
      <c r="F53" s="11" t="s">
        <v>122</v>
      </c>
      <c r="G53" t="s">
        <v>219</v>
      </c>
      <c r="K53" s="2"/>
      <c r="L53" t="s">
        <v>78</v>
      </c>
    </row>
    <row r="54" spans="2:12">
      <c r="B54" t="s">
        <v>47</v>
      </c>
      <c r="C54" t="s">
        <v>222</v>
      </c>
      <c r="D54" s="1" t="s">
        <v>223</v>
      </c>
      <c r="E54" s="1" t="s">
        <v>224</v>
      </c>
      <c r="F54" s="11" t="s">
        <v>160</v>
      </c>
      <c r="G54" t="s">
        <v>225</v>
      </c>
      <c r="K54" s="2"/>
      <c r="L54" t="s">
        <v>226</v>
      </c>
    </row>
    <row r="55" spans="2:12">
      <c r="B55" t="s">
        <v>47</v>
      </c>
      <c r="C55" t="s">
        <v>227</v>
      </c>
      <c r="D55" s="1" t="s">
        <v>223</v>
      </c>
      <c r="E55" s="1" t="s">
        <v>224</v>
      </c>
      <c r="F55" s="11" t="s">
        <v>160</v>
      </c>
      <c r="G55" t="s">
        <v>225</v>
      </c>
      <c r="K55" s="2"/>
      <c r="L55" t="s">
        <v>226</v>
      </c>
    </row>
    <row r="56" spans="2:12">
      <c r="B56" t="s">
        <v>20</v>
      </c>
      <c r="C56" t="s">
        <v>21</v>
      </c>
      <c r="D56" s="1" t="s">
        <v>223</v>
      </c>
      <c r="E56" s="1" t="s">
        <v>224</v>
      </c>
      <c r="F56" s="11" t="s">
        <v>136</v>
      </c>
      <c r="G56" t="s">
        <v>225</v>
      </c>
      <c r="K56" s="2"/>
      <c r="L56" t="s">
        <v>226</v>
      </c>
    </row>
    <row r="57" spans="2:12">
      <c r="B57" t="s">
        <v>47</v>
      </c>
      <c r="C57" t="s">
        <v>228</v>
      </c>
      <c r="D57" s="1" t="s">
        <v>229</v>
      </c>
      <c r="E57" s="1" t="s">
        <v>230</v>
      </c>
      <c r="F57" s="11" t="s">
        <v>231</v>
      </c>
      <c r="G57" t="s">
        <v>232</v>
      </c>
      <c r="K57" s="2" t="s">
        <v>233</v>
      </c>
      <c r="L57" t="s">
        <v>234</v>
      </c>
    </row>
    <row r="58" spans="2:12">
      <c r="B58" t="s">
        <v>47</v>
      </c>
      <c r="C58" t="s">
        <v>235</v>
      </c>
      <c r="D58" s="1" t="s">
        <v>236</v>
      </c>
      <c r="E58" s="1" t="s">
        <v>237</v>
      </c>
      <c r="F58" s="11" t="s">
        <v>238</v>
      </c>
      <c r="G58" t="s">
        <v>239</v>
      </c>
      <c r="K58" s="2" t="s">
        <v>240</v>
      </c>
      <c r="L58" t="s">
        <v>19</v>
      </c>
    </row>
    <row r="59" spans="2:12">
      <c r="B59" t="s">
        <v>241</v>
      </c>
      <c r="D59" s="1" t="s">
        <v>15</v>
      </c>
      <c r="E59" s="1" t="s">
        <v>242</v>
      </c>
      <c r="F59" s="11" t="s">
        <v>243</v>
      </c>
      <c r="G59" t="s">
        <v>244</v>
      </c>
      <c r="K59" s="2" t="s">
        <v>245</v>
      </c>
      <c r="L59" t="s">
        <v>246</v>
      </c>
    </row>
    <row r="61" spans="2:12">
      <c r="B61" s="8" t="s">
        <v>247</v>
      </c>
    </row>
    <row r="62" spans="2:12">
      <c r="B62" s="4" t="s">
        <v>248</v>
      </c>
    </row>
    <row r="63" spans="2:12">
      <c r="B63" t="s">
        <v>249</v>
      </c>
      <c r="E63" t="s">
        <v>250</v>
      </c>
    </row>
    <row r="64" spans="2:12">
      <c r="B64" t="s">
        <v>251</v>
      </c>
      <c r="E64" t="s">
        <v>252</v>
      </c>
    </row>
    <row r="66" spans="2:5">
      <c r="B66" t="s">
        <v>253</v>
      </c>
    </row>
    <row r="67" spans="2:5">
      <c r="B67" s="12" t="s">
        <v>254</v>
      </c>
    </row>
    <row r="69" spans="2:5">
      <c r="B69" t="s">
        <v>255</v>
      </c>
    </row>
    <row r="70" spans="2:5">
      <c r="B70" t="s">
        <v>256</v>
      </c>
      <c r="E70" s="9"/>
    </row>
  </sheetData>
  <phoneticPr fontId="3" type="noConversion"/>
  <hyperlinks>
    <hyperlink ref="B67" r:id="rId1" xr:uid="{40CAEDA3-BFC0-4595-BA04-257091F3CC70}"/>
  </hyperlinks>
  <pageMargins left="0.7" right="0.7" top="0.75" bottom="0.75" header="0.3" footer="0.3"/>
  <pageSetup paperSize="9" orientation="portrait" horizontalDpi="360" verticalDpi="36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D025-1A11-4D7F-99F9-F89162E92FCF}">
  <dimension ref="A1:E8"/>
  <sheetViews>
    <sheetView workbookViewId="0">
      <selection activeCell="B14" sqref="B14"/>
    </sheetView>
  </sheetViews>
  <sheetFormatPr defaultRowHeight="14.4"/>
  <sheetData>
    <row r="1" spans="1:5">
      <c r="A1" t="s">
        <v>359</v>
      </c>
    </row>
    <row r="2" spans="1:5">
      <c r="A2" t="s">
        <v>263</v>
      </c>
      <c r="B2" t="s">
        <v>357</v>
      </c>
      <c r="E2" t="s">
        <v>358</v>
      </c>
    </row>
    <row r="3" spans="1:5">
      <c r="A3">
        <v>0.5</v>
      </c>
      <c r="B3">
        <v>19</v>
      </c>
      <c r="C3">
        <v>24</v>
      </c>
      <c r="D3">
        <v>10</v>
      </c>
      <c r="E3">
        <f t="shared" ref="E3:E8" si="0">AVERAGE(B3:D3)</f>
        <v>17.666666666666668</v>
      </c>
    </row>
    <row r="4" spans="1:5">
      <c r="A4">
        <v>1</v>
      </c>
      <c r="B4">
        <v>29</v>
      </c>
      <c r="C4">
        <v>30</v>
      </c>
      <c r="D4">
        <v>35</v>
      </c>
      <c r="E4">
        <f t="shared" si="0"/>
        <v>31.333333333333332</v>
      </c>
    </row>
    <row r="5" spans="1:5">
      <c r="A5">
        <v>1.5</v>
      </c>
      <c r="B5">
        <v>39</v>
      </c>
      <c r="C5">
        <v>34</v>
      </c>
      <c r="D5">
        <v>61</v>
      </c>
      <c r="E5">
        <f t="shared" si="0"/>
        <v>44.666666666666664</v>
      </c>
    </row>
    <row r="6" spans="1:5">
      <c r="A6">
        <v>2</v>
      </c>
      <c r="B6">
        <v>81</v>
      </c>
      <c r="C6">
        <v>85</v>
      </c>
      <c r="D6">
        <v>70</v>
      </c>
      <c r="E6">
        <f t="shared" si="0"/>
        <v>78.666666666666671</v>
      </c>
    </row>
    <row r="7" spans="1:5">
      <c r="A7">
        <v>3</v>
      </c>
      <c r="B7">
        <v>105</v>
      </c>
      <c r="C7">
        <v>93</v>
      </c>
      <c r="D7">
        <v>108</v>
      </c>
      <c r="E7">
        <f t="shared" si="0"/>
        <v>102</v>
      </c>
    </row>
    <row r="8" spans="1:5">
      <c r="A8">
        <v>5</v>
      </c>
      <c r="B8">
        <v>204</v>
      </c>
      <c r="C8">
        <v>183</v>
      </c>
      <c r="D8">
        <v>192</v>
      </c>
      <c r="E8">
        <f t="shared" si="0"/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8F4B-C028-417F-AE0F-05608AD33B1C}">
  <sheetPr filterMode="1"/>
  <dimension ref="A1:N193"/>
  <sheetViews>
    <sheetView zoomScale="79" workbookViewId="0">
      <selection activeCell="H196" sqref="H196"/>
    </sheetView>
  </sheetViews>
  <sheetFormatPr defaultColWidth="8.88671875" defaultRowHeight="14.4"/>
  <cols>
    <col min="1" max="1" width="13.44140625" customWidth="1"/>
    <col min="2" max="2" width="18.33203125" customWidth="1"/>
    <col min="3" max="3" width="13.33203125" customWidth="1"/>
    <col min="4" max="4" width="11.44140625" customWidth="1"/>
    <col min="5" max="5" width="12.5546875" customWidth="1"/>
    <col min="6" max="6" width="9.33203125" customWidth="1"/>
    <col min="7" max="7" width="12.88671875" customWidth="1"/>
    <col min="8" max="8" width="14.109375" customWidth="1"/>
    <col min="9" max="10" width="16.44140625" customWidth="1"/>
    <col min="11" max="11" width="20.44140625" customWidth="1"/>
    <col min="12" max="12" width="16.109375" customWidth="1"/>
    <col min="13" max="13" width="10.6640625" customWidth="1"/>
    <col min="14" max="14" width="15.5546875" customWidth="1"/>
  </cols>
  <sheetData>
    <row r="1" spans="1:14">
      <c r="A1" t="s">
        <v>5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7</v>
      </c>
      <c r="J1" t="s">
        <v>356</v>
      </c>
      <c r="K1" t="s">
        <v>264</v>
      </c>
      <c r="L1" t="s">
        <v>265</v>
      </c>
      <c r="M1" t="s">
        <v>266</v>
      </c>
      <c r="N1" t="s">
        <v>360</v>
      </c>
    </row>
    <row r="2" spans="1:14" s="21" customFormat="1" hidden="1">
      <c r="A2" s="21" t="s">
        <v>267</v>
      </c>
      <c r="B2" s="21" t="s">
        <v>268</v>
      </c>
      <c r="C2" s="21" t="s">
        <v>269</v>
      </c>
      <c r="D2" s="21" t="s">
        <v>21</v>
      </c>
      <c r="E2" s="29">
        <v>10</v>
      </c>
      <c r="F2" s="29"/>
      <c r="G2" s="29">
        <v>0.2</v>
      </c>
      <c r="H2" s="21">
        <v>0</v>
      </c>
      <c r="I2" s="21">
        <v>200</v>
      </c>
      <c r="J2" s="21">
        <f>K2/100</f>
        <v>0</v>
      </c>
      <c r="K2" s="21">
        <v>0</v>
      </c>
      <c r="L2" s="30">
        <f t="shared" ref="L2:L19" si="0">100*SQRT(K2*I2/100)/I2</f>
        <v>0</v>
      </c>
      <c r="M2" s="16">
        <v>0</v>
      </c>
    </row>
    <row r="3" spans="1:14" hidden="1">
      <c r="A3" t="s">
        <v>267</v>
      </c>
      <c r="B3" t="s">
        <v>268</v>
      </c>
      <c r="C3" t="s">
        <v>269</v>
      </c>
      <c r="E3" s="19">
        <v>10</v>
      </c>
      <c r="F3" s="19"/>
      <c r="G3" s="19">
        <v>0.2</v>
      </c>
      <c r="H3">
        <v>1</v>
      </c>
      <c r="I3">
        <v>200</v>
      </c>
      <c r="J3" s="21">
        <f t="shared" ref="J3:J66" si="1">K3/100</f>
        <v>9.5000000000000001E-2</v>
      </c>
      <c r="K3">
        <v>9.5</v>
      </c>
      <c r="L3" s="28">
        <f t="shared" si="0"/>
        <v>2.179449471770337</v>
      </c>
      <c r="M3">
        <v>0</v>
      </c>
    </row>
    <row r="4" spans="1:14" hidden="1">
      <c r="A4" t="s">
        <v>267</v>
      </c>
      <c r="B4" t="s">
        <v>268</v>
      </c>
      <c r="C4" t="s">
        <v>269</v>
      </c>
      <c r="E4" s="19">
        <v>10</v>
      </c>
      <c r="F4" s="19"/>
      <c r="G4" s="19">
        <v>0.2</v>
      </c>
      <c r="H4">
        <v>2</v>
      </c>
      <c r="I4">
        <v>300</v>
      </c>
      <c r="J4" s="21">
        <f t="shared" si="1"/>
        <v>0.38700000000000001</v>
      </c>
      <c r="K4">
        <v>38.700000000000003</v>
      </c>
      <c r="L4" s="28">
        <f t="shared" si="0"/>
        <v>3.591656999213594</v>
      </c>
      <c r="M4">
        <v>0</v>
      </c>
    </row>
    <row r="5" spans="1:14" hidden="1">
      <c r="A5" t="s">
        <v>267</v>
      </c>
      <c r="B5" t="s">
        <v>268</v>
      </c>
      <c r="C5" t="s">
        <v>269</v>
      </c>
      <c r="E5" s="19">
        <v>10</v>
      </c>
      <c r="F5" s="19"/>
      <c r="G5" s="19">
        <v>0.2</v>
      </c>
      <c r="H5">
        <v>3</v>
      </c>
      <c r="I5">
        <v>100</v>
      </c>
      <c r="J5" s="21">
        <f t="shared" si="1"/>
        <v>0.56999999999999995</v>
      </c>
      <c r="K5">
        <v>57</v>
      </c>
      <c r="L5" s="28">
        <f t="shared" si="0"/>
        <v>7.5498344352707498</v>
      </c>
      <c r="M5">
        <v>0</v>
      </c>
    </row>
    <row r="6" spans="1:14" hidden="1">
      <c r="A6" t="s">
        <v>267</v>
      </c>
      <c r="B6" t="s">
        <v>268</v>
      </c>
      <c r="C6" t="s">
        <v>269</v>
      </c>
      <c r="E6" s="19">
        <v>10</v>
      </c>
      <c r="F6" s="19"/>
      <c r="G6" s="19">
        <v>0.2</v>
      </c>
      <c r="H6">
        <v>4</v>
      </c>
      <c r="I6">
        <v>100</v>
      </c>
      <c r="J6" s="21">
        <f t="shared" si="1"/>
        <v>1.1299999999999999</v>
      </c>
      <c r="K6">
        <v>113</v>
      </c>
      <c r="L6" s="28">
        <f t="shared" si="0"/>
        <v>10.63014581273465</v>
      </c>
      <c r="M6">
        <v>0</v>
      </c>
    </row>
    <row r="7" spans="1:14" s="23" customFormat="1" hidden="1">
      <c r="A7" s="23" t="s">
        <v>267</v>
      </c>
      <c r="B7" s="23" t="s">
        <v>268</v>
      </c>
      <c r="C7" s="23" t="s">
        <v>269</v>
      </c>
      <c r="E7" s="31">
        <v>10</v>
      </c>
      <c r="F7" s="31"/>
      <c r="G7" s="31">
        <v>0.2</v>
      </c>
      <c r="H7" s="23">
        <v>5</v>
      </c>
      <c r="I7" s="23">
        <v>100</v>
      </c>
      <c r="J7" s="21">
        <f t="shared" si="1"/>
        <v>1.95</v>
      </c>
      <c r="K7" s="23">
        <v>195</v>
      </c>
      <c r="L7" s="32">
        <f t="shared" si="0"/>
        <v>13.964240043768941</v>
      </c>
      <c r="M7">
        <v>0</v>
      </c>
    </row>
    <row r="8" spans="1:14" s="21" customFormat="1" hidden="1">
      <c r="A8" s="21" t="s">
        <v>267</v>
      </c>
      <c r="B8" s="21" t="s">
        <v>268</v>
      </c>
      <c r="C8" s="21" t="s">
        <v>47</v>
      </c>
      <c r="E8" s="21">
        <v>150</v>
      </c>
      <c r="G8" s="21">
        <v>0.56999999999999995</v>
      </c>
      <c r="H8" s="21">
        <v>0</v>
      </c>
      <c r="I8" s="21">
        <v>200</v>
      </c>
      <c r="J8" s="21">
        <f t="shared" si="1"/>
        <v>0</v>
      </c>
      <c r="K8" s="21">
        <v>0</v>
      </c>
      <c r="L8" s="30">
        <f t="shared" si="0"/>
        <v>0</v>
      </c>
      <c r="M8">
        <v>1</v>
      </c>
    </row>
    <row r="9" spans="1:14" hidden="1">
      <c r="A9" t="s">
        <v>267</v>
      </c>
      <c r="B9" t="s">
        <v>268</v>
      </c>
      <c r="C9" t="s">
        <v>47</v>
      </c>
      <c r="E9">
        <v>150</v>
      </c>
      <c r="G9">
        <v>0.56999999999999995</v>
      </c>
      <c r="H9">
        <v>1</v>
      </c>
      <c r="I9">
        <v>300</v>
      </c>
      <c r="J9" s="21">
        <f t="shared" si="1"/>
        <v>0.12</v>
      </c>
      <c r="K9">
        <v>12</v>
      </c>
      <c r="L9" s="28">
        <f t="shared" si="0"/>
        <v>2</v>
      </c>
      <c r="M9">
        <v>1</v>
      </c>
    </row>
    <row r="10" spans="1:14" hidden="1">
      <c r="A10" t="s">
        <v>267</v>
      </c>
      <c r="B10" t="s">
        <v>268</v>
      </c>
      <c r="C10" t="s">
        <v>47</v>
      </c>
      <c r="E10">
        <v>150</v>
      </c>
      <c r="G10">
        <v>0.56999999999999995</v>
      </c>
      <c r="H10">
        <v>2</v>
      </c>
      <c r="I10">
        <v>200</v>
      </c>
      <c r="J10" s="21">
        <f t="shared" si="1"/>
        <v>0.39</v>
      </c>
      <c r="K10">
        <v>39</v>
      </c>
      <c r="L10" s="28">
        <f t="shared" si="0"/>
        <v>4.4158804331639239</v>
      </c>
      <c r="M10">
        <v>1</v>
      </c>
    </row>
    <row r="11" spans="1:14" hidden="1">
      <c r="A11" t="s">
        <v>267</v>
      </c>
      <c r="B11" t="s">
        <v>268</v>
      </c>
      <c r="C11" t="s">
        <v>47</v>
      </c>
      <c r="E11">
        <v>150</v>
      </c>
      <c r="G11">
        <v>0.56999999999999995</v>
      </c>
      <c r="H11">
        <v>3</v>
      </c>
      <c r="I11">
        <v>100</v>
      </c>
      <c r="J11" s="21">
        <f t="shared" si="1"/>
        <v>0.73</v>
      </c>
      <c r="K11">
        <v>73</v>
      </c>
      <c r="L11" s="28">
        <f t="shared" si="0"/>
        <v>8.5440037453175304</v>
      </c>
      <c r="M11">
        <v>1</v>
      </c>
    </row>
    <row r="12" spans="1:14" hidden="1">
      <c r="A12" t="s">
        <v>267</v>
      </c>
      <c r="B12" t="s">
        <v>268</v>
      </c>
      <c r="C12" t="s">
        <v>47</v>
      </c>
      <c r="E12">
        <v>150</v>
      </c>
      <c r="G12">
        <v>0.56999999999999995</v>
      </c>
      <c r="H12">
        <v>4</v>
      </c>
      <c r="I12">
        <v>100</v>
      </c>
      <c r="J12" s="21">
        <f t="shared" si="1"/>
        <v>1.27</v>
      </c>
      <c r="K12">
        <v>127</v>
      </c>
      <c r="L12" s="28">
        <f t="shared" si="0"/>
        <v>11.269427669584642</v>
      </c>
      <c r="M12">
        <v>1</v>
      </c>
    </row>
    <row r="13" spans="1:14" s="23" customFormat="1" hidden="1">
      <c r="A13" s="23" t="s">
        <v>267</v>
      </c>
      <c r="B13" s="23" t="s">
        <v>268</v>
      </c>
      <c r="C13" s="23" t="s">
        <v>47</v>
      </c>
      <c r="E13" s="23">
        <v>150</v>
      </c>
      <c r="G13" s="23">
        <v>0.56999999999999995</v>
      </c>
      <c r="H13" s="23">
        <v>5</v>
      </c>
      <c r="I13" s="23">
        <v>100</v>
      </c>
      <c r="J13" s="21">
        <f t="shared" si="1"/>
        <v>2.0699999999999998</v>
      </c>
      <c r="K13" s="23">
        <v>207</v>
      </c>
      <c r="L13" s="32">
        <f t="shared" si="0"/>
        <v>14.387494569938161</v>
      </c>
      <c r="M13">
        <v>1</v>
      </c>
    </row>
    <row r="14" spans="1:14" s="21" customFormat="1" hidden="1">
      <c r="A14" s="21" t="s">
        <v>267</v>
      </c>
      <c r="B14" s="21" t="s">
        <v>268</v>
      </c>
      <c r="C14" s="21" t="s">
        <v>47</v>
      </c>
      <c r="D14" s="21" t="s">
        <v>270</v>
      </c>
      <c r="E14" s="29">
        <v>37.118132189999997</v>
      </c>
      <c r="F14" s="29"/>
      <c r="G14" s="21">
        <v>1.4</v>
      </c>
      <c r="H14" s="21">
        <v>0</v>
      </c>
      <c r="I14" s="21">
        <v>200</v>
      </c>
      <c r="J14" s="21">
        <f t="shared" si="1"/>
        <v>0</v>
      </c>
      <c r="K14" s="21">
        <v>0</v>
      </c>
      <c r="L14" s="30">
        <f t="shared" si="0"/>
        <v>0</v>
      </c>
      <c r="M14">
        <v>2</v>
      </c>
    </row>
    <row r="15" spans="1:14" hidden="1">
      <c r="A15" t="s">
        <v>267</v>
      </c>
      <c r="B15" t="s">
        <v>268</v>
      </c>
      <c r="C15" t="s">
        <v>47</v>
      </c>
      <c r="D15" t="s">
        <v>270</v>
      </c>
      <c r="E15" s="19">
        <v>37.118132189999997</v>
      </c>
      <c r="F15" s="19"/>
      <c r="G15">
        <v>1.4</v>
      </c>
      <c r="H15">
        <v>1</v>
      </c>
      <c r="I15">
        <v>200</v>
      </c>
      <c r="J15" s="21">
        <f t="shared" si="1"/>
        <v>0.2</v>
      </c>
      <c r="K15">
        <v>20</v>
      </c>
      <c r="L15" s="28">
        <f t="shared" si="0"/>
        <v>3.1622776601683795</v>
      </c>
      <c r="M15">
        <v>2</v>
      </c>
    </row>
    <row r="16" spans="1:14" hidden="1">
      <c r="A16" t="s">
        <v>267</v>
      </c>
      <c r="B16" t="s">
        <v>268</v>
      </c>
      <c r="C16" t="s">
        <v>47</v>
      </c>
      <c r="D16" t="s">
        <v>270</v>
      </c>
      <c r="E16" s="19">
        <v>37.118132189999997</v>
      </c>
      <c r="F16" s="19"/>
      <c r="G16">
        <v>1.4</v>
      </c>
      <c r="H16">
        <v>2</v>
      </c>
      <c r="I16">
        <v>200</v>
      </c>
      <c r="J16" s="21">
        <f t="shared" si="1"/>
        <v>0.61</v>
      </c>
      <c r="K16">
        <v>61</v>
      </c>
      <c r="L16" s="28">
        <f t="shared" si="0"/>
        <v>5.5226805085936306</v>
      </c>
      <c r="M16">
        <v>2</v>
      </c>
    </row>
    <row r="17" spans="1:14" hidden="1">
      <c r="A17" t="s">
        <v>267</v>
      </c>
      <c r="B17" t="s">
        <v>268</v>
      </c>
      <c r="C17" t="s">
        <v>47</v>
      </c>
      <c r="D17" t="s">
        <v>270</v>
      </c>
      <c r="E17" s="19">
        <v>37.118132189999997</v>
      </c>
      <c r="F17" s="19"/>
      <c r="G17">
        <v>1.4</v>
      </c>
      <c r="H17">
        <v>3</v>
      </c>
      <c r="I17">
        <v>100</v>
      </c>
      <c r="J17" s="21">
        <f t="shared" si="1"/>
        <v>1.06</v>
      </c>
      <c r="K17">
        <v>106</v>
      </c>
      <c r="L17" s="28">
        <f t="shared" si="0"/>
        <v>10.295630140987001</v>
      </c>
      <c r="M17">
        <v>2</v>
      </c>
    </row>
    <row r="18" spans="1:14" hidden="1">
      <c r="A18" t="s">
        <v>267</v>
      </c>
      <c r="B18" t="s">
        <v>268</v>
      </c>
      <c r="C18" t="s">
        <v>47</v>
      </c>
      <c r="D18" t="s">
        <v>270</v>
      </c>
      <c r="E18" s="19">
        <v>37.118132189999997</v>
      </c>
      <c r="F18" s="19"/>
      <c r="G18">
        <v>1.4</v>
      </c>
      <c r="H18">
        <v>4</v>
      </c>
      <c r="I18">
        <v>100</v>
      </c>
      <c r="J18" s="21">
        <f t="shared" si="1"/>
        <v>1.65</v>
      </c>
      <c r="K18">
        <v>165</v>
      </c>
      <c r="L18" s="28">
        <f t="shared" si="0"/>
        <v>12.845232578665129</v>
      </c>
      <c r="M18">
        <v>2</v>
      </c>
    </row>
    <row r="19" spans="1:14" s="23" customFormat="1" hidden="1">
      <c r="A19" s="23" t="s">
        <v>267</v>
      </c>
      <c r="B19" s="23" t="s">
        <v>268</v>
      </c>
      <c r="C19" s="23" t="s">
        <v>47</v>
      </c>
      <c r="D19" s="23" t="s">
        <v>270</v>
      </c>
      <c r="E19" s="31">
        <v>37.118132189999997</v>
      </c>
      <c r="F19" s="31"/>
      <c r="G19" s="23">
        <v>1.4</v>
      </c>
      <c r="H19" s="23">
        <v>5</v>
      </c>
      <c r="I19" s="23">
        <v>100</v>
      </c>
      <c r="J19" s="21">
        <f t="shared" si="1"/>
        <v>2.23</v>
      </c>
      <c r="K19" s="23">
        <v>223</v>
      </c>
      <c r="L19" s="32">
        <f t="shared" si="0"/>
        <v>14.933184523068078</v>
      </c>
      <c r="M19">
        <v>2</v>
      </c>
    </row>
    <row r="20" spans="1:14" s="16" customFormat="1">
      <c r="A20" s="16" t="s">
        <v>271</v>
      </c>
      <c r="B20" s="16" t="s">
        <v>272</v>
      </c>
      <c r="C20" s="16" t="s">
        <v>47</v>
      </c>
      <c r="E20" s="16">
        <v>31</v>
      </c>
      <c r="F20" s="16">
        <v>0.3</v>
      </c>
      <c r="G20" s="16">
        <v>1.83</v>
      </c>
      <c r="H20" s="16">
        <v>0</v>
      </c>
      <c r="I20" s="16">
        <v>565</v>
      </c>
      <c r="J20" s="21">
        <f t="shared" si="1"/>
        <v>0</v>
      </c>
      <c r="K20" s="16">
        <v>0</v>
      </c>
      <c r="L20" s="16">
        <v>0</v>
      </c>
      <c r="M20">
        <v>3</v>
      </c>
    </row>
    <row r="21" spans="1:14">
      <c r="A21" t="s">
        <v>271</v>
      </c>
      <c r="B21" t="s">
        <v>272</v>
      </c>
      <c r="C21" t="s">
        <v>47</v>
      </c>
      <c r="E21">
        <v>31</v>
      </c>
      <c r="F21">
        <v>0.3</v>
      </c>
      <c r="G21">
        <v>1.83</v>
      </c>
      <c r="H21">
        <v>0.5</v>
      </c>
      <c r="I21">
        <v>25</v>
      </c>
      <c r="J21" s="21">
        <f t="shared" si="1"/>
        <v>0.04</v>
      </c>
      <c r="K21">
        <v>4</v>
      </c>
      <c r="L21">
        <v>4</v>
      </c>
      <c r="M21">
        <v>3</v>
      </c>
    </row>
    <row r="22" spans="1:14">
      <c r="A22" t="s">
        <v>271</v>
      </c>
      <c r="B22" t="s">
        <v>272</v>
      </c>
      <c r="C22" t="s">
        <v>47</v>
      </c>
      <c r="E22">
        <v>31</v>
      </c>
      <c r="F22">
        <v>0.3</v>
      </c>
      <c r="G22">
        <v>1.83</v>
      </c>
      <c r="H22">
        <v>1</v>
      </c>
      <c r="I22">
        <v>171</v>
      </c>
      <c r="J22" s="21">
        <f t="shared" si="1"/>
        <v>0.08</v>
      </c>
      <c r="K22">
        <v>8</v>
      </c>
      <c r="L22">
        <v>2</v>
      </c>
      <c r="M22">
        <v>3</v>
      </c>
    </row>
    <row r="23" spans="1:14">
      <c r="A23" t="s">
        <v>271</v>
      </c>
      <c r="B23" t="s">
        <v>272</v>
      </c>
      <c r="C23" t="s">
        <v>47</v>
      </c>
      <c r="E23">
        <v>31</v>
      </c>
      <c r="F23">
        <v>0.3</v>
      </c>
      <c r="G23">
        <v>1.83</v>
      </c>
      <c r="H23">
        <v>1.5</v>
      </c>
      <c r="I23">
        <v>77</v>
      </c>
      <c r="J23" s="21">
        <f t="shared" si="1"/>
        <v>0.13</v>
      </c>
      <c r="K23">
        <v>13</v>
      </c>
      <c r="L23">
        <v>4</v>
      </c>
      <c r="M23">
        <v>3</v>
      </c>
    </row>
    <row r="24" spans="1:14">
      <c r="A24" t="s">
        <v>271</v>
      </c>
      <c r="B24" t="s">
        <v>272</v>
      </c>
      <c r="C24" t="s">
        <v>47</v>
      </c>
      <c r="E24">
        <v>31</v>
      </c>
      <c r="F24">
        <v>0.3</v>
      </c>
      <c r="G24">
        <v>1.83</v>
      </c>
      <c r="H24">
        <v>2</v>
      </c>
      <c r="I24">
        <v>210</v>
      </c>
      <c r="J24" s="21">
        <f t="shared" si="1"/>
        <v>0.2</v>
      </c>
      <c r="K24">
        <v>20</v>
      </c>
      <c r="L24">
        <v>10</v>
      </c>
      <c r="M24">
        <v>3</v>
      </c>
    </row>
    <row r="25" spans="1:14">
      <c r="A25" t="s">
        <v>271</v>
      </c>
      <c r="B25" t="s">
        <v>272</v>
      </c>
      <c r="C25" t="s">
        <v>47</v>
      </c>
      <c r="E25">
        <v>31</v>
      </c>
      <c r="F25">
        <v>0.3</v>
      </c>
      <c r="G25">
        <v>1.83</v>
      </c>
      <c r="H25">
        <v>3</v>
      </c>
      <c r="I25">
        <v>122</v>
      </c>
      <c r="J25" s="21">
        <f t="shared" si="1"/>
        <v>0.46</v>
      </c>
      <c r="K25">
        <v>46</v>
      </c>
      <c r="L25">
        <v>8</v>
      </c>
      <c r="M25">
        <v>3</v>
      </c>
    </row>
    <row r="26" spans="1:14">
      <c r="A26" t="s">
        <v>271</v>
      </c>
      <c r="B26" t="s">
        <v>272</v>
      </c>
      <c r="C26" t="s">
        <v>47</v>
      </c>
      <c r="E26">
        <v>31</v>
      </c>
      <c r="F26">
        <v>0.3</v>
      </c>
      <c r="G26">
        <v>1.83</v>
      </c>
      <c r="H26">
        <v>5</v>
      </c>
      <c r="I26">
        <v>97</v>
      </c>
      <c r="J26" s="21">
        <f t="shared" si="1"/>
        <v>0.9</v>
      </c>
      <c r="K26">
        <v>90</v>
      </c>
      <c r="L26">
        <v>10</v>
      </c>
      <c r="M26">
        <v>3</v>
      </c>
    </row>
    <row r="27" spans="1:14" s="16" customFormat="1" hidden="1">
      <c r="A27" s="16" t="s">
        <v>271</v>
      </c>
      <c r="B27" s="16" t="s">
        <v>272</v>
      </c>
      <c r="C27" s="16" t="s">
        <v>47</v>
      </c>
      <c r="E27" s="16">
        <v>12</v>
      </c>
      <c r="F27" s="16">
        <v>0.5</v>
      </c>
      <c r="G27" s="16">
        <v>3.99</v>
      </c>
      <c r="H27" s="16">
        <v>0</v>
      </c>
      <c r="I27" s="16">
        <v>255</v>
      </c>
      <c r="J27" s="21">
        <f t="shared" si="1"/>
        <v>0</v>
      </c>
      <c r="K27" s="16">
        <v>0</v>
      </c>
      <c r="L27" s="16">
        <v>0</v>
      </c>
      <c r="M27">
        <v>4</v>
      </c>
      <c r="N27" s="16">
        <v>0</v>
      </c>
    </row>
    <row r="28" spans="1:14" hidden="1">
      <c r="A28" t="s">
        <v>271</v>
      </c>
      <c r="B28" t="s">
        <v>272</v>
      </c>
      <c r="C28" t="s">
        <v>47</v>
      </c>
      <c r="E28">
        <v>12</v>
      </c>
      <c r="F28">
        <v>0.5</v>
      </c>
      <c r="G28">
        <v>3.99</v>
      </c>
      <c r="H28">
        <v>0.5</v>
      </c>
      <c r="I28">
        <v>202</v>
      </c>
      <c r="J28" s="21">
        <f t="shared" si="1"/>
        <v>0.06</v>
      </c>
      <c r="K28">
        <v>6</v>
      </c>
      <c r="L28">
        <v>3</v>
      </c>
      <c r="M28">
        <v>4</v>
      </c>
      <c r="N28">
        <v>17.666666666666668</v>
      </c>
    </row>
    <row r="29" spans="1:14" hidden="1">
      <c r="A29" t="s">
        <v>271</v>
      </c>
      <c r="B29" t="s">
        <v>272</v>
      </c>
      <c r="C29" t="s">
        <v>47</v>
      </c>
      <c r="E29">
        <v>12</v>
      </c>
      <c r="F29">
        <v>0.5</v>
      </c>
      <c r="G29">
        <v>3.99</v>
      </c>
      <c r="H29">
        <v>1</v>
      </c>
      <c r="I29">
        <v>110</v>
      </c>
      <c r="J29" s="21">
        <f t="shared" si="1"/>
        <v>0.14000000000000001</v>
      </c>
      <c r="K29">
        <v>14.000000000000002</v>
      </c>
      <c r="L29">
        <v>4</v>
      </c>
      <c r="M29">
        <v>4</v>
      </c>
      <c r="N29">
        <v>31.333333333333332</v>
      </c>
    </row>
    <row r="30" spans="1:14" hidden="1">
      <c r="A30" t="s">
        <v>271</v>
      </c>
      <c r="B30" t="s">
        <v>272</v>
      </c>
      <c r="C30" t="s">
        <v>47</v>
      </c>
      <c r="E30">
        <v>12</v>
      </c>
      <c r="F30">
        <v>0.5</v>
      </c>
      <c r="G30">
        <v>3.99</v>
      </c>
      <c r="H30">
        <v>1.5</v>
      </c>
      <c r="I30">
        <v>219</v>
      </c>
      <c r="J30" s="21">
        <f t="shared" si="1"/>
        <v>0.2</v>
      </c>
      <c r="K30">
        <v>20</v>
      </c>
      <c r="L30">
        <v>5</v>
      </c>
      <c r="M30">
        <v>4</v>
      </c>
      <c r="N30">
        <v>44.666666666666664</v>
      </c>
    </row>
    <row r="31" spans="1:14" hidden="1">
      <c r="A31" t="s">
        <v>271</v>
      </c>
      <c r="B31" t="s">
        <v>272</v>
      </c>
      <c r="C31" t="s">
        <v>47</v>
      </c>
      <c r="E31">
        <v>12</v>
      </c>
      <c r="F31">
        <v>0.5</v>
      </c>
      <c r="G31">
        <v>3.99</v>
      </c>
      <c r="H31">
        <v>2</v>
      </c>
      <c r="I31">
        <v>91</v>
      </c>
      <c r="J31" s="21">
        <f t="shared" si="1"/>
        <v>0.33</v>
      </c>
      <c r="K31">
        <v>33</v>
      </c>
      <c r="L31">
        <v>7.0000000000000009</v>
      </c>
      <c r="M31">
        <v>4</v>
      </c>
      <c r="N31">
        <v>78.666666666666671</v>
      </c>
    </row>
    <row r="32" spans="1:14" hidden="1">
      <c r="A32" t="s">
        <v>271</v>
      </c>
      <c r="B32" t="s">
        <v>272</v>
      </c>
      <c r="C32" t="s">
        <v>47</v>
      </c>
      <c r="E32">
        <v>12</v>
      </c>
      <c r="F32">
        <v>0.5</v>
      </c>
      <c r="G32">
        <v>3.99</v>
      </c>
      <c r="H32">
        <v>3</v>
      </c>
      <c r="I32">
        <v>137</v>
      </c>
      <c r="J32" s="21">
        <f t="shared" si="1"/>
        <v>0.7</v>
      </c>
      <c r="K32">
        <v>70</v>
      </c>
      <c r="L32">
        <v>10</v>
      </c>
      <c r="M32">
        <v>4</v>
      </c>
      <c r="N32">
        <v>102</v>
      </c>
    </row>
    <row r="33" spans="1:14" s="17" customFormat="1" hidden="1">
      <c r="A33" s="17" t="s">
        <v>271</v>
      </c>
      <c r="B33" s="17" t="s">
        <v>272</v>
      </c>
      <c r="C33" t="s">
        <v>47</v>
      </c>
      <c r="E33" s="17">
        <v>12</v>
      </c>
      <c r="F33" s="17">
        <v>0.5</v>
      </c>
      <c r="G33" s="17">
        <v>3.99</v>
      </c>
      <c r="H33" s="17">
        <v>5</v>
      </c>
      <c r="I33" s="17">
        <v>67</v>
      </c>
      <c r="J33" s="21">
        <f t="shared" si="1"/>
        <v>1.4</v>
      </c>
      <c r="K33" s="17">
        <v>140</v>
      </c>
      <c r="L33" s="17">
        <v>20</v>
      </c>
      <c r="M33">
        <v>4</v>
      </c>
      <c r="N33" s="17">
        <v>193</v>
      </c>
    </row>
    <row r="34" spans="1:14" s="16" customFormat="1" hidden="1">
      <c r="A34" s="16" t="s">
        <v>271</v>
      </c>
      <c r="B34" s="16" t="s">
        <v>272</v>
      </c>
      <c r="C34" s="16" t="s">
        <v>47</v>
      </c>
      <c r="E34" s="16">
        <v>8</v>
      </c>
      <c r="F34" s="16">
        <v>2.5</v>
      </c>
      <c r="G34" s="16">
        <v>5.82</v>
      </c>
      <c r="H34" s="16">
        <v>0</v>
      </c>
      <c r="I34" s="16">
        <v>345</v>
      </c>
      <c r="J34" s="21">
        <f t="shared" si="1"/>
        <v>0</v>
      </c>
      <c r="K34" s="16">
        <v>0</v>
      </c>
      <c r="L34" s="16">
        <v>0</v>
      </c>
      <c r="M34">
        <v>5</v>
      </c>
    </row>
    <row r="35" spans="1:14" hidden="1">
      <c r="A35" t="s">
        <v>271</v>
      </c>
      <c r="B35" t="s">
        <v>272</v>
      </c>
      <c r="C35" t="s">
        <v>47</v>
      </c>
      <c r="E35">
        <v>8</v>
      </c>
      <c r="F35">
        <v>2.5</v>
      </c>
      <c r="G35">
        <v>5.82</v>
      </c>
      <c r="H35">
        <v>0.5</v>
      </c>
      <c r="I35">
        <v>134</v>
      </c>
      <c r="J35" s="21">
        <f t="shared" si="1"/>
        <v>0.1</v>
      </c>
      <c r="K35">
        <v>10</v>
      </c>
      <c r="L35">
        <v>3</v>
      </c>
      <c r="M35">
        <v>5</v>
      </c>
    </row>
    <row r="36" spans="1:14" hidden="1">
      <c r="A36" t="s">
        <v>271</v>
      </c>
      <c r="B36" t="s">
        <v>272</v>
      </c>
      <c r="C36" t="s">
        <v>47</v>
      </c>
      <c r="E36">
        <v>8</v>
      </c>
      <c r="F36">
        <v>2.5</v>
      </c>
      <c r="G36">
        <v>5.82</v>
      </c>
      <c r="H36">
        <v>1</v>
      </c>
      <c r="I36">
        <v>116</v>
      </c>
      <c r="J36" s="21">
        <f t="shared" si="1"/>
        <v>0.25</v>
      </c>
      <c r="K36">
        <v>25</v>
      </c>
      <c r="L36">
        <v>5</v>
      </c>
      <c r="M36">
        <v>5</v>
      </c>
    </row>
    <row r="37" spans="1:14" hidden="1">
      <c r="A37" t="s">
        <v>271</v>
      </c>
      <c r="B37" t="s">
        <v>272</v>
      </c>
      <c r="C37" t="s">
        <v>47</v>
      </c>
      <c r="E37">
        <v>8</v>
      </c>
      <c r="F37">
        <v>2.5</v>
      </c>
      <c r="G37">
        <v>5.82</v>
      </c>
      <c r="H37">
        <v>1.5</v>
      </c>
      <c r="I37">
        <v>163</v>
      </c>
      <c r="J37" s="21">
        <f t="shared" si="1"/>
        <v>0.52</v>
      </c>
      <c r="K37">
        <v>52</v>
      </c>
      <c r="L37">
        <v>7.0000000000000009</v>
      </c>
      <c r="M37">
        <v>5</v>
      </c>
    </row>
    <row r="38" spans="1:14" hidden="1">
      <c r="A38" t="s">
        <v>271</v>
      </c>
      <c r="B38" t="s">
        <v>272</v>
      </c>
      <c r="C38" t="s">
        <v>47</v>
      </c>
      <c r="E38">
        <v>8</v>
      </c>
      <c r="F38">
        <v>2.5</v>
      </c>
      <c r="G38">
        <v>5.82</v>
      </c>
      <c r="H38">
        <v>2</v>
      </c>
      <c r="I38">
        <v>145</v>
      </c>
      <c r="J38" s="21">
        <f t="shared" si="1"/>
        <v>0.56999999999999995</v>
      </c>
      <c r="K38">
        <v>56.999999999999993</v>
      </c>
      <c r="L38">
        <v>8</v>
      </c>
      <c r="M38">
        <v>5</v>
      </c>
    </row>
    <row r="39" spans="1:14" hidden="1">
      <c r="A39" t="s">
        <v>271</v>
      </c>
      <c r="B39" t="s">
        <v>272</v>
      </c>
      <c r="C39" t="s">
        <v>47</v>
      </c>
      <c r="E39">
        <v>8</v>
      </c>
      <c r="F39">
        <v>2.5</v>
      </c>
      <c r="G39">
        <v>5.82</v>
      </c>
      <c r="H39">
        <v>3</v>
      </c>
      <c r="I39">
        <v>218</v>
      </c>
      <c r="J39" s="21">
        <f t="shared" si="1"/>
        <v>0.7</v>
      </c>
      <c r="K39">
        <v>70</v>
      </c>
      <c r="L39">
        <v>30</v>
      </c>
      <c r="M39">
        <v>5</v>
      </c>
    </row>
    <row r="40" spans="1:14" s="17" customFormat="1" hidden="1">
      <c r="A40" s="17" t="s">
        <v>271</v>
      </c>
      <c r="B40" s="17" t="s">
        <v>272</v>
      </c>
      <c r="C40" s="17" t="s">
        <v>47</v>
      </c>
      <c r="E40" s="17">
        <v>8</v>
      </c>
      <c r="F40" s="17">
        <v>2.5</v>
      </c>
      <c r="G40" s="17">
        <v>5.82</v>
      </c>
      <c r="H40" s="17">
        <v>5</v>
      </c>
      <c r="I40" s="17">
        <v>136</v>
      </c>
      <c r="J40" s="21">
        <f t="shared" si="1"/>
        <v>2</v>
      </c>
      <c r="K40" s="17">
        <v>200</v>
      </c>
      <c r="L40" s="17">
        <v>20</v>
      </c>
      <c r="M40">
        <v>5</v>
      </c>
    </row>
    <row r="41" spans="1:14" s="16" customFormat="1" hidden="1">
      <c r="A41" s="16" t="s">
        <v>273</v>
      </c>
      <c r="B41" s="16" t="s">
        <v>274</v>
      </c>
      <c r="C41" s="16" t="s">
        <v>269</v>
      </c>
      <c r="D41" s="16" t="s">
        <v>21</v>
      </c>
      <c r="E41" s="18">
        <v>10</v>
      </c>
      <c r="F41" s="18"/>
      <c r="G41" s="18">
        <v>0.2</v>
      </c>
      <c r="H41" s="16">
        <v>0</v>
      </c>
      <c r="I41" s="16">
        <v>200</v>
      </c>
      <c r="J41" s="21">
        <f t="shared" si="1"/>
        <v>0</v>
      </c>
      <c r="K41" s="16">
        <v>0</v>
      </c>
      <c r="L41" s="28">
        <f t="shared" ref="L41:L60" si="2">100*SQRT(K41*I41/100)/I41</f>
        <v>0</v>
      </c>
      <c r="M41">
        <v>6</v>
      </c>
    </row>
    <row r="42" spans="1:14" hidden="1">
      <c r="A42" t="s">
        <v>273</v>
      </c>
      <c r="B42" t="s">
        <v>274</v>
      </c>
      <c r="C42" t="s">
        <v>269</v>
      </c>
      <c r="E42" s="19">
        <v>10</v>
      </c>
      <c r="F42" s="19"/>
      <c r="G42" s="19">
        <v>0.2</v>
      </c>
      <c r="H42">
        <v>1</v>
      </c>
      <c r="I42">
        <v>100</v>
      </c>
      <c r="J42" s="21">
        <f t="shared" si="1"/>
        <v>0.16</v>
      </c>
      <c r="K42">
        <v>16</v>
      </c>
      <c r="L42" s="28">
        <f t="shared" si="2"/>
        <v>4</v>
      </c>
      <c r="M42">
        <v>6</v>
      </c>
    </row>
    <row r="43" spans="1:14" hidden="1">
      <c r="A43" t="s">
        <v>273</v>
      </c>
      <c r="B43" t="s">
        <v>274</v>
      </c>
      <c r="C43" t="s">
        <v>269</v>
      </c>
      <c r="E43" s="19">
        <v>10</v>
      </c>
      <c r="F43" s="19"/>
      <c r="G43" s="19">
        <v>0.2</v>
      </c>
      <c r="H43">
        <v>2</v>
      </c>
      <c r="I43">
        <v>100</v>
      </c>
      <c r="J43" s="21">
        <f t="shared" si="1"/>
        <v>0.18</v>
      </c>
      <c r="K43">
        <v>18</v>
      </c>
      <c r="L43" s="28">
        <f t="shared" si="2"/>
        <v>4.2426406871192848</v>
      </c>
      <c r="M43">
        <v>6</v>
      </c>
    </row>
    <row r="44" spans="1:14" hidden="1">
      <c r="A44" t="s">
        <v>273</v>
      </c>
      <c r="B44" t="s">
        <v>274</v>
      </c>
      <c r="C44" t="s">
        <v>269</v>
      </c>
      <c r="E44" s="19">
        <v>10</v>
      </c>
      <c r="F44" s="19"/>
      <c r="G44" s="19">
        <v>0.2</v>
      </c>
      <c r="H44">
        <v>3</v>
      </c>
      <c r="I44">
        <v>100</v>
      </c>
      <c r="J44" s="21">
        <f t="shared" si="1"/>
        <v>0.53</v>
      </c>
      <c r="K44">
        <v>53</v>
      </c>
      <c r="L44" s="28">
        <f t="shared" si="2"/>
        <v>7.2801098892805181</v>
      </c>
      <c r="M44">
        <v>6</v>
      </c>
    </row>
    <row r="45" spans="1:14" hidden="1">
      <c r="A45" t="s">
        <v>273</v>
      </c>
      <c r="B45" t="s">
        <v>274</v>
      </c>
      <c r="C45" t="s">
        <v>269</v>
      </c>
      <c r="E45" s="19">
        <v>10</v>
      </c>
      <c r="F45" s="19"/>
      <c r="G45" s="19">
        <v>0.2</v>
      </c>
      <c r="H45">
        <v>4</v>
      </c>
      <c r="I45">
        <v>100</v>
      </c>
      <c r="J45" s="21">
        <f t="shared" si="1"/>
        <v>0.62</v>
      </c>
      <c r="K45">
        <v>62</v>
      </c>
      <c r="L45" s="28">
        <f t="shared" si="2"/>
        <v>7.8740078740118111</v>
      </c>
      <c r="M45">
        <v>6</v>
      </c>
    </row>
    <row r="46" spans="1:14" hidden="1">
      <c r="A46" t="s">
        <v>273</v>
      </c>
      <c r="B46" t="s">
        <v>274</v>
      </c>
      <c r="C46" t="s">
        <v>269</v>
      </c>
      <c r="E46" s="19">
        <v>10</v>
      </c>
      <c r="F46" s="19"/>
      <c r="G46" s="19">
        <v>0.2</v>
      </c>
      <c r="H46">
        <v>5</v>
      </c>
      <c r="I46">
        <v>100</v>
      </c>
      <c r="J46" s="21">
        <f t="shared" si="1"/>
        <v>0.68</v>
      </c>
      <c r="K46">
        <v>68</v>
      </c>
      <c r="L46" s="28">
        <f t="shared" si="2"/>
        <v>8.2462112512353212</v>
      </c>
      <c r="M46">
        <v>6</v>
      </c>
    </row>
    <row r="47" spans="1:14" s="21" customFormat="1" hidden="1">
      <c r="A47" s="21" t="s">
        <v>273</v>
      </c>
      <c r="B47" s="21" t="s">
        <v>274</v>
      </c>
      <c r="C47" s="21" t="s">
        <v>47</v>
      </c>
      <c r="E47" s="21">
        <v>150</v>
      </c>
      <c r="G47" s="21">
        <v>0.56999999999999995</v>
      </c>
      <c r="H47" s="21">
        <v>0</v>
      </c>
      <c r="I47" s="21">
        <v>200</v>
      </c>
      <c r="J47" s="21">
        <f t="shared" si="1"/>
        <v>0</v>
      </c>
      <c r="K47" s="21">
        <v>0</v>
      </c>
      <c r="L47" s="30">
        <f t="shared" si="2"/>
        <v>0</v>
      </c>
      <c r="M47">
        <v>7</v>
      </c>
    </row>
    <row r="48" spans="1:14" hidden="1">
      <c r="A48" t="s">
        <v>273</v>
      </c>
      <c r="B48" t="s">
        <v>274</v>
      </c>
      <c r="C48" t="s">
        <v>47</v>
      </c>
      <c r="E48">
        <v>150</v>
      </c>
      <c r="G48">
        <v>0.56999999999999995</v>
      </c>
      <c r="H48">
        <v>0.5</v>
      </c>
      <c r="I48">
        <v>200</v>
      </c>
      <c r="J48" s="21">
        <f t="shared" si="1"/>
        <v>0.06</v>
      </c>
      <c r="K48">
        <v>6</v>
      </c>
      <c r="L48" s="28">
        <f t="shared" si="2"/>
        <v>1.7320508075688772</v>
      </c>
      <c r="M48">
        <v>7</v>
      </c>
    </row>
    <row r="49" spans="1:13" hidden="1">
      <c r="A49" t="s">
        <v>273</v>
      </c>
      <c r="B49" t="s">
        <v>274</v>
      </c>
      <c r="C49" t="s">
        <v>47</v>
      </c>
      <c r="E49">
        <v>150</v>
      </c>
      <c r="G49">
        <v>0.56999999999999995</v>
      </c>
      <c r="H49">
        <v>0.75</v>
      </c>
      <c r="I49">
        <v>100</v>
      </c>
      <c r="J49" s="21">
        <f t="shared" si="1"/>
        <v>0.1</v>
      </c>
      <c r="K49">
        <v>10</v>
      </c>
      <c r="L49" s="28">
        <f t="shared" si="2"/>
        <v>3.1622776601683795</v>
      </c>
      <c r="M49">
        <v>7</v>
      </c>
    </row>
    <row r="50" spans="1:13" hidden="1">
      <c r="A50" t="s">
        <v>273</v>
      </c>
      <c r="B50" t="s">
        <v>274</v>
      </c>
      <c r="C50" t="s">
        <v>47</v>
      </c>
      <c r="E50">
        <v>150</v>
      </c>
      <c r="G50">
        <v>0.56999999999999995</v>
      </c>
      <c r="H50">
        <v>1</v>
      </c>
      <c r="I50">
        <v>100</v>
      </c>
      <c r="J50" s="21">
        <f t="shared" si="1"/>
        <v>0.17</v>
      </c>
      <c r="K50">
        <v>17</v>
      </c>
      <c r="L50" s="28">
        <f t="shared" si="2"/>
        <v>4.1231056256176606</v>
      </c>
      <c r="M50">
        <v>7</v>
      </c>
    </row>
    <row r="51" spans="1:13" hidden="1">
      <c r="A51" t="s">
        <v>273</v>
      </c>
      <c r="B51" t="s">
        <v>274</v>
      </c>
      <c r="C51" t="s">
        <v>47</v>
      </c>
      <c r="E51">
        <v>150</v>
      </c>
      <c r="G51">
        <v>0.56999999999999995</v>
      </c>
      <c r="H51">
        <v>1.5</v>
      </c>
      <c r="I51">
        <v>100</v>
      </c>
      <c r="J51" s="21">
        <f t="shared" si="1"/>
        <v>0.19</v>
      </c>
      <c r="K51">
        <v>19</v>
      </c>
      <c r="L51" s="28">
        <f t="shared" si="2"/>
        <v>4.358898943540674</v>
      </c>
      <c r="M51">
        <v>7</v>
      </c>
    </row>
    <row r="52" spans="1:13" hidden="1">
      <c r="A52" t="s">
        <v>273</v>
      </c>
      <c r="B52" t="s">
        <v>274</v>
      </c>
      <c r="C52" t="s">
        <v>47</v>
      </c>
      <c r="E52">
        <v>150</v>
      </c>
      <c r="G52">
        <v>0.56999999999999995</v>
      </c>
      <c r="H52">
        <v>2</v>
      </c>
      <c r="I52">
        <v>100</v>
      </c>
      <c r="J52" s="21">
        <f t="shared" si="1"/>
        <v>0.21</v>
      </c>
      <c r="K52">
        <v>21</v>
      </c>
      <c r="L52" s="28">
        <f t="shared" si="2"/>
        <v>4.5825756949558398</v>
      </c>
      <c r="M52">
        <v>7</v>
      </c>
    </row>
    <row r="53" spans="1:13" s="23" customFormat="1" hidden="1">
      <c r="A53" s="23" t="s">
        <v>273</v>
      </c>
      <c r="B53" s="23" t="s">
        <v>274</v>
      </c>
      <c r="C53" s="23" t="s">
        <v>47</v>
      </c>
      <c r="E53" s="23">
        <v>150</v>
      </c>
      <c r="G53" s="23">
        <v>0.56999999999999995</v>
      </c>
      <c r="H53" s="23">
        <v>3</v>
      </c>
      <c r="I53" s="23">
        <v>100</v>
      </c>
      <c r="J53" s="21">
        <f t="shared" si="1"/>
        <v>0.56999999999999995</v>
      </c>
      <c r="K53" s="23">
        <v>57</v>
      </c>
      <c r="L53" s="32">
        <f t="shared" si="2"/>
        <v>7.5498344352707498</v>
      </c>
      <c r="M53">
        <v>7</v>
      </c>
    </row>
    <row r="54" spans="1:13" s="16" customFormat="1" hidden="1">
      <c r="A54" s="16" t="s">
        <v>273</v>
      </c>
      <c r="B54" s="16" t="s">
        <v>274</v>
      </c>
      <c r="C54" s="16" t="s">
        <v>47</v>
      </c>
      <c r="D54" s="16" t="s">
        <v>270</v>
      </c>
      <c r="E54" s="18">
        <v>37.118132189999997</v>
      </c>
      <c r="G54" s="16">
        <v>1.4</v>
      </c>
      <c r="H54" s="16">
        <v>0</v>
      </c>
      <c r="I54" s="16">
        <v>200</v>
      </c>
      <c r="J54" s="21">
        <f t="shared" si="1"/>
        <v>0</v>
      </c>
      <c r="K54" s="16">
        <v>0</v>
      </c>
      <c r="L54" s="28">
        <f t="shared" si="2"/>
        <v>0</v>
      </c>
      <c r="M54">
        <v>8</v>
      </c>
    </row>
    <row r="55" spans="1:13" hidden="1">
      <c r="A55" t="s">
        <v>273</v>
      </c>
      <c r="B55" t="s">
        <v>274</v>
      </c>
      <c r="C55" t="s">
        <v>47</v>
      </c>
      <c r="D55" t="s">
        <v>270</v>
      </c>
      <c r="E55" s="19">
        <v>37.118132189999997</v>
      </c>
      <c r="G55">
        <v>1.4</v>
      </c>
      <c r="H55">
        <v>0.5</v>
      </c>
      <c r="I55">
        <v>200</v>
      </c>
      <c r="J55" s="21">
        <f t="shared" si="1"/>
        <v>5.5E-2</v>
      </c>
      <c r="K55">
        <v>5.5</v>
      </c>
      <c r="L55" s="28">
        <f t="shared" si="2"/>
        <v>1.6583123951776999</v>
      </c>
      <c r="M55">
        <v>8</v>
      </c>
    </row>
    <row r="56" spans="1:13" hidden="1">
      <c r="A56" t="s">
        <v>273</v>
      </c>
      <c r="B56" t="s">
        <v>274</v>
      </c>
      <c r="C56" t="s">
        <v>47</v>
      </c>
      <c r="D56" t="s">
        <v>270</v>
      </c>
      <c r="E56" s="19">
        <v>37.118132189999997</v>
      </c>
      <c r="G56">
        <v>1.4</v>
      </c>
      <c r="H56">
        <v>0.75</v>
      </c>
      <c r="I56">
        <v>100</v>
      </c>
      <c r="J56" s="21">
        <f t="shared" si="1"/>
        <v>0.11</v>
      </c>
      <c r="K56">
        <v>11</v>
      </c>
      <c r="L56" s="28">
        <f t="shared" si="2"/>
        <v>3.3166247903553998</v>
      </c>
      <c r="M56">
        <v>8</v>
      </c>
    </row>
    <row r="57" spans="1:13" hidden="1">
      <c r="A57" t="s">
        <v>273</v>
      </c>
      <c r="B57" t="s">
        <v>274</v>
      </c>
      <c r="C57" t="s">
        <v>47</v>
      </c>
      <c r="D57" t="s">
        <v>270</v>
      </c>
      <c r="E57" s="19">
        <v>37.118132189999997</v>
      </c>
      <c r="G57">
        <v>1.4</v>
      </c>
      <c r="H57">
        <v>1</v>
      </c>
      <c r="I57">
        <v>100</v>
      </c>
      <c r="J57" s="21">
        <f t="shared" si="1"/>
        <v>0.19</v>
      </c>
      <c r="K57">
        <v>19</v>
      </c>
      <c r="L57" s="28">
        <f t="shared" si="2"/>
        <v>4.358898943540674</v>
      </c>
      <c r="M57">
        <v>8</v>
      </c>
    </row>
    <row r="58" spans="1:13" hidden="1">
      <c r="A58" t="s">
        <v>273</v>
      </c>
      <c r="B58" t="s">
        <v>274</v>
      </c>
      <c r="C58" t="s">
        <v>47</v>
      </c>
      <c r="D58" t="s">
        <v>270</v>
      </c>
      <c r="E58" s="19">
        <v>37.118132189999997</v>
      </c>
      <c r="G58">
        <v>1.4</v>
      </c>
      <c r="H58">
        <v>1.5</v>
      </c>
      <c r="I58">
        <v>100</v>
      </c>
      <c r="J58" s="21">
        <f t="shared" si="1"/>
        <v>0.23</v>
      </c>
      <c r="K58">
        <v>23</v>
      </c>
      <c r="L58" s="28">
        <f t="shared" si="2"/>
        <v>4.7958315233127191</v>
      </c>
      <c r="M58">
        <v>8</v>
      </c>
    </row>
    <row r="59" spans="1:13" hidden="1">
      <c r="A59" t="s">
        <v>273</v>
      </c>
      <c r="B59" t="s">
        <v>274</v>
      </c>
      <c r="C59" t="s">
        <v>47</v>
      </c>
      <c r="D59" t="s">
        <v>270</v>
      </c>
      <c r="E59" s="19">
        <v>37.118132189999997</v>
      </c>
      <c r="G59">
        <v>1.4</v>
      </c>
      <c r="H59">
        <v>2</v>
      </c>
      <c r="I59">
        <v>100</v>
      </c>
      <c r="J59" s="21">
        <f t="shared" si="1"/>
        <v>0.28000000000000003</v>
      </c>
      <c r="K59">
        <v>28</v>
      </c>
      <c r="L59" s="28">
        <f t="shared" si="2"/>
        <v>5.2915026221291814</v>
      </c>
      <c r="M59">
        <v>8</v>
      </c>
    </row>
    <row r="60" spans="1:13" hidden="1">
      <c r="A60" t="s">
        <v>273</v>
      </c>
      <c r="B60" t="s">
        <v>274</v>
      </c>
      <c r="C60" t="s">
        <v>47</v>
      </c>
      <c r="D60" t="s">
        <v>270</v>
      </c>
      <c r="E60" s="19">
        <v>37.118132189999997</v>
      </c>
      <c r="G60">
        <v>1.4</v>
      </c>
      <c r="H60">
        <v>3</v>
      </c>
      <c r="I60">
        <v>100</v>
      </c>
      <c r="J60" s="21">
        <f t="shared" si="1"/>
        <v>0.44</v>
      </c>
      <c r="K60">
        <v>44</v>
      </c>
      <c r="L60" s="28">
        <f t="shared" si="2"/>
        <v>6.6332495807107996</v>
      </c>
      <c r="M60">
        <v>8</v>
      </c>
    </row>
    <row r="61" spans="1:13" s="21" customFormat="1" hidden="1">
      <c r="A61" s="21" t="s">
        <v>275</v>
      </c>
      <c r="B61" s="21" t="s">
        <v>276</v>
      </c>
      <c r="C61" s="21" t="s">
        <v>207</v>
      </c>
      <c r="D61" s="21" t="s">
        <v>277</v>
      </c>
      <c r="E61" s="21">
        <v>55</v>
      </c>
      <c r="H61" s="21">
        <v>1.7</v>
      </c>
      <c r="I61" s="21">
        <v>310</v>
      </c>
      <c r="J61" s="21">
        <f t="shared" si="1"/>
        <v>0.20699999999999999</v>
      </c>
      <c r="K61" s="22">
        <v>20.7</v>
      </c>
      <c r="M61">
        <v>9</v>
      </c>
    </row>
    <row r="62" spans="1:13" hidden="1">
      <c r="A62" t="s">
        <v>275</v>
      </c>
      <c r="B62" t="s">
        <v>276</v>
      </c>
      <c r="C62" t="s">
        <v>207</v>
      </c>
      <c r="D62" t="s">
        <v>277</v>
      </c>
      <c r="E62">
        <v>55</v>
      </c>
      <c r="H62">
        <v>1.7</v>
      </c>
      <c r="I62">
        <v>325</v>
      </c>
      <c r="J62" s="21">
        <f t="shared" si="1"/>
        <v>0.21199999999999999</v>
      </c>
      <c r="K62" s="13">
        <v>21.2</v>
      </c>
      <c r="M62">
        <v>9</v>
      </c>
    </row>
    <row r="63" spans="1:13" hidden="1">
      <c r="A63" t="s">
        <v>275</v>
      </c>
      <c r="B63" t="s">
        <v>276</v>
      </c>
      <c r="C63" t="s">
        <v>207</v>
      </c>
      <c r="D63" t="s">
        <v>277</v>
      </c>
      <c r="E63">
        <v>55</v>
      </c>
      <c r="H63">
        <v>1.7</v>
      </c>
      <c r="I63">
        <v>338</v>
      </c>
      <c r="J63" s="21">
        <f t="shared" si="1"/>
        <v>0.192</v>
      </c>
      <c r="K63" s="13">
        <v>19.2</v>
      </c>
      <c r="M63">
        <v>9</v>
      </c>
    </row>
    <row r="64" spans="1:13" hidden="1">
      <c r="A64" t="s">
        <v>275</v>
      </c>
      <c r="B64" t="s">
        <v>276</v>
      </c>
      <c r="C64" t="s">
        <v>207</v>
      </c>
      <c r="D64" t="s">
        <v>278</v>
      </c>
      <c r="E64">
        <v>55</v>
      </c>
      <c r="H64">
        <v>1.7</v>
      </c>
      <c r="I64">
        <v>812</v>
      </c>
      <c r="J64" s="21">
        <f t="shared" si="1"/>
        <v>0.187</v>
      </c>
      <c r="K64">
        <v>18.7</v>
      </c>
      <c r="M64">
        <v>9</v>
      </c>
    </row>
    <row r="65" spans="1:13" s="21" customFormat="1" hidden="1">
      <c r="A65" s="21" t="s">
        <v>275</v>
      </c>
      <c r="B65" s="21" t="s">
        <v>276</v>
      </c>
      <c r="C65" s="21" t="s">
        <v>47</v>
      </c>
      <c r="D65" s="21" t="s">
        <v>279</v>
      </c>
      <c r="E65" s="21">
        <v>20</v>
      </c>
      <c r="H65" s="21">
        <v>1.7</v>
      </c>
      <c r="I65" s="21">
        <v>285</v>
      </c>
      <c r="J65" s="21">
        <f t="shared" si="1"/>
        <v>0.06</v>
      </c>
      <c r="K65" s="22">
        <v>6</v>
      </c>
      <c r="M65">
        <v>10</v>
      </c>
    </row>
    <row r="66" spans="1:13" hidden="1">
      <c r="A66" t="s">
        <v>275</v>
      </c>
      <c r="B66" t="s">
        <v>276</v>
      </c>
      <c r="C66" t="s">
        <v>47</v>
      </c>
      <c r="D66" t="s">
        <v>279</v>
      </c>
      <c r="E66">
        <v>20</v>
      </c>
      <c r="H66">
        <v>1.7</v>
      </c>
      <c r="I66">
        <v>302</v>
      </c>
      <c r="J66" s="21">
        <f t="shared" si="1"/>
        <v>4.2999999999999997E-2</v>
      </c>
      <c r="K66" s="13">
        <v>4.3</v>
      </c>
      <c r="M66">
        <v>10</v>
      </c>
    </row>
    <row r="67" spans="1:13" hidden="1">
      <c r="A67" t="s">
        <v>275</v>
      </c>
      <c r="B67" t="s">
        <v>276</v>
      </c>
      <c r="C67" t="s">
        <v>47</v>
      </c>
      <c r="D67" t="s">
        <v>279</v>
      </c>
      <c r="E67">
        <v>20</v>
      </c>
      <c r="H67">
        <v>1.7</v>
      </c>
      <c r="I67">
        <v>381</v>
      </c>
      <c r="J67" s="21">
        <f t="shared" ref="J67:J130" si="3">K67/100</f>
        <v>5.2999999999999999E-2</v>
      </c>
      <c r="K67" s="13">
        <v>5.3</v>
      </c>
      <c r="M67">
        <v>10</v>
      </c>
    </row>
    <row r="68" spans="1:13" hidden="1">
      <c r="A68" t="s">
        <v>275</v>
      </c>
      <c r="B68" t="s">
        <v>276</v>
      </c>
      <c r="C68" t="s">
        <v>47</v>
      </c>
      <c r="D68" t="s">
        <v>280</v>
      </c>
      <c r="E68">
        <v>20</v>
      </c>
      <c r="H68">
        <v>1.7</v>
      </c>
      <c r="I68">
        <v>578</v>
      </c>
      <c r="J68" s="21">
        <f t="shared" si="3"/>
        <v>4.8000000000000001E-2</v>
      </c>
      <c r="K68">
        <v>4.8</v>
      </c>
      <c r="M68">
        <v>10</v>
      </c>
    </row>
    <row r="69" spans="1:13" s="21" customFormat="1" hidden="1">
      <c r="A69" s="21" t="s">
        <v>275</v>
      </c>
      <c r="B69" s="21" t="s">
        <v>276</v>
      </c>
      <c r="C69" s="21" t="s">
        <v>47</v>
      </c>
      <c r="D69" s="21" t="s">
        <v>281</v>
      </c>
      <c r="E69" s="21">
        <v>20</v>
      </c>
      <c r="H69" s="21">
        <v>1.7</v>
      </c>
      <c r="I69" s="21">
        <v>321</v>
      </c>
      <c r="J69" s="21">
        <f t="shared" si="3"/>
        <v>8.1000000000000003E-2</v>
      </c>
      <c r="K69" s="22">
        <v>8.1</v>
      </c>
      <c r="M69">
        <v>11</v>
      </c>
    </row>
    <row r="70" spans="1:13" hidden="1">
      <c r="A70" t="s">
        <v>275</v>
      </c>
      <c r="B70" t="s">
        <v>276</v>
      </c>
      <c r="C70" t="s">
        <v>47</v>
      </c>
      <c r="D70" t="s">
        <v>281</v>
      </c>
      <c r="E70">
        <v>20</v>
      </c>
      <c r="H70">
        <v>1.7</v>
      </c>
      <c r="I70">
        <v>325</v>
      </c>
      <c r="J70" s="21">
        <f t="shared" si="3"/>
        <v>7.6999999999999999E-2</v>
      </c>
      <c r="K70" s="13">
        <v>7.7</v>
      </c>
      <c r="M70">
        <v>11</v>
      </c>
    </row>
    <row r="71" spans="1:13" hidden="1">
      <c r="A71" t="s">
        <v>275</v>
      </c>
      <c r="B71" t="s">
        <v>276</v>
      </c>
      <c r="C71" t="s">
        <v>47</v>
      </c>
      <c r="D71" t="s">
        <v>281</v>
      </c>
      <c r="E71">
        <v>20</v>
      </c>
      <c r="H71">
        <v>1.7</v>
      </c>
      <c r="I71">
        <v>310</v>
      </c>
      <c r="J71" s="21">
        <f t="shared" si="3"/>
        <v>8.6999999999999994E-2</v>
      </c>
      <c r="K71" s="13">
        <v>8.6999999999999993</v>
      </c>
      <c r="M71">
        <v>11</v>
      </c>
    </row>
    <row r="72" spans="1:13" s="23" customFormat="1" hidden="1">
      <c r="A72" s="23" t="s">
        <v>275</v>
      </c>
      <c r="B72" s="23" t="s">
        <v>276</v>
      </c>
      <c r="C72" s="23" t="s">
        <v>47</v>
      </c>
      <c r="D72" s="23" t="s">
        <v>282</v>
      </c>
      <c r="E72" s="23">
        <v>20</v>
      </c>
      <c r="H72" s="23">
        <v>1.7</v>
      </c>
      <c r="I72" s="23">
        <v>684</v>
      </c>
      <c r="J72" s="21">
        <f t="shared" si="3"/>
        <v>8.5000000000000006E-2</v>
      </c>
      <c r="K72" s="23">
        <v>8.5</v>
      </c>
      <c r="M72">
        <v>11</v>
      </c>
    </row>
    <row r="73" spans="1:13" hidden="1">
      <c r="A73" t="s">
        <v>283</v>
      </c>
      <c r="B73" t="s">
        <v>276</v>
      </c>
      <c r="C73" t="s">
        <v>30</v>
      </c>
      <c r="D73" t="s">
        <v>284</v>
      </c>
      <c r="E73">
        <v>7.0000000000000007E-2</v>
      </c>
      <c r="H73">
        <v>0.5</v>
      </c>
      <c r="I73">
        <v>900</v>
      </c>
      <c r="J73" s="21">
        <f t="shared" si="3"/>
        <v>6.0000000000000001E-3</v>
      </c>
      <c r="K73" s="13">
        <v>0.6</v>
      </c>
      <c r="M73">
        <v>12</v>
      </c>
    </row>
    <row r="74" spans="1:13" hidden="1">
      <c r="A74" t="s">
        <v>283</v>
      </c>
      <c r="B74" t="s">
        <v>276</v>
      </c>
      <c r="C74" t="s">
        <v>30</v>
      </c>
      <c r="D74" t="s">
        <v>284</v>
      </c>
      <c r="E74">
        <v>7.0000000000000007E-2</v>
      </c>
      <c r="H74">
        <v>1</v>
      </c>
      <c r="I74">
        <v>600</v>
      </c>
      <c r="J74" s="21">
        <f t="shared" si="3"/>
        <v>1.8000000000000002E-2</v>
      </c>
      <c r="K74" s="13">
        <v>1.8</v>
      </c>
      <c r="M74">
        <v>12</v>
      </c>
    </row>
    <row r="75" spans="1:13" hidden="1">
      <c r="A75" t="s">
        <v>283</v>
      </c>
      <c r="B75" t="s">
        <v>276</v>
      </c>
      <c r="C75" t="s">
        <v>30</v>
      </c>
      <c r="D75" t="s">
        <v>284</v>
      </c>
      <c r="E75">
        <v>7.0000000000000007E-2</v>
      </c>
      <c r="H75">
        <v>2</v>
      </c>
      <c r="I75">
        <v>500</v>
      </c>
      <c r="J75" s="21">
        <f t="shared" si="3"/>
        <v>5.2000000000000005E-2</v>
      </c>
      <c r="K75" s="13">
        <v>5.2</v>
      </c>
      <c r="M75">
        <v>12</v>
      </c>
    </row>
    <row r="76" spans="1:13" hidden="1">
      <c r="A76" t="s">
        <v>283</v>
      </c>
      <c r="B76" t="s">
        <v>276</v>
      </c>
      <c r="C76" t="s">
        <v>30</v>
      </c>
      <c r="D76" t="s">
        <v>284</v>
      </c>
      <c r="E76">
        <v>7.0000000000000007E-2</v>
      </c>
      <c r="H76">
        <v>4</v>
      </c>
      <c r="I76">
        <v>400</v>
      </c>
      <c r="J76" s="21">
        <f t="shared" si="3"/>
        <v>0.11800000000000001</v>
      </c>
      <c r="K76" s="13">
        <v>11.8</v>
      </c>
      <c r="M76">
        <v>12</v>
      </c>
    </row>
    <row r="77" spans="1:13" hidden="1">
      <c r="A77" t="s">
        <v>283</v>
      </c>
      <c r="B77" t="s">
        <v>276</v>
      </c>
      <c r="C77" t="s">
        <v>30</v>
      </c>
      <c r="D77" t="s">
        <v>285</v>
      </c>
      <c r="E77">
        <v>7.0000000000000007E-2</v>
      </c>
      <c r="H77">
        <v>0.5</v>
      </c>
      <c r="I77" s="13">
        <v>1000</v>
      </c>
      <c r="J77" s="21">
        <f t="shared" si="3"/>
        <v>4.0000000000000001E-3</v>
      </c>
      <c r="K77" s="13">
        <v>0.4</v>
      </c>
      <c r="M77">
        <v>12</v>
      </c>
    </row>
    <row r="78" spans="1:13" hidden="1">
      <c r="A78" t="s">
        <v>283</v>
      </c>
      <c r="B78" t="s">
        <v>276</v>
      </c>
      <c r="C78" t="s">
        <v>30</v>
      </c>
      <c r="D78" t="s">
        <v>285</v>
      </c>
      <c r="E78">
        <v>7.0000000000000007E-2</v>
      </c>
      <c r="H78">
        <v>1</v>
      </c>
      <c r="I78" s="13">
        <v>800</v>
      </c>
      <c r="J78" s="21">
        <f t="shared" si="3"/>
        <v>1.4999999999999999E-2</v>
      </c>
      <c r="K78" s="13">
        <v>1.5</v>
      </c>
      <c r="M78">
        <v>12</v>
      </c>
    </row>
    <row r="79" spans="1:13" hidden="1">
      <c r="A79" t="s">
        <v>283</v>
      </c>
      <c r="B79" t="s">
        <v>276</v>
      </c>
      <c r="C79" t="s">
        <v>30</v>
      </c>
      <c r="D79" t="s">
        <v>285</v>
      </c>
      <c r="E79">
        <v>7.0000000000000007E-2</v>
      </c>
      <c r="H79">
        <v>2</v>
      </c>
      <c r="I79" s="13">
        <v>600</v>
      </c>
      <c r="J79" s="21">
        <f t="shared" si="3"/>
        <v>4.7E-2</v>
      </c>
      <c r="K79" s="13">
        <v>4.7</v>
      </c>
      <c r="M79">
        <v>12</v>
      </c>
    </row>
    <row r="80" spans="1:13" hidden="1">
      <c r="A80" t="s">
        <v>283</v>
      </c>
      <c r="B80" t="s">
        <v>276</v>
      </c>
      <c r="C80" t="s">
        <v>30</v>
      </c>
      <c r="D80" t="s">
        <v>285</v>
      </c>
      <c r="E80">
        <v>7.0000000000000007E-2</v>
      </c>
      <c r="H80">
        <v>4</v>
      </c>
      <c r="I80" s="13">
        <v>400</v>
      </c>
      <c r="J80" s="21">
        <f t="shared" si="3"/>
        <v>0.1</v>
      </c>
      <c r="K80" s="13">
        <v>10</v>
      </c>
      <c r="M80">
        <v>12</v>
      </c>
    </row>
    <row r="81" spans="1:13" hidden="1">
      <c r="A81" t="s">
        <v>283</v>
      </c>
      <c r="B81" t="s">
        <v>276</v>
      </c>
      <c r="C81" t="s">
        <v>30</v>
      </c>
      <c r="D81" t="s">
        <v>285</v>
      </c>
      <c r="E81">
        <v>7.0000000000000007E-2</v>
      </c>
      <c r="H81">
        <v>8</v>
      </c>
      <c r="I81" s="13">
        <v>200</v>
      </c>
      <c r="J81" s="21">
        <f t="shared" si="3"/>
        <v>0.48</v>
      </c>
      <c r="K81" s="13">
        <v>48</v>
      </c>
      <c r="M81">
        <v>12</v>
      </c>
    </row>
    <row r="82" spans="1:13" s="21" customFormat="1" hidden="1">
      <c r="A82" s="21" t="s">
        <v>283</v>
      </c>
      <c r="B82" s="21" t="s">
        <v>276</v>
      </c>
      <c r="C82" s="21" t="s">
        <v>47</v>
      </c>
      <c r="D82" s="21" t="s">
        <v>286</v>
      </c>
      <c r="E82" s="21">
        <v>20</v>
      </c>
      <c r="H82" s="21">
        <v>3.6</v>
      </c>
      <c r="I82" s="22">
        <v>206</v>
      </c>
      <c r="J82" s="21">
        <f t="shared" si="3"/>
        <v>7.2999999999999995E-2</v>
      </c>
      <c r="K82" s="22">
        <v>7.3</v>
      </c>
      <c r="M82">
        <v>13</v>
      </c>
    </row>
    <row r="83" spans="1:13" hidden="1">
      <c r="A83" t="s">
        <v>283</v>
      </c>
      <c r="B83" t="s">
        <v>276</v>
      </c>
      <c r="C83" t="s">
        <v>47</v>
      </c>
      <c r="D83" t="s">
        <v>286</v>
      </c>
      <c r="E83">
        <v>20</v>
      </c>
      <c r="H83">
        <v>3.6</v>
      </c>
      <c r="I83" s="13">
        <v>166</v>
      </c>
      <c r="J83" s="21">
        <f t="shared" si="3"/>
        <v>0.09</v>
      </c>
      <c r="K83" s="13">
        <v>9</v>
      </c>
      <c r="M83">
        <v>13</v>
      </c>
    </row>
    <row r="84" spans="1:13" hidden="1">
      <c r="A84" t="s">
        <v>283</v>
      </c>
      <c r="B84" t="s">
        <v>276</v>
      </c>
      <c r="C84" t="s">
        <v>47</v>
      </c>
      <c r="D84" t="s">
        <v>286</v>
      </c>
      <c r="E84">
        <v>20</v>
      </c>
      <c r="H84">
        <v>3.6</v>
      </c>
      <c r="I84" s="13">
        <v>155</v>
      </c>
      <c r="J84" s="21">
        <f t="shared" si="3"/>
        <v>7.6999999999999999E-2</v>
      </c>
      <c r="K84" s="13">
        <v>7.7</v>
      </c>
      <c r="M84">
        <v>13</v>
      </c>
    </row>
    <row r="85" spans="1:13" hidden="1">
      <c r="A85" t="s">
        <v>283</v>
      </c>
      <c r="B85" t="s">
        <v>276</v>
      </c>
      <c r="C85" t="s">
        <v>47</v>
      </c>
      <c r="D85" t="s">
        <v>287</v>
      </c>
      <c r="E85">
        <v>20</v>
      </c>
      <c r="H85">
        <v>3.6</v>
      </c>
      <c r="I85" s="13">
        <v>318</v>
      </c>
      <c r="J85" s="21">
        <f t="shared" si="3"/>
        <v>8.199999999999999E-2</v>
      </c>
      <c r="K85" s="13">
        <v>8.1999999999999993</v>
      </c>
      <c r="M85">
        <v>13</v>
      </c>
    </row>
    <row r="86" spans="1:13" hidden="1">
      <c r="A86" t="s">
        <v>283</v>
      </c>
      <c r="B86" t="s">
        <v>276</v>
      </c>
      <c r="C86" t="s">
        <v>47</v>
      </c>
      <c r="D86" t="s">
        <v>287</v>
      </c>
      <c r="E86">
        <v>20</v>
      </c>
      <c r="H86">
        <v>3.6</v>
      </c>
      <c r="I86" s="13">
        <v>400</v>
      </c>
      <c r="J86" s="21">
        <f t="shared" si="3"/>
        <v>6.8000000000000005E-2</v>
      </c>
      <c r="K86" s="13">
        <v>6.8</v>
      </c>
      <c r="M86">
        <v>13</v>
      </c>
    </row>
    <row r="87" spans="1:13" s="23" customFormat="1" hidden="1">
      <c r="A87" s="23" t="s">
        <v>283</v>
      </c>
      <c r="B87" s="23" t="s">
        <v>276</v>
      </c>
      <c r="C87" s="23" t="s">
        <v>47</v>
      </c>
      <c r="D87" s="23" t="s">
        <v>287</v>
      </c>
      <c r="E87" s="23">
        <v>20</v>
      </c>
      <c r="H87" s="23">
        <v>3.6</v>
      </c>
      <c r="I87" s="26">
        <v>375</v>
      </c>
      <c r="J87" s="21">
        <f t="shared" si="3"/>
        <v>7.2000000000000008E-2</v>
      </c>
      <c r="K87" s="26">
        <v>7.2</v>
      </c>
      <c r="M87">
        <v>13</v>
      </c>
    </row>
    <row r="88" spans="1:13" hidden="1">
      <c r="A88" t="s">
        <v>288</v>
      </c>
      <c r="B88" t="s">
        <v>276</v>
      </c>
      <c r="C88" t="s">
        <v>47</v>
      </c>
      <c r="D88" t="s">
        <v>289</v>
      </c>
      <c r="E88">
        <v>20</v>
      </c>
      <c r="H88">
        <v>3.6</v>
      </c>
      <c r="I88" s="13">
        <v>192</v>
      </c>
      <c r="J88" s="21">
        <f t="shared" si="3"/>
        <v>7.2999999999999995E-2</v>
      </c>
      <c r="K88" s="13">
        <v>7.3</v>
      </c>
      <c r="M88">
        <v>14</v>
      </c>
    </row>
    <row r="89" spans="1:13" hidden="1">
      <c r="A89" t="s">
        <v>288</v>
      </c>
      <c r="B89" t="s">
        <v>276</v>
      </c>
      <c r="C89" t="s">
        <v>47</v>
      </c>
      <c r="D89" t="s">
        <v>289</v>
      </c>
      <c r="E89">
        <v>20</v>
      </c>
      <c r="H89">
        <v>3.6</v>
      </c>
      <c r="I89" s="13">
        <v>306</v>
      </c>
      <c r="J89" s="21">
        <f t="shared" si="3"/>
        <v>0.111</v>
      </c>
      <c r="K89" s="13">
        <v>11.1</v>
      </c>
      <c r="M89">
        <v>14</v>
      </c>
    </row>
    <row r="90" spans="1:13" hidden="1">
      <c r="A90" t="s">
        <v>288</v>
      </c>
      <c r="B90" t="s">
        <v>276</v>
      </c>
      <c r="C90" t="s">
        <v>47</v>
      </c>
      <c r="D90" t="s">
        <v>289</v>
      </c>
      <c r="E90">
        <v>20</v>
      </c>
      <c r="H90">
        <v>3.6</v>
      </c>
      <c r="I90" s="13">
        <v>210</v>
      </c>
      <c r="J90" s="21">
        <f t="shared" si="3"/>
        <v>6.2E-2</v>
      </c>
      <c r="K90" s="13">
        <v>6.2</v>
      </c>
      <c r="M90">
        <v>14</v>
      </c>
    </row>
    <row r="91" spans="1:13" hidden="1">
      <c r="A91" t="s">
        <v>288</v>
      </c>
      <c r="B91" t="s">
        <v>276</v>
      </c>
      <c r="C91" t="s">
        <v>47</v>
      </c>
      <c r="D91" t="s">
        <v>290</v>
      </c>
      <c r="E91">
        <v>20</v>
      </c>
      <c r="H91">
        <v>3.6</v>
      </c>
      <c r="I91" s="13">
        <v>361</v>
      </c>
      <c r="J91" s="21">
        <f t="shared" si="3"/>
        <v>7.8E-2</v>
      </c>
      <c r="K91" s="13">
        <v>7.8</v>
      </c>
      <c r="M91">
        <v>14</v>
      </c>
    </row>
    <row r="92" spans="1:13" hidden="1">
      <c r="A92" t="s">
        <v>288</v>
      </c>
      <c r="B92" t="s">
        <v>276</v>
      </c>
      <c r="C92" t="s">
        <v>47</v>
      </c>
      <c r="D92" t="s">
        <v>290</v>
      </c>
      <c r="E92">
        <v>20</v>
      </c>
      <c r="H92">
        <v>3.6</v>
      </c>
      <c r="I92" s="13">
        <v>343</v>
      </c>
      <c r="J92" s="21">
        <f t="shared" si="3"/>
        <v>7.9000000000000001E-2</v>
      </c>
      <c r="K92" s="13">
        <v>7.9</v>
      </c>
      <c r="M92">
        <v>14</v>
      </c>
    </row>
    <row r="93" spans="1:13" hidden="1">
      <c r="A93" t="s">
        <v>288</v>
      </c>
      <c r="B93" t="s">
        <v>276</v>
      </c>
      <c r="C93" t="s">
        <v>47</v>
      </c>
      <c r="D93" t="s">
        <v>290</v>
      </c>
      <c r="E93">
        <v>20</v>
      </c>
      <c r="H93">
        <v>3.6</v>
      </c>
      <c r="I93" s="13">
        <v>400</v>
      </c>
      <c r="J93" s="21">
        <f t="shared" si="3"/>
        <v>8.8000000000000009E-2</v>
      </c>
      <c r="K93" s="13">
        <v>8.8000000000000007</v>
      </c>
      <c r="M93">
        <v>14</v>
      </c>
    </row>
    <row r="94" spans="1:13" s="21" customFormat="1" hidden="1">
      <c r="A94" s="21" t="s">
        <v>291</v>
      </c>
      <c r="B94" s="21" t="s">
        <v>268</v>
      </c>
      <c r="C94" s="21" t="s">
        <v>30</v>
      </c>
      <c r="E94" s="21">
        <v>0.15</v>
      </c>
      <c r="H94" s="22">
        <v>0.65</v>
      </c>
      <c r="I94" s="22">
        <v>153</v>
      </c>
      <c r="J94" s="21">
        <f t="shared" si="3"/>
        <v>3.9215686270000001E-2</v>
      </c>
      <c r="K94" s="22">
        <v>3.9215686270000001</v>
      </c>
      <c r="M94">
        <v>15</v>
      </c>
    </row>
    <row r="95" spans="1:13" hidden="1">
      <c r="A95" t="s">
        <v>291</v>
      </c>
      <c r="B95" t="s">
        <v>268</v>
      </c>
      <c r="C95" t="s">
        <v>30</v>
      </c>
      <c r="E95">
        <v>0.15</v>
      </c>
      <c r="H95" s="13">
        <v>1.94</v>
      </c>
      <c r="I95" s="13">
        <v>104</v>
      </c>
      <c r="J95" s="21">
        <f t="shared" si="3"/>
        <v>0.2788461538</v>
      </c>
      <c r="K95" s="13">
        <v>27.88461538</v>
      </c>
      <c r="M95">
        <v>15</v>
      </c>
    </row>
    <row r="96" spans="1:13" hidden="1">
      <c r="A96" t="s">
        <v>291</v>
      </c>
      <c r="B96" t="s">
        <v>268</v>
      </c>
      <c r="C96" t="s">
        <v>30</v>
      </c>
      <c r="E96">
        <v>0.15</v>
      </c>
      <c r="H96" s="13">
        <v>2.63</v>
      </c>
      <c r="I96" s="13">
        <v>129</v>
      </c>
      <c r="J96" s="21">
        <f t="shared" si="3"/>
        <v>0.47286821709999999</v>
      </c>
      <c r="K96" s="13">
        <v>47.286821709999998</v>
      </c>
      <c r="M96">
        <v>15</v>
      </c>
    </row>
    <row r="97" spans="1:13" hidden="1">
      <c r="A97" t="s">
        <v>291</v>
      </c>
      <c r="B97" t="s">
        <v>268</v>
      </c>
      <c r="C97" t="s">
        <v>30</v>
      </c>
      <c r="E97">
        <v>0.15</v>
      </c>
      <c r="H97" s="13">
        <v>3.85</v>
      </c>
      <c r="I97" s="13">
        <v>207</v>
      </c>
      <c r="J97" s="21">
        <f t="shared" si="3"/>
        <v>1.0144927539999999</v>
      </c>
      <c r="K97" s="13">
        <v>101.4492754</v>
      </c>
      <c r="M97">
        <v>15</v>
      </c>
    </row>
    <row r="98" spans="1:13" s="23" customFormat="1" hidden="1">
      <c r="A98" s="23" t="s">
        <v>291</v>
      </c>
      <c r="B98" s="23" t="s">
        <v>268</v>
      </c>
      <c r="C98" s="23" t="s">
        <v>30</v>
      </c>
      <c r="E98" s="23">
        <v>0.15</v>
      </c>
      <c r="H98" s="26">
        <v>4.63</v>
      </c>
      <c r="I98" s="26">
        <v>114</v>
      </c>
      <c r="J98" s="21">
        <f t="shared" si="3"/>
        <v>1.684210526</v>
      </c>
      <c r="K98" s="26">
        <v>168.4210526</v>
      </c>
      <c r="M98" s="23">
        <v>15</v>
      </c>
    </row>
    <row r="99" spans="1:13" hidden="1">
      <c r="A99" t="s">
        <v>291</v>
      </c>
      <c r="B99" t="s">
        <v>268</v>
      </c>
      <c r="C99" t="s">
        <v>30</v>
      </c>
      <c r="E99">
        <v>0.03</v>
      </c>
      <c r="H99" s="13">
        <v>0.17</v>
      </c>
      <c r="I99" s="13">
        <v>320</v>
      </c>
      <c r="J99" s="21">
        <f t="shared" si="3"/>
        <v>6.25E-2</v>
      </c>
      <c r="K99" s="13">
        <v>6.25</v>
      </c>
      <c r="M99">
        <v>16</v>
      </c>
    </row>
    <row r="100" spans="1:13" hidden="1">
      <c r="A100" t="s">
        <v>291</v>
      </c>
      <c r="B100" t="s">
        <v>268</v>
      </c>
      <c r="C100" t="s">
        <v>30</v>
      </c>
      <c r="E100">
        <v>0.03</v>
      </c>
      <c r="H100" s="13">
        <v>0.46</v>
      </c>
      <c r="I100" s="13">
        <v>702</v>
      </c>
      <c r="J100" s="21">
        <f t="shared" si="3"/>
        <v>7.9772079770000004E-2</v>
      </c>
      <c r="K100" s="13">
        <v>7.9772079769999999</v>
      </c>
      <c r="M100">
        <v>16</v>
      </c>
    </row>
    <row r="101" spans="1:13" hidden="1">
      <c r="A101" t="s">
        <v>291</v>
      </c>
      <c r="B101" t="s">
        <v>268</v>
      </c>
      <c r="C101" t="s">
        <v>30</v>
      </c>
      <c r="E101">
        <v>0.03</v>
      </c>
      <c r="H101" s="13">
        <v>0.84</v>
      </c>
      <c r="I101" s="13">
        <v>438</v>
      </c>
      <c r="J101" s="21">
        <f t="shared" si="3"/>
        <v>0.12557077629999999</v>
      </c>
      <c r="K101" s="13">
        <v>12.55707763</v>
      </c>
      <c r="M101">
        <v>16</v>
      </c>
    </row>
    <row r="102" spans="1:13" hidden="1">
      <c r="A102" t="s">
        <v>291</v>
      </c>
      <c r="B102" t="s">
        <v>268</v>
      </c>
      <c r="C102" t="s">
        <v>30</v>
      </c>
      <c r="E102">
        <v>0.03</v>
      </c>
      <c r="H102" s="13">
        <v>1.23</v>
      </c>
      <c r="I102" s="13">
        <v>553</v>
      </c>
      <c r="J102" s="21">
        <f t="shared" si="3"/>
        <v>0.22603978300000002</v>
      </c>
      <c r="K102" s="13">
        <v>22.603978300000001</v>
      </c>
      <c r="M102">
        <v>16</v>
      </c>
    </row>
    <row r="103" spans="1:13" hidden="1">
      <c r="A103" t="s">
        <v>291</v>
      </c>
      <c r="B103" t="s">
        <v>268</v>
      </c>
      <c r="C103" t="s">
        <v>30</v>
      </c>
      <c r="E103">
        <v>0.03</v>
      </c>
      <c r="H103" s="13">
        <v>2.57</v>
      </c>
      <c r="I103" s="13">
        <v>366</v>
      </c>
      <c r="J103" s="21">
        <f t="shared" si="3"/>
        <v>0.92076502729999998</v>
      </c>
      <c r="K103" s="13">
        <v>92.076502730000001</v>
      </c>
      <c r="M103">
        <v>16</v>
      </c>
    </row>
    <row r="104" spans="1:13" s="23" customFormat="1" hidden="1">
      <c r="A104" s="23" t="s">
        <v>291</v>
      </c>
      <c r="B104" s="23" t="s">
        <v>268</v>
      </c>
      <c r="C104" t="s">
        <v>30</v>
      </c>
      <c r="E104" s="23">
        <v>0.03</v>
      </c>
      <c r="H104" s="26">
        <v>3.22</v>
      </c>
      <c r="I104" s="26">
        <v>101</v>
      </c>
      <c r="J104" s="21">
        <f t="shared" si="3"/>
        <v>1.2376237620000001</v>
      </c>
      <c r="K104" s="26">
        <v>123.76237620000001</v>
      </c>
      <c r="M104">
        <v>16</v>
      </c>
    </row>
    <row r="105" spans="1:13" s="20" customFormat="1" hidden="1">
      <c r="A105" s="20" t="s">
        <v>292</v>
      </c>
      <c r="B105" s="20" t="s">
        <v>268</v>
      </c>
      <c r="C105" s="20" t="s">
        <v>30</v>
      </c>
      <c r="E105" s="20">
        <v>0.25</v>
      </c>
      <c r="H105" s="14">
        <v>0.05</v>
      </c>
      <c r="I105" s="14">
        <v>3325</v>
      </c>
      <c r="J105" s="21">
        <f t="shared" si="3"/>
        <v>2.70676692E-3</v>
      </c>
      <c r="K105" s="14">
        <v>0.270676692</v>
      </c>
      <c r="M105">
        <v>17</v>
      </c>
    </row>
    <row r="106" spans="1:13" hidden="1">
      <c r="A106" t="s">
        <v>292</v>
      </c>
      <c r="B106" t="s">
        <v>268</v>
      </c>
      <c r="C106" t="s">
        <v>30</v>
      </c>
      <c r="E106">
        <v>0.25</v>
      </c>
      <c r="H106" s="13">
        <v>0.1</v>
      </c>
      <c r="I106" s="13">
        <v>4693</v>
      </c>
      <c r="J106" s="21">
        <f t="shared" si="3"/>
        <v>5.9663328400000005E-3</v>
      </c>
      <c r="K106" s="13">
        <v>0.59663328400000004</v>
      </c>
      <c r="M106">
        <v>17</v>
      </c>
    </row>
    <row r="107" spans="1:13" hidden="1">
      <c r="A107" t="s">
        <v>292</v>
      </c>
      <c r="B107" t="s">
        <v>268</v>
      </c>
      <c r="C107" t="s">
        <v>30</v>
      </c>
      <c r="E107">
        <v>0.25</v>
      </c>
      <c r="H107" s="13">
        <v>0.25</v>
      </c>
      <c r="I107" s="13">
        <v>3547</v>
      </c>
      <c r="J107" s="21">
        <f t="shared" si="3"/>
        <v>1.3814491120000001E-2</v>
      </c>
      <c r="K107" s="13">
        <v>1.3814491120000001</v>
      </c>
      <c r="M107">
        <v>17</v>
      </c>
    </row>
    <row r="108" spans="1:13" hidden="1">
      <c r="A108" t="s">
        <v>292</v>
      </c>
      <c r="B108" t="s">
        <v>268</v>
      </c>
      <c r="C108" t="s">
        <v>30</v>
      </c>
      <c r="E108">
        <v>0.25</v>
      </c>
      <c r="H108" s="13">
        <v>0.5</v>
      </c>
      <c r="I108" s="13">
        <v>2652</v>
      </c>
      <c r="J108" s="21">
        <f t="shared" si="3"/>
        <v>4.1855203620000003E-2</v>
      </c>
      <c r="K108" s="13">
        <v>4.1855203620000001</v>
      </c>
      <c r="M108">
        <v>17</v>
      </c>
    </row>
    <row r="109" spans="1:13" hidden="1">
      <c r="A109" t="s">
        <v>292</v>
      </c>
      <c r="B109" t="s">
        <v>268</v>
      </c>
      <c r="C109" t="s">
        <v>30</v>
      </c>
      <c r="E109">
        <v>0.25</v>
      </c>
      <c r="H109" s="13">
        <v>1</v>
      </c>
      <c r="I109" s="13">
        <v>1869</v>
      </c>
      <c r="J109" s="21">
        <f t="shared" si="3"/>
        <v>0.1070090958</v>
      </c>
      <c r="K109" s="13">
        <v>10.700909579999999</v>
      </c>
      <c r="M109">
        <v>17</v>
      </c>
    </row>
    <row r="110" spans="1:13" hidden="1">
      <c r="A110" t="s">
        <v>292</v>
      </c>
      <c r="B110" t="s">
        <v>268</v>
      </c>
      <c r="C110" t="s">
        <v>30</v>
      </c>
      <c r="E110">
        <v>0.25</v>
      </c>
      <c r="H110" s="13">
        <v>2</v>
      </c>
      <c r="I110" s="13">
        <v>266</v>
      </c>
      <c r="J110" s="21">
        <f t="shared" si="3"/>
        <v>0.37218045109999998</v>
      </c>
      <c r="K110" s="13">
        <v>37.218045109999998</v>
      </c>
      <c r="M110">
        <v>17</v>
      </c>
    </row>
    <row r="111" spans="1:13" hidden="1">
      <c r="A111" t="s">
        <v>292</v>
      </c>
      <c r="B111" t="s">
        <v>268</v>
      </c>
      <c r="C111" t="s">
        <v>30</v>
      </c>
      <c r="E111">
        <v>0.25</v>
      </c>
      <c r="H111" s="13">
        <v>2.5</v>
      </c>
      <c r="I111" s="13">
        <v>183</v>
      </c>
      <c r="J111" s="21">
        <f t="shared" si="3"/>
        <v>0.54644808740000006</v>
      </c>
      <c r="K111" s="13">
        <v>54.644808740000002</v>
      </c>
      <c r="M111">
        <v>17</v>
      </c>
    </row>
    <row r="112" spans="1:13" hidden="1">
      <c r="A112" t="s">
        <v>292</v>
      </c>
      <c r="B112" t="s">
        <v>268</v>
      </c>
      <c r="C112" t="s">
        <v>30</v>
      </c>
      <c r="E112">
        <v>0.25</v>
      </c>
      <c r="H112" s="13">
        <v>3</v>
      </c>
      <c r="I112" s="13">
        <v>293</v>
      </c>
      <c r="J112" s="21">
        <f t="shared" si="3"/>
        <v>0.74744027300000004</v>
      </c>
      <c r="K112" s="13">
        <v>74.744027299999999</v>
      </c>
      <c r="M112">
        <v>17</v>
      </c>
    </row>
    <row r="113" spans="1:13" hidden="1">
      <c r="A113" t="s">
        <v>292</v>
      </c>
      <c r="B113" t="s">
        <v>268</v>
      </c>
      <c r="C113" t="s">
        <v>30</v>
      </c>
      <c r="E113">
        <v>0.25</v>
      </c>
      <c r="H113" s="13">
        <v>4</v>
      </c>
      <c r="I113" s="13">
        <v>247</v>
      </c>
      <c r="J113" s="21">
        <f t="shared" si="3"/>
        <v>1.307692308</v>
      </c>
      <c r="K113" s="13">
        <v>130.7692308</v>
      </c>
      <c r="M113">
        <v>17</v>
      </c>
    </row>
    <row r="114" spans="1:13" hidden="1">
      <c r="A114" t="s">
        <v>292</v>
      </c>
      <c r="B114" t="s">
        <v>268</v>
      </c>
      <c r="C114" t="s">
        <v>30</v>
      </c>
      <c r="E114">
        <v>0.25</v>
      </c>
      <c r="H114" s="13">
        <v>6</v>
      </c>
      <c r="I114" s="13">
        <v>100</v>
      </c>
      <c r="J114" s="21">
        <f t="shared" si="3"/>
        <v>2.2400000000000002</v>
      </c>
      <c r="K114" s="13">
        <v>224</v>
      </c>
      <c r="M114">
        <v>17</v>
      </c>
    </row>
    <row r="115" spans="1:13" hidden="1">
      <c r="A115" t="s">
        <v>292</v>
      </c>
      <c r="B115" t="s">
        <v>268</v>
      </c>
      <c r="C115" t="s">
        <v>30</v>
      </c>
      <c r="E115">
        <v>0.25</v>
      </c>
      <c r="H115" s="13">
        <v>8</v>
      </c>
      <c r="I115" s="13">
        <v>30</v>
      </c>
      <c r="J115" s="21">
        <f t="shared" si="3"/>
        <v>3.9</v>
      </c>
      <c r="K115" s="13">
        <v>390</v>
      </c>
      <c r="M115">
        <v>17</v>
      </c>
    </row>
    <row r="116" spans="1:13" s="20" customFormat="1" hidden="1">
      <c r="A116" s="20" t="s">
        <v>292</v>
      </c>
      <c r="B116" s="20" t="s">
        <v>268</v>
      </c>
      <c r="C116" s="20" t="s">
        <v>269</v>
      </c>
      <c r="D116" s="20" t="s">
        <v>293</v>
      </c>
      <c r="H116" s="14">
        <v>0.25</v>
      </c>
      <c r="I116" s="14">
        <v>6883</v>
      </c>
      <c r="J116" s="21">
        <f t="shared" si="3"/>
        <v>6.9737033299999999E-3</v>
      </c>
      <c r="K116" s="14">
        <v>0.69737033299999995</v>
      </c>
      <c r="M116">
        <v>18</v>
      </c>
    </row>
    <row r="117" spans="1:13" hidden="1">
      <c r="A117" t="s">
        <v>292</v>
      </c>
      <c r="B117" t="s">
        <v>268</v>
      </c>
      <c r="C117" t="s">
        <v>269</v>
      </c>
      <c r="D117" t="s">
        <v>293</v>
      </c>
      <c r="H117" s="13">
        <v>0.5</v>
      </c>
      <c r="I117" s="13">
        <v>4917</v>
      </c>
      <c r="J117" s="21">
        <f t="shared" si="3"/>
        <v>2.4201749030000001E-2</v>
      </c>
      <c r="K117" s="13">
        <v>2.4201749029999999</v>
      </c>
      <c r="M117">
        <v>18</v>
      </c>
    </row>
    <row r="118" spans="1:13" hidden="1">
      <c r="A118" t="s">
        <v>292</v>
      </c>
      <c r="B118" t="s">
        <v>268</v>
      </c>
      <c r="C118" t="s">
        <v>269</v>
      </c>
      <c r="D118" t="s">
        <v>293</v>
      </c>
      <c r="H118" s="13">
        <v>1</v>
      </c>
      <c r="I118" s="13">
        <v>2366</v>
      </c>
      <c r="J118" s="21">
        <f t="shared" si="3"/>
        <v>6.0016906170000002E-2</v>
      </c>
      <c r="K118" s="13">
        <v>6.0016906170000004</v>
      </c>
      <c r="M118">
        <v>18</v>
      </c>
    </row>
    <row r="119" spans="1:13" hidden="1">
      <c r="A119" t="s">
        <v>292</v>
      </c>
      <c r="B119" t="s">
        <v>268</v>
      </c>
      <c r="C119" t="s">
        <v>269</v>
      </c>
      <c r="D119" t="s">
        <v>293</v>
      </c>
      <c r="H119" s="13">
        <v>2</v>
      </c>
      <c r="I119" s="13">
        <v>462</v>
      </c>
      <c r="J119" s="21">
        <f t="shared" si="3"/>
        <v>0.2272727273</v>
      </c>
      <c r="K119" s="13">
        <v>22.727272729999999</v>
      </c>
      <c r="M119">
        <v>18</v>
      </c>
    </row>
    <row r="120" spans="1:13" hidden="1">
      <c r="A120" t="s">
        <v>292</v>
      </c>
      <c r="B120" t="s">
        <v>268</v>
      </c>
      <c r="C120" t="s">
        <v>269</v>
      </c>
      <c r="D120" t="s">
        <v>293</v>
      </c>
      <c r="H120" s="13">
        <v>3</v>
      </c>
      <c r="I120" s="13">
        <v>494</v>
      </c>
      <c r="J120" s="21">
        <f t="shared" si="3"/>
        <v>0.48987854249999996</v>
      </c>
      <c r="K120" s="13">
        <v>48.987854249999998</v>
      </c>
      <c r="M120">
        <v>18</v>
      </c>
    </row>
    <row r="121" spans="1:13" hidden="1">
      <c r="A121" t="s">
        <v>292</v>
      </c>
      <c r="B121" t="s">
        <v>268</v>
      </c>
      <c r="C121" t="s">
        <v>269</v>
      </c>
      <c r="D121" t="s">
        <v>293</v>
      </c>
      <c r="H121" s="13">
        <v>5</v>
      </c>
      <c r="I121" s="13">
        <v>173</v>
      </c>
      <c r="J121" s="21">
        <f t="shared" si="3"/>
        <v>1.352601156</v>
      </c>
      <c r="K121" s="13">
        <v>135.26011560000001</v>
      </c>
      <c r="M121">
        <v>18</v>
      </c>
    </row>
    <row r="122" spans="1:13" hidden="1">
      <c r="A122" t="s">
        <v>292</v>
      </c>
      <c r="B122" t="s">
        <v>268</v>
      </c>
      <c r="C122" t="s">
        <v>269</v>
      </c>
      <c r="D122" t="s">
        <v>293</v>
      </c>
      <c r="H122" s="13">
        <v>8</v>
      </c>
      <c r="I122" s="13">
        <v>89</v>
      </c>
      <c r="J122" s="21">
        <f t="shared" si="3"/>
        <v>3.3820224720000001</v>
      </c>
      <c r="K122" s="13">
        <v>338.20224719999999</v>
      </c>
      <c r="M122">
        <v>18</v>
      </c>
    </row>
    <row r="123" spans="1:13" s="24" customFormat="1" hidden="1">
      <c r="A123" s="24" t="s">
        <v>294</v>
      </c>
      <c r="B123" s="24" t="s">
        <v>268</v>
      </c>
      <c r="C123" s="24" t="s">
        <v>47</v>
      </c>
      <c r="E123" s="24">
        <v>5</v>
      </c>
      <c r="H123" s="24">
        <v>0.1</v>
      </c>
      <c r="I123" s="24">
        <v>1018</v>
      </c>
      <c r="J123" s="21">
        <f t="shared" si="3"/>
        <v>2.3E-2</v>
      </c>
      <c r="K123" s="24">
        <v>2.2999999999999998</v>
      </c>
      <c r="L123" s="24">
        <v>0.7</v>
      </c>
      <c r="M123">
        <v>19</v>
      </c>
    </row>
    <row r="124" spans="1:13" s="25" customFormat="1" hidden="1">
      <c r="A124" s="25" t="s">
        <v>294</v>
      </c>
      <c r="B124" s="25" t="s">
        <v>268</v>
      </c>
      <c r="C124" s="25" t="s">
        <v>47</v>
      </c>
      <c r="E124" s="25">
        <v>5</v>
      </c>
      <c r="H124" s="25">
        <v>0.2</v>
      </c>
      <c r="I124" s="25">
        <v>1044</v>
      </c>
      <c r="J124" s="21">
        <f t="shared" si="3"/>
        <v>1.2E-2</v>
      </c>
      <c r="K124" s="25">
        <v>1.2</v>
      </c>
      <c r="L124" s="25">
        <v>0.9</v>
      </c>
      <c r="M124">
        <v>19</v>
      </c>
    </row>
    <row r="125" spans="1:13" s="25" customFormat="1" hidden="1">
      <c r="A125" s="25" t="s">
        <v>294</v>
      </c>
      <c r="B125" s="25" t="s">
        <v>268</v>
      </c>
      <c r="C125" s="25" t="s">
        <v>47</v>
      </c>
      <c r="E125" s="25">
        <v>5</v>
      </c>
      <c r="H125" s="25">
        <v>0.4</v>
      </c>
      <c r="I125" s="25">
        <v>909</v>
      </c>
      <c r="J125" s="21">
        <f t="shared" si="3"/>
        <v>6.8000000000000005E-2</v>
      </c>
      <c r="K125" s="25">
        <v>6.8</v>
      </c>
      <c r="L125" s="25">
        <v>1.6</v>
      </c>
      <c r="M125">
        <v>19</v>
      </c>
    </row>
    <row r="126" spans="1:13" s="25" customFormat="1" hidden="1">
      <c r="A126" s="25" t="s">
        <v>294</v>
      </c>
      <c r="B126" s="25" t="s">
        <v>268</v>
      </c>
      <c r="C126" s="25" t="s">
        <v>47</v>
      </c>
      <c r="E126" s="25">
        <v>5</v>
      </c>
      <c r="H126" s="25">
        <v>0.7</v>
      </c>
      <c r="I126" s="25">
        <v>869</v>
      </c>
      <c r="J126" s="21">
        <f t="shared" si="3"/>
        <v>0.08</v>
      </c>
      <c r="K126" s="25">
        <v>8</v>
      </c>
      <c r="L126" s="25">
        <v>1.7</v>
      </c>
      <c r="M126">
        <v>19</v>
      </c>
    </row>
    <row r="127" spans="1:13" s="25" customFormat="1" hidden="1">
      <c r="A127" s="25" t="s">
        <v>294</v>
      </c>
      <c r="B127" s="25" t="s">
        <v>268</v>
      </c>
      <c r="C127" s="25" t="s">
        <v>47</v>
      </c>
      <c r="E127" s="25">
        <v>5</v>
      </c>
      <c r="H127" s="25">
        <v>1</v>
      </c>
      <c r="I127" s="25">
        <v>634</v>
      </c>
      <c r="J127" s="21">
        <f t="shared" si="3"/>
        <v>0.14899999999999999</v>
      </c>
      <c r="K127" s="25">
        <v>14.9</v>
      </c>
      <c r="L127" s="25">
        <v>2.6</v>
      </c>
      <c r="M127">
        <v>19</v>
      </c>
    </row>
    <row r="128" spans="1:13" s="25" customFormat="1" hidden="1">
      <c r="A128" s="25" t="s">
        <v>294</v>
      </c>
      <c r="B128" s="25" t="s">
        <v>268</v>
      </c>
      <c r="C128" s="25" t="s">
        <v>47</v>
      </c>
      <c r="E128" s="25">
        <v>120</v>
      </c>
      <c r="H128" s="25">
        <v>0.15</v>
      </c>
      <c r="I128" s="25">
        <v>1188</v>
      </c>
      <c r="J128" s="21">
        <f t="shared" si="3"/>
        <v>1.4999999999999999E-2</v>
      </c>
      <c r="K128" s="25">
        <v>1.5</v>
      </c>
      <c r="L128" s="25">
        <v>0.6</v>
      </c>
      <c r="M128">
        <v>20</v>
      </c>
    </row>
    <row r="129" spans="1:13" s="25" customFormat="1" hidden="1">
      <c r="A129" s="25" t="s">
        <v>294</v>
      </c>
      <c r="B129" s="25" t="s">
        <v>268</v>
      </c>
      <c r="C129" s="25" t="s">
        <v>47</v>
      </c>
      <c r="E129" s="25">
        <v>120</v>
      </c>
      <c r="H129" s="25">
        <v>0.3</v>
      </c>
      <c r="I129" s="25">
        <v>1437</v>
      </c>
      <c r="J129" s="21">
        <f t="shared" si="3"/>
        <v>2.1000000000000001E-2</v>
      </c>
      <c r="K129" s="25">
        <v>2.1</v>
      </c>
      <c r="L129" s="25">
        <v>0.6</v>
      </c>
      <c r="M129">
        <v>20</v>
      </c>
    </row>
    <row r="130" spans="1:13" s="25" customFormat="1" hidden="1">
      <c r="A130" s="25" t="s">
        <v>294</v>
      </c>
      <c r="B130" s="25" t="s">
        <v>268</v>
      </c>
      <c r="C130" s="25" t="s">
        <v>47</v>
      </c>
      <c r="E130" s="25">
        <v>120</v>
      </c>
      <c r="H130" s="25">
        <v>0.5</v>
      </c>
      <c r="I130" s="25">
        <v>1369</v>
      </c>
      <c r="J130" s="21">
        <f t="shared" si="3"/>
        <v>3.6000000000000004E-2</v>
      </c>
      <c r="K130" s="25">
        <v>3.6</v>
      </c>
      <c r="L130" s="25">
        <v>0.8</v>
      </c>
      <c r="M130">
        <v>20</v>
      </c>
    </row>
    <row r="131" spans="1:13" s="25" customFormat="1" hidden="1">
      <c r="A131" s="25" t="s">
        <v>294</v>
      </c>
      <c r="B131" s="25" t="s">
        <v>268</v>
      </c>
      <c r="C131" s="25" t="s">
        <v>47</v>
      </c>
      <c r="E131" s="25">
        <v>120</v>
      </c>
      <c r="H131" s="25">
        <v>0.75</v>
      </c>
      <c r="I131" s="25">
        <v>1136</v>
      </c>
      <c r="J131" s="21">
        <f t="shared" ref="J131:J193" si="4">K131/100</f>
        <v>6.0999999999999999E-2</v>
      </c>
      <c r="K131" s="25">
        <v>6.1</v>
      </c>
      <c r="L131" s="25">
        <v>1.2</v>
      </c>
      <c r="M131">
        <v>20</v>
      </c>
    </row>
    <row r="132" spans="1:13" s="25" customFormat="1" hidden="1">
      <c r="A132" s="25" t="s">
        <v>294</v>
      </c>
      <c r="B132" s="25" t="s">
        <v>268</v>
      </c>
      <c r="C132" s="25" t="s">
        <v>47</v>
      </c>
      <c r="E132" s="25">
        <v>120</v>
      </c>
      <c r="H132" s="25">
        <v>1</v>
      </c>
      <c r="I132" s="25">
        <v>825</v>
      </c>
      <c r="J132" s="21">
        <f t="shared" si="4"/>
        <v>0.13800000000000001</v>
      </c>
      <c r="K132" s="25">
        <v>13.8</v>
      </c>
      <c r="L132" s="25">
        <v>2</v>
      </c>
      <c r="M132">
        <v>20</v>
      </c>
    </row>
    <row r="133" spans="1:13" s="25" customFormat="1" hidden="1">
      <c r="A133" s="25" t="s">
        <v>294</v>
      </c>
      <c r="B133" s="25" t="s">
        <v>268</v>
      </c>
      <c r="C133" s="25" t="s">
        <v>47</v>
      </c>
      <c r="E133" s="25">
        <v>120</v>
      </c>
      <c r="H133" s="25">
        <v>1.5</v>
      </c>
      <c r="I133" s="25">
        <v>357</v>
      </c>
      <c r="J133" s="21">
        <f t="shared" si="4"/>
        <v>0.312</v>
      </c>
      <c r="K133" s="25">
        <v>31.2</v>
      </c>
      <c r="L133" s="25">
        <v>4.7</v>
      </c>
      <c r="M133">
        <v>20</v>
      </c>
    </row>
    <row r="134" spans="1:13" s="25" customFormat="1" hidden="1">
      <c r="A134" s="25" t="s">
        <v>294</v>
      </c>
      <c r="B134" s="25" t="s">
        <v>268</v>
      </c>
      <c r="C134" s="25" t="s">
        <v>47</v>
      </c>
      <c r="E134" s="25">
        <v>120</v>
      </c>
      <c r="H134" s="25">
        <v>2</v>
      </c>
      <c r="I134" s="25">
        <v>203</v>
      </c>
      <c r="J134" s="21">
        <f t="shared" si="4"/>
        <v>0.61</v>
      </c>
      <c r="K134" s="25">
        <v>61</v>
      </c>
      <c r="L134" s="25">
        <v>8.6</v>
      </c>
      <c r="M134">
        <v>20</v>
      </c>
    </row>
    <row r="135" spans="1:13" s="25" customFormat="1" hidden="1">
      <c r="A135" s="25" t="s">
        <v>294</v>
      </c>
      <c r="B135" s="25" t="s">
        <v>268</v>
      </c>
      <c r="C135" s="25" t="s">
        <v>47</v>
      </c>
      <c r="E135" s="25">
        <v>250</v>
      </c>
      <c r="H135" s="25">
        <v>0.25</v>
      </c>
      <c r="I135" s="25">
        <v>491</v>
      </c>
      <c r="J135" s="21">
        <f t="shared" si="4"/>
        <v>1.9E-2</v>
      </c>
      <c r="K135" s="25">
        <v>1.9</v>
      </c>
      <c r="L135" s="25">
        <v>1.8</v>
      </c>
      <c r="M135">
        <v>21</v>
      </c>
    </row>
    <row r="136" spans="1:13" s="25" customFormat="1" hidden="1">
      <c r="A136" s="25" t="s">
        <v>294</v>
      </c>
      <c r="B136" s="25" t="s">
        <v>268</v>
      </c>
      <c r="C136" s="25" t="s">
        <v>47</v>
      </c>
      <c r="E136" s="25">
        <v>250</v>
      </c>
      <c r="H136" s="25">
        <v>0.5</v>
      </c>
      <c r="I136" s="25">
        <v>536</v>
      </c>
      <c r="J136" s="21">
        <f t="shared" si="4"/>
        <v>2.7999999999999997E-2</v>
      </c>
      <c r="K136" s="25">
        <v>2.8</v>
      </c>
      <c r="L136" s="25">
        <v>1.8</v>
      </c>
      <c r="M136">
        <v>21</v>
      </c>
    </row>
    <row r="137" spans="1:13" s="25" customFormat="1" hidden="1">
      <c r="A137" s="25" t="s">
        <v>294</v>
      </c>
      <c r="B137" s="25" t="s">
        <v>268</v>
      </c>
      <c r="C137" s="25" t="s">
        <v>47</v>
      </c>
      <c r="E137" s="25">
        <v>250</v>
      </c>
      <c r="H137" s="25">
        <v>0.8</v>
      </c>
      <c r="I137" s="25">
        <v>427</v>
      </c>
      <c r="J137" s="21">
        <f t="shared" si="4"/>
        <v>5.2000000000000005E-2</v>
      </c>
      <c r="K137" s="25">
        <v>5.2</v>
      </c>
      <c r="L137" s="25">
        <v>2.2999999999999998</v>
      </c>
      <c r="M137">
        <v>21</v>
      </c>
    </row>
    <row r="138" spans="1:13" s="25" customFormat="1" hidden="1">
      <c r="A138" s="25" t="s">
        <v>294</v>
      </c>
      <c r="B138" s="25" t="s">
        <v>268</v>
      </c>
      <c r="C138" s="25" t="s">
        <v>47</v>
      </c>
      <c r="E138" s="25">
        <v>250</v>
      </c>
      <c r="H138" s="25">
        <v>1.2</v>
      </c>
      <c r="I138" s="25">
        <v>563</v>
      </c>
      <c r="J138" s="21">
        <f t="shared" si="4"/>
        <v>7.5999999999999998E-2</v>
      </c>
      <c r="K138" s="25">
        <v>7.6</v>
      </c>
      <c r="L138" s="25">
        <v>2.2999999999999998</v>
      </c>
      <c r="M138">
        <v>21</v>
      </c>
    </row>
    <row r="139" spans="1:13" s="25" customFormat="1" hidden="1">
      <c r="A139" s="25" t="s">
        <v>294</v>
      </c>
      <c r="B139" s="25" t="s">
        <v>268</v>
      </c>
      <c r="C139" s="25" t="s">
        <v>47</v>
      </c>
      <c r="E139" s="25">
        <v>250</v>
      </c>
      <c r="H139" s="25">
        <v>2</v>
      </c>
      <c r="I139" s="25">
        <v>325</v>
      </c>
      <c r="J139" s="21">
        <f t="shared" si="4"/>
        <v>0.29399999999999998</v>
      </c>
      <c r="K139" s="25">
        <v>29.4</v>
      </c>
      <c r="L139" s="25">
        <v>5.0999999999999996</v>
      </c>
      <c r="M139">
        <v>21</v>
      </c>
    </row>
    <row r="140" spans="1:13" s="25" customFormat="1" hidden="1">
      <c r="A140" s="25" t="s">
        <v>294</v>
      </c>
      <c r="B140" s="25" t="s">
        <v>268</v>
      </c>
      <c r="C140" s="25" t="s">
        <v>47</v>
      </c>
      <c r="E140" s="25">
        <v>800</v>
      </c>
      <c r="H140" s="25">
        <v>0.25</v>
      </c>
      <c r="I140" s="25">
        <v>330</v>
      </c>
      <c r="J140" s="21">
        <f t="shared" si="4"/>
        <v>0</v>
      </c>
      <c r="K140" s="25">
        <v>0</v>
      </c>
      <c r="L140" s="25">
        <v>1.1000000000000001</v>
      </c>
      <c r="M140">
        <v>22</v>
      </c>
    </row>
    <row r="141" spans="1:13" s="25" customFormat="1" hidden="1">
      <c r="A141" s="25" t="s">
        <v>294</v>
      </c>
      <c r="B141" s="25" t="s">
        <v>268</v>
      </c>
      <c r="C141" s="25" t="s">
        <v>47</v>
      </c>
      <c r="E141" s="25">
        <v>800</v>
      </c>
      <c r="H141" s="25">
        <v>0.5</v>
      </c>
      <c r="I141" s="25">
        <v>609</v>
      </c>
      <c r="J141" s="21">
        <f t="shared" si="4"/>
        <v>0</v>
      </c>
      <c r="K141" s="25">
        <v>0</v>
      </c>
      <c r="L141" s="25">
        <v>0.8</v>
      </c>
      <c r="M141">
        <v>22</v>
      </c>
    </row>
    <row r="142" spans="1:13" s="25" customFormat="1" hidden="1">
      <c r="A142" s="25" t="s">
        <v>294</v>
      </c>
      <c r="B142" s="25" t="s">
        <v>268</v>
      </c>
      <c r="C142" s="25" t="s">
        <v>47</v>
      </c>
      <c r="E142" s="25">
        <v>800</v>
      </c>
      <c r="H142" s="25">
        <v>0.8</v>
      </c>
      <c r="I142" s="25">
        <v>655</v>
      </c>
      <c r="J142" s="21">
        <f t="shared" si="4"/>
        <v>0.13800000000000001</v>
      </c>
      <c r="K142" s="25">
        <v>13.8</v>
      </c>
      <c r="L142" s="25">
        <v>2.6</v>
      </c>
      <c r="M142">
        <v>22</v>
      </c>
    </row>
    <row r="143" spans="1:13" s="25" customFormat="1" hidden="1">
      <c r="A143" s="25" t="s">
        <v>294</v>
      </c>
      <c r="B143" s="25" t="s">
        <v>268</v>
      </c>
      <c r="C143" s="25" t="s">
        <v>47</v>
      </c>
      <c r="E143" s="25">
        <v>800</v>
      </c>
      <c r="H143" s="25">
        <v>1.2</v>
      </c>
      <c r="I143" s="25">
        <v>561</v>
      </c>
      <c r="J143" s="21">
        <f t="shared" si="4"/>
        <v>0.14000000000000001</v>
      </c>
      <c r="K143" s="25">
        <v>14</v>
      </c>
      <c r="L143" s="25">
        <v>2.9</v>
      </c>
      <c r="M143">
        <v>22</v>
      </c>
    </row>
    <row r="144" spans="1:13" s="25" customFormat="1" hidden="1">
      <c r="A144" s="25" t="s">
        <v>294</v>
      </c>
      <c r="B144" s="25" t="s">
        <v>268</v>
      </c>
      <c r="C144" s="25" t="s">
        <v>47</v>
      </c>
      <c r="E144" s="25">
        <v>800</v>
      </c>
      <c r="H144" s="25">
        <v>2</v>
      </c>
      <c r="I144" s="25">
        <v>263</v>
      </c>
      <c r="J144" s="21">
        <f t="shared" si="4"/>
        <v>0.35200000000000004</v>
      </c>
      <c r="K144" s="25">
        <v>35.200000000000003</v>
      </c>
      <c r="L144" s="25">
        <v>6.2</v>
      </c>
      <c r="M144">
        <v>22</v>
      </c>
    </row>
    <row r="145" spans="1:13" s="25" customFormat="1" hidden="1">
      <c r="A145" s="25" t="s">
        <v>294</v>
      </c>
      <c r="B145" s="25" t="s">
        <v>268</v>
      </c>
      <c r="C145" s="25" t="s">
        <v>47</v>
      </c>
      <c r="E145" s="25">
        <v>1000</v>
      </c>
      <c r="H145" s="25">
        <v>0.2</v>
      </c>
      <c r="I145" s="25">
        <v>231</v>
      </c>
      <c r="J145" s="21">
        <f t="shared" si="4"/>
        <v>0.03</v>
      </c>
      <c r="K145" s="25">
        <v>3</v>
      </c>
      <c r="L145" s="25">
        <v>2.2000000000000002</v>
      </c>
      <c r="M145">
        <v>23</v>
      </c>
    </row>
    <row r="146" spans="1:13" s="25" customFormat="1" hidden="1">
      <c r="A146" s="25" t="s">
        <v>294</v>
      </c>
      <c r="B146" s="25" t="s">
        <v>268</v>
      </c>
      <c r="C146" s="25" t="s">
        <v>47</v>
      </c>
      <c r="E146" s="25">
        <v>1000</v>
      </c>
      <c r="H146" s="25">
        <v>1.2</v>
      </c>
      <c r="I146" s="25">
        <v>321</v>
      </c>
      <c r="J146" s="21">
        <f t="shared" si="4"/>
        <v>0.13</v>
      </c>
      <c r="K146" s="25">
        <v>13</v>
      </c>
      <c r="L146" s="25">
        <v>3.7</v>
      </c>
      <c r="M146">
        <v>23</v>
      </c>
    </row>
    <row r="147" spans="1:13" s="25" customFormat="1" hidden="1">
      <c r="A147" s="25" t="s">
        <v>294</v>
      </c>
      <c r="B147" s="25" t="s">
        <v>268</v>
      </c>
      <c r="C147" s="25" t="s">
        <v>47</v>
      </c>
      <c r="E147" s="25">
        <v>1000</v>
      </c>
      <c r="H147" s="25">
        <v>3</v>
      </c>
      <c r="I147" s="25">
        <v>134</v>
      </c>
      <c r="J147" s="21">
        <f t="shared" si="4"/>
        <v>0.879</v>
      </c>
      <c r="K147" s="25">
        <v>87.9</v>
      </c>
      <c r="L147" s="25">
        <v>15.1</v>
      </c>
      <c r="M147">
        <v>23</v>
      </c>
    </row>
    <row r="148" spans="1:13" s="25" customFormat="1" hidden="1">
      <c r="A148" s="25" t="s">
        <v>294</v>
      </c>
      <c r="B148" s="25" t="s">
        <v>268</v>
      </c>
      <c r="C148" s="25" t="s">
        <v>47</v>
      </c>
      <c r="E148" s="25">
        <v>2000</v>
      </c>
      <c r="H148" s="25">
        <v>0.25</v>
      </c>
      <c r="I148" s="25">
        <v>330</v>
      </c>
      <c r="J148" s="21">
        <f t="shared" si="4"/>
        <v>6.9999999999999993E-3</v>
      </c>
      <c r="K148" s="25">
        <v>0.7</v>
      </c>
      <c r="L148" s="25">
        <v>1.3</v>
      </c>
      <c r="M148">
        <v>24</v>
      </c>
    </row>
    <row r="149" spans="1:13" s="25" customFormat="1" hidden="1">
      <c r="A149" s="25" t="s">
        <v>294</v>
      </c>
      <c r="B149" s="25" t="s">
        <v>268</v>
      </c>
      <c r="C149" s="25" t="s">
        <v>47</v>
      </c>
      <c r="E149" s="25">
        <v>2000</v>
      </c>
      <c r="H149" s="25">
        <v>0.5</v>
      </c>
      <c r="I149" s="25">
        <v>284</v>
      </c>
      <c r="J149" s="21">
        <f t="shared" si="4"/>
        <v>9.6999999999999989E-2</v>
      </c>
      <c r="K149" s="25">
        <v>9.6999999999999993</v>
      </c>
      <c r="L149" s="25">
        <v>3.2</v>
      </c>
      <c r="M149">
        <v>24</v>
      </c>
    </row>
    <row r="150" spans="1:13" s="25" customFormat="1" hidden="1">
      <c r="A150" s="25" t="s">
        <v>294</v>
      </c>
      <c r="B150" s="25" t="s">
        <v>268</v>
      </c>
      <c r="C150" s="25" t="s">
        <v>47</v>
      </c>
      <c r="E150" s="25">
        <v>2000</v>
      </c>
      <c r="H150" s="25">
        <v>0.8</v>
      </c>
      <c r="I150" s="25">
        <v>378</v>
      </c>
      <c r="J150" s="21">
        <f t="shared" si="4"/>
        <v>0.13500000000000001</v>
      </c>
      <c r="K150" s="25">
        <v>13.5</v>
      </c>
      <c r="L150" s="25">
        <v>3.1</v>
      </c>
      <c r="M150">
        <v>24</v>
      </c>
    </row>
    <row r="151" spans="1:13" s="25" customFormat="1" hidden="1">
      <c r="A151" s="25" t="s">
        <v>294</v>
      </c>
      <c r="B151" s="25" t="s">
        <v>268</v>
      </c>
      <c r="C151" s="25" t="s">
        <v>47</v>
      </c>
      <c r="E151" s="25">
        <v>2000</v>
      </c>
      <c r="H151" s="25">
        <v>1.2</v>
      </c>
      <c r="I151" s="25">
        <v>538</v>
      </c>
      <c r="J151" s="21">
        <f t="shared" si="4"/>
        <v>9.9000000000000005E-2</v>
      </c>
      <c r="K151" s="25">
        <v>9.9</v>
      </c>
      <c r="L151" s="25">
        <v>2.2999999999999998</v>
      </c>
      <c r="M151">
        <v>24</v>
      </c>
    </row>
    <row r="152" spans="1:13" s="25" customFormat="1" hidden="1">
      <c r="A152" s="25" t="s">
        <v>294</v>
      </c>
      <c r="B152" s="25" t="s">
        <v>268</v>
      </c>
      <c r="C152" s="25" t="s">
        <v>47</v>
      </c>
      <c r="E152" s="25">
        <v>2000</v>
      </c>
      <c r="H152" s="25">
        <v>2</v>
      </c>
      <c r="I152" s="25">
        <v>243</v>
      </c>
      <c r="J152" s="21">
        <f t="shared" si="4"/>
        <v>0.46299999999999997</v>
      </c>
      <c r="K152" s="25">
        <v>46.3</v>
      </c>
      <c r="L152" s="25">
        <v>7</v>
      </c>
      <c r="M152">
        <v>24</v>
      </c>
    </row>
    <row r="153" spans="1:13" s="25" customFormat="1" hidden="1">
      <c r="A153" s="25" t="s">
        <v>294</v>
      </c>
      <c r="B153" s="25" t="s">
        <v>268</v>
      </c>
      <c r="C153" s="25" t="s">
        <v>47</v>
      </c>
      <c r="E153" s="25">
        <v>2500</v>
      </c>
      <c r="H153" s="25">
        <v>0.2</v>
      </c>
      <c r="I153" s="25">
        <v>1342</v>
      </c>
      <c r="J153" s="21">
        <f t="shared" si="4"/>
        <v>1.3999999999999999E-2</v>
      </c>
      <c r="K153" s="25">
        <v>1.4</v>
      </c>
      <c r="L153" s="25">
        <v>0.5</v>
      </c>
      <c r="M153">
        <v>25</v>
      </c>
    </row>
    <row r="154" spans="1:13" s="25" customFormat="1" hidden="1">
      <c r="A154" s="25" t="s">
        <v>294</v>
      </c>
      <c r="B154" s="25" t="s">
        <v>268</v>
      </c>
      <c r="C154" s="25" t="s">
        <v>47</v>
      </c>
      <c r="E154" s="25">
        <v>2500</v>
      </c>
      <c r="H154" s="25">
        <v>0.4</v>
      </c>
      <c r="I154" s="25">
        <v>1127</v>
      </c>
      <c r="J154" s="21">
        <f t="shared" si="4"/>
        <v>3.4000000000000002E-2</v>
      </c>
      <c r="K154" s="25">
        <v>3.4</v>
      </c>
      <c r="L154" s="25">
        <v>0.9</v>
      </c>
      <c r="M154">
        <v>25</v>
      </c>
    </row>
    <row r="155" spans="1:13" s="25" customFormat="1" hidden="1">
      <c r="A155" s="25" t="s">
        <v>294</v>
      </c>
      <c r="B155" s="25" t="s">
        <v>268</v>
      </c>
      <c r="C155" s="25" t="s">
        <v>47</v>
      </c>
      <c r="E155" s="25">
        <v>2500</v>
      </c>
      <c r="H155" s="25">
        <v>0.6</v>
      </c>
      <c r="I155" s="25">
        <v>1635</v>
      </c>
      <c r="J155" s="21">
        <f t="shared" si="4"/>
        <v>7.5999999999999998E-2</v>
      </c>
      <c r="K155" s="25">
        <v>7.6</v>
      </c>
      <c r="L155" s="25">
        <v>1.1000000000000001</v>
      </c>
      <c r="M155">
        <v>25</v>
      </c>
    </row>
    <row r="156" spans="1:13" s="25" customFormat="1" hidden="1">
      <c r="A156" s="25" t="s">
        <v>294</v>
      </c>
      <c r="B156" s="25" t="s">
        <v>268</v>
      </c>
      <c r="C156" s="25" t="s">
        <v>47</v>
      </c>
      <c r="E156" s="25">
        <v>2500</v>
      </c>
      <c r="H156" s="25">
        <v>0.8</v>
      </c>
      <c r="I156" s="25">
        <v>218</v>
      </c>
      <c r="J156" s="21">
        <f t="shared" si="4"/>
        <v>7.0999999999999994E-2</v>
      </c>
      <c r="K156" s="25">
        <v>7.1</v>
      </c>
      <c r="L156" s="25">
        <v>2.9</v>
      </c>
      <c r="M156">
        <v>25</v>
      </c>
    </row>
    <row r="157" spans="1:13" s="25" customFormat="1" hidden="1">
      <c r="A157" s="25" t="s">
        <v>294</v>
      </c>
      <c r="B157" s="25" t="s">
        <v>268</v>
      </c>
      <c r="C157" s="25" t="s">
        <v>47</v>
      </c>
      <c r="E157" s="25">
        <v>2500</v>
      </c>
      <c r="H157" s="25">
        <v>1.2</v>
      </c>
      <c r="I157" s="25">
        <v>304</v>
      </c>
      <c r="J157" s="21">
        <f t="shared" si="4"/>
        <v>0.247</v>
      </c>
      <c r="K157" s="25">
        <v>24.7</v>
      </c>
      <c r="L157" s="25">
        <v>4.5999999999999996</v>
      </c>
      <c r="M157">
        <v>25</v>
      </c>
    </row>
    <row r="158" spans="1:13" s="20" customFormat="1" hidden="1">
      <c r="A158" s="20" t="s">
        <v>295</v>
      </c>
      <c r="B158" s="20" t="s">
        <v>268</v>
      </c>
      <c r="C158" s="20" t="s">
        <v>47</v>
      </c>
      <c r="E158" s="20">
        <v>0.25</v>
      </c>
      <c r="H158" s="14">
        <v>0</v>
      </c>
      <c r="I158" s="14">
        <v>11969</v>
      </c>
      <c r="J158" s="21">
        <f t="shared" si="4"/>
        <v>2.0051800499999999E-3</v>
      </c>
      <c r="K158" s="14">
        <v>0.200518005</v>
      </c>
      <c r="M158">
        <v>26</v>
      </c>
    </row>
    <row r="159" spans="1:13" hidden="1">
      <c r="A159" t="s">
        <v>295</v>
      </c>
      <c r="B159" t="s">
        <v>268</v>
      </c>
      <c r="C159" t="s">
        <v>47</v>
      </c>
      <c r="E159">
        <v>0.25</v>
      </c>
      <c r="H159" s="13">
        <v>3.13E-3</v>
      </c>
      <c r="I159" s="13">
        <v>11927</v>
      </c>
      <c r="J159" s="21">
        <f t="shared" si="4"/>
        <v>1.2576507100000001E-3</v>
      </c>
      <c r="K159" s="13">
        <v>0.12576507100000001</v>
      </c>
      <c r="M159">
        <v>26</v>
      </c>
    </row>
    <row r="160" spans="1:13" hidden="1">
      <c r="A160" t="s">
        <v>295</v>
      </c>
      <c r="B160" t="s">
        <v>268</v>
      </c>
      <c r="C160" t="s">
        <v>47</v>
      </c>
      <c r="E160">
        <v>0.25</v>
      </c>
      <c r="H160" s="13">
        <v>5.7999999999999996E-3</v>
      </c>
      <c r="I160" s="13">
        <v>11719</v>
      </c>
      <c r="J160" s="21">
        <f t="shared" si="4"/>
        <v>1.70663026E-3</v>
      </c>
      <c r="K160" s="13">
        <v>0.170663026</v>
      </c>
      <c r="M160">
        <v>26</v>
      </c>
    </row>
    <row r="161" spans="1:13" hidden="1">
      <c r="A161" t="s">
        <v>295</v>
      </c>
      <c r="B161" t="s">
        <v>268</v>
      </c>
      <c r="C161" t="s">
        <v>47</v>
      </c>
      <c r="E161">
        <v>0.25</v>
      </c>
      <c r="H161" s="13">
        <v>9.6500000000000006E-3</v>
      </c>
      <c r="I161" s="13">
        <v>11992</v>
      </c>
      <c r="J161" s="21">
        <f t="shared" si="4"/>
        <v>1.2508338899999999E-3</v>
      </c>
      <c r="K161" s="13">
        <v>0.12508338899999999</v>
      </c>
      <c r="M161">
        <v>26</v>
      </c>
    </row>
    <row r="162" spans="1:13" hidden="1">
      <c r="A162" t="s">
        <v>295</v>
      </c>
      <c r="B162" t="s">
        <v>268</v>
      </c>
      <c r="C162" t="s">
        <v>47</v>
      </c>
      <c r="E162">
        <v>0.25</v>
      </c>
      <c r="H162" s="13">
        <v>1.9300000000000001E-2</v>
      </c>
      <c r="I162" s="13">
        <v>11980</v>
      </c>
      <c r="J162" s="21">
        <f t="shared" si="4"/>
        <v>2.2537562599999998E-3</v>
      </c>
      <c r="K162" s="13">
        <v>0.225375626</v>
      </c>
      <c r="M162">
        <v>26</v>
      </c>
    </row>
    <row r="163" spans="1:13" hidden="1">
      <c r="A163" t="s">
        <v>295</v>
      </c>
      <c r="B163" t="s">
        <v>268</v>
      </c>
      <c r="C163" t="s">
        <v>47</v>
      </c>
      <c r="E163">
        <v>0.25</v>
      </c>
      <c r="H163" s="13">
        <v>2.8799999999999999E-2</v>
      </c>
      <c r="I163" s="13">
        <v>11952</v>
      </c>
      <c r="J163" s="21">
        <f t="shared" si="4"/>
        <v>2.9283801900000001E-3</v>
      </c>
      <c r="K163" s="13">
        <v>0.292838019</v>
      </c>
      <c r="M163">
        <v>26</v>
      </c>
    </row>
    <row r="164" spans="1:13" hidden="1">
      <c r="A164" t="s">
        <v>295</v>
      </c>
      <c r="B164" t="s">
        <v>268</v>
      </c>
      <c r="C164" t="s">
        <v>47</v>
      </c>
      <c r="E164">
        <v>0.25</v>
      </c>
      <c r="H164" s="13">
        <v>4.7699999999999999E-2</v>
      </c>
      <c r="I164" s="13">
        <v>11544</v>
      </c>
      <c r="J164" s="21">
        <f t="shared" si="4"/>
        <v>2.42550243E-3</v>
      </c>
      <c r="K164" s="13">
        <v>0.242550243</v>
      </c>
      <c r="M164">
        <v>26</v>
      </c>
    </row>
    <row r="165" spans="1:13" hidden="1">
      <c r="A165" t="s">
        <v>295</v>
      </c>
      <c r="B165" t="s">
        <v>268</v>
      </c>
      <c r="C165" t="s">
        <v>47</v>
      </c>
      <c r="E165">
        <v>0.25</v>
      </c>
      <c r="H165" s="13">
        <v>0.28999999999999998</v>
      </c>
      <c r="I165" s="13">
        <v>11921</v>
      </c>
      <c r="J165" s="21">
        <f t="shared" si="4"/>
        <v>1.392500629E-2</v>
      </c>
      <c r="K165" s="13">
        <v>1.3925006289999999</v>
      </c>
      <c r="M165">
        <v>26</v>
      </c>
    </row>
    <row r="166" spans="1:13" s="21" customFormat="1" hidden="1">
      <c r="A166" s="21" t="s">
        <v>296</v>
      </c>
      <c r="B166" s="21" t="s">
        <v>268</v>
      </c>
      <c r="C166" s="21" t="s">
        <v>30</v>
      </c>
      <c r="E166" s="22">
        <v>0.22</v>
      </c>
      <c r="H166" s="22">
        <v>0.94</v>
      </c>
      <c r="I166" s="22">
        <v>300</v>
      </c>
      <c r="J166" s="21">
        <f t="shared" si="4"/>
        <v>0.107</v>
      </c>
      <c r="K166" s="22">
        <v>10.7</v>
      </c>
      <c r="M166">
        <v>27</v>
      </c>
    </row>
    <row r="167" spans="1:13" hidden="1">
      <c r="A167" t="s">
        <v>296</v>
      </c>
      <c r="B167" t="s">
        <v>268</v>
      </c>
      <c r="C167" t="s">
        <v>30</v>
      </c>
      <c r="E167" s="13">
        <v>0.22</v>
      </c>
      <c r="H167" s="13">
        <v>1.41</v>
      </c>
      <c r="I167" s="13">
        <v>200</v>
      </c>
      <c r="J167" s="21">
        <f t="shared" si="4"/>
        <v>0.27500000000000002</v>
      </c>
      <c r="K167" s="13">
        <v>27.5</v>
      </c>
      <c r="M167">
        <v>27</v>
      </c>
    </row>
    <row r="168" spans="1:13" hidden="1">
      <c r="A168" t="s">
        <v>296</v>
      </c>
      <c r="B168" t="s">
        <v>268</v>
      </c>
      <c r="C168" t="s">
        <v>30</v>
      </c>
      <c r="E168" s="13">
        <v>0.22</v>
      </c>
      <c r="H168" s="13">
        <v>1.88</v>
      </c>
      <c r="I168" s="13">
        <v>280</v>
      </c>
      <c r="J168" s="21">
        <f t="shared" si="4"/>
        <v>0.307</v>
      </c>
      <c r="K168" s="13">
        <v>30.7</v>
      </c>
      <c r="M168">
        <v>27</v>
      </c>
    </row>
    <row r="169" spans="1:13" hidden="1">
      <c r="A169" t="s">
        <v>296</v>
      </c>
      <c r="B169" t="s">
        <v>268</v>
      </c>
      <c r="C169" t="s">
        <v>30</v>
      </c>
      <c r="E169" s="13">
        <v>0.22</v>
      </c>
      <c r="H169" s="13">
        <v>2.35</v>
      </c>
      <c r="I169" s="13">
        <v>159</v>
      </c>
      <c r="J169" s="21">
        <f t="shared" si="4"/>
        <v>0.47200000000000003</v>
      </c>
      <c r="K169" s="13">
        <v>47.2</v>
      </c>
      <c r="M169">
        <v>27</v>
      </c>
    </row>
    <row r="170" spans="1:13" hidden="1">
      <c r="A170" t="s">
        <v>296</v>
      </c>
      <c r="B170" t="s">
        <v>268</v>
      </c>
      <c r="C170" t="s">
        <v>30</v>
      </c>
      <c r="E170" s="13">
        <v>0.22</v>
      </c>
      <c r="H170" s="13">
        <v>2.82</v>
      </c>
      <c r="I170" s="13">
        <v>167</v>
      </c>
      <c r="J170" s="21">
        <f t="shared" si="4"/>
        <v>0.70599999999999996</v>
      </c>
      <c r="K170" s="13">
        <v>70.599999999999994</v>
      </c>
      <c r="M170">
        <v>27</v>
      </c>
    </row>
    <row r="171" spans="1:13" hidden="1">
      <c r="A171" t="s">
        <v>296</v>
      </c>
      <c r="B171" t="s">
        <v>268</v>
      </c>
      <c r="C171" t="s">
        <v>30</v>
      </c>
      <c r="E171" s="13">
        <v>0.22</v>
      </c>
      <c r="H171" s="13">
        <v>3.76</v>
      </c>
      <c r="I171" s="13">
        <v>249</v>
      </c>
      <c r="J171" s="21">
        <f t="shared" si="4"/>
        <v>0.92</v>
      </c>
      <c r="K171" s="13">
        <v>92</v>
      </c>
      <c r="M171">
        <v>27</v>
      </c>
    </row>
    <row r="172" spans="1:13" s="21" customFormat="1" hidden="1">
      <c r="A172" s="21" t="s">
        <v>297</v>
      </c>
      <c r="B172" s="21" t="s">
        <v>268</v>
      </c>
      <c r="C172" s="21" t="s">
        <v>47</v>
      </c>
      <c r="E172" s="21">
        <v>4.9000000000000004</v>
      </c>
      <c r="H172" s="21">
        <v>0.16</v>
      </c>
      <c r="I172" s="21">
        <v>150</v>
      </c>
      <c r="J172" s="21">
        <f t="shared" si="4"/>
        <v>4.6699999999999998E-2</v>
      </c>
      <c r="K172" s="21">
        <v>4.67</v>
      </c>
      <c r="L172" s="21">
        <v>2</v>
      </c>
      <c r="M172">
        <v>28</v>
      </c>
    </row>
    <row r="173" spans="1:13" hidden="1">
      <c r="A173" t="s">
        <v>297</v>
      </c>
      <c r="B173" t="s">
        <v>268</v>
      </c>
      <c r="C173" t="s">
        <v>47</v>
      </c>
      <c r="E173">
        <v>4.9000000000000004</v>
      </c>
      <c r="H173">
        <v>0.33</v>
      </c>
      <c r="I173">
        <v>500</v>
      </c>
      <c r="J173" s="21">
        <f t="shared" si="4"/>
        <v>0.15</v>
      </c>
      <c r="K173">
        <v>15</v>
      </c>
      <c r="L173">
        <v>1.79</v>
      </c>
      <c r="M173">
        <v>28</v>
      </c>
    </row>
    <row r="174" spans="1:13" hidden="1">
      <c r="A174" t="s">
        <v>297</v>
      </c>
      <c r="B174" t="s">
        <v>268</v>
      </c>
      <c r="C174" t="s">
        <v>47</v>
      </c>
      <c r="E174">
        <v>4.9000000000000004</v>
      </c>
      <c r="H174">
        <v>0.41</v>
      </c>
      <c r="I174">
        <v>400</v>
      </c>
      <c r="J174" s="21">
        <f t="shared" si="4"/>
        <v>0.193</v>
      </c>
      <c r="K174">
        <v>19.3</v>
      </c>
      <c r="L174">
        <v>2.2999999999999998</v>
      </c>
      <c r="M174">
        <v>28</v>
      </c>
    </row>
    <row r="175" spans="1:13" hidden="1">
      <c r="A175" t="s">
        <v>297</v>
      </c>
      <c r="B175" t="s">
        <v>268</v>
      </c>
      <c r="C175" t="s">
        <v>47</v>
      </c>
      <c r="E175">
        <v>4.9000000000000004</v>
      </c>
      <c r="H175">
        <v>0.51</v>
      </c>
      <c r="I175">
        <v>850</v>
      </c>
      <c r="J175" s="21">
        <f t="shared" si="4"/>
        <v>0.17059999999999997</v>
      </c>
      <c r="K175">
        <v>17.059999999999999</v>
      </c>
      <c r="L175">
        <v>1.47</v>
      </c>
      <c r="M175">
        <v>28</v>
      </c>
    </row>
    <row r="176" spans="1:13" hidden="1">
      <c r="A176" t="s">
        <v>297</v>
      </c>
      <c r="B176" t="s">
        <v>268</v>
      </c>
      <c r="C176" t="s">
        <v>47</v>
      </c>
      <c r="E176">
        <v>4.9000000000000004</v>
      </c>
      <c r="H176">
        <v>0.99</v>
      </c>
      <c r="I176">
        <v>394</v>
      </c>
      <c r="J176" s="21">
        <f t="shared" si="4"/>
        <v>0.317</v>
      </c>
      <c r="K176">
        <v>31.7</v>
      </c>
      <c r="L176">
        <v>3.1</v>
      </c>
      <c r="M176">
        <v>28</v>
      </c>
    </row>
    <row r="177" spans="1:13" hidden="1">
      <c r="A177" t="s">
        <v>297</v>
      </c>
      <c r="B177" t="s">
        <v>268</v>
      </c>
      <c r="C177" t="s">
        <v>47</v>
      </c>
      <c r="E177">
        <v>4.9000000000000004</v>
      </c>
      <c r="H177">
        <v>1.01</v>
      </c>
      <c r="I177">
        <v>600</v>
      </c>
      <c r="J177" s="21">
        <f t="shared" si="4"/>
        <v>0.4</v>
      </c>
      <c r="K177">
        <v>40</v>
      </c>
      <c r="L177">
        <v>2.6</v>
      </c>
      <c r="M177">
        <v>28</v>
      </c>
    </row>
    <row r="178" spans="1:13" hidden="1">
      <c r="A178" t="s">
        <v>297</v>
      </c>
      <c r="B178" t="s">
        <v>268</v>
      </c>
      <c r="C178" t="s">
        <v>47</v>
      </c>
      <c r="E178">
        <v>4.9000000000000004</v>
      </c>
      <c r="H178">
        <v>1.48</v>
      </c>
      <c r="I178">
        <v>229</v>
      </c>
      <c r="J178" s="21">
        <f t="shared" si="4"/>
        <v>0.67700000000000005</v>
      </c>
      <c r="K178">
        <v>67.7</v>
      </c>
      <c r="L178">
        <v>5.6000000000000005</v>
      </c>
      <c r="M178">
        <v>28</v>
      </c>
    </row>
    <row r="179" spans="1:13" hidden="1">
      <c r="A179" t="s">
        <v>297</v>
      </c>
      <c r="B179" t="s">
        <v>268</v>
      </c>
      <c r="C179" t="s">
        <v>47</v>
      </c>
      <c r="E179">
        <v>4.9000000000000004</v>
      </c>
      <c r="H179">
        <v>1.97</v>
      </c>
      <c r="I179">
        <v>130</v>
      </c>
      <c r="J179" s="21">
        <f t="shared" si="4"/>
        <v>1.446</v>
      </c>
      <c r="K179">
        <v>144.6</v>
      </c>
      <c r="L179">
        <v>12.7</v>
      </c>
      <c r="M179">
        <v>28</v>
      </c>
    </row>
    <row r="180" spans="1:13" hidden="1">
      <c r="A180" t="s">
        <v>297</v>
      </c>
      <c r="B180" t="s">
        <v>268</v>
      </c>
      <c r="C180" t="s">
        <v>47</v>
      </c>
      <c r="E180">
        <v>4.9000000000000004</v>
      </c>
      <c r="H180">
        <v>2</v>
      </c>
      <c r="I180">
        <v>303</v>
      </c>
      <c r="J180" s="21">
        <f t="shared" si="4"/>
        <v>1.129</v>
      </c>
      <c r="K180">
        <v>112.9</v>
      </c>
      <c r="L180">
        <v>6.6000000000000005</v>
      </c>
      <c r="M180">
        <v>28</v>
      </c>
    </row>
    <row r="181" spans="1:13" hidden="1">
      <c r="A181" t="s">
        <v>297</v>
      </c>
      <c r="B181" t="s">
        <v>268</v>
      </c>
      <c r="C181" t="s">
        <v>47</v>
      </c>
      <c r="E181">
        <v>4.9000000000000004</v>
      </c>
      <c r="H181">
        <v>2.5</v>
      </c>
      <c r="I181">
        <v>324</v>
      </c>
      <c r="J181" s="21">
        <f t="shared" si="4"/>
        <v>1.4880000000000002</v>
      </c>
      <c r="K181">
        <v>148.80000000000001</v>
      </c>
      <c r="L181">
        <v>8.1</v>
      </c>
      <c r="M181">
        <v>28</v>
      </c>
    </row>
    <row r="182" spans="1:13" hidden="1">
      <c r="A182" t="s">
        <v>297</v>
      </c>
      <c r="B182" t="s">
        <v>268</v>
      </c>
      <c r="C182" t="s">
        <v>47</v>
      </c>
      <c r="E182">
        <v>4.9000000000000004</v>
      </c>
      <c r="H182">
        <v>3</v>
      </c>
      <c r="I182">
        <v>104</v>
      </c>
      <c r="J182" s="21">
        <f t="shared" si="4"/>
        <v>2.5670000000000006</v>
      </c>
      <c r="K182">
        <v>256.70000000000005</v>
      </c>
      <c r="L182">
        <v>17.299999999999997</v>
      </c>
      <c r="M182">
        <v>28</v>
      </c>
    </row>
    <row r="183" spans="1:13" s="23" customFormat="1" hidden="1">
      <c r="A183" s="23" t="s">
        <v>297</v>
      </c>
      <c r="B183" s="23" t="s">
        <v>268</v>
      </c>
      <c r="C183" s="23" t="s">
        <v>47</v>
      </c>
      <c r="E183" s="23">
        <v>4.9000000000000004</v>
      </c>
      <c r="H183" s="23">
        <v>3.1</v>
      </c>
      <c r="I183" s="23">
        <v>81</v>
      </c>
      <c r="J183" s="21">
        <f t="shared" si="4"/>
        <v>1.827</v>
      </c>
      <c r="K183" s="23">
        <v>182.7</v>
      </c>
      <c r="L183" s="23">
        <v>16.600000000000001</v>
      </c>
      <c r="M183">
        <v>28</v>
      </c>
    </row>
    <row r="184" spans="1:13" s="21" customFormat="1" hidden="1">
      <c r="A184" s="21" t="s">
        <v>298</v>
      </c>
      <c r="B184" s="21" t="s">
        <v>268</v>
      </c>
      <c r="C184" s="21" t="s">
        <v>47</v>
      </c>
      <c r="E184" s="21">
        <v>8.6999999999999993</v>
      </c>
      <c r="H184" s="21">
        <v>6.2E-2</v>
      </c>
      <c r="I184" s="21">
        <v>1409</v>
      </c>
      <c r="J184" s="21">
        <f t="shared" si="4"/>
        <v>4.2583392476933995E-3</v>
      </c>
      <c r="K184" s="21">
        <v>0.42583392476933996</v>
      </c>
      <c r="M184">
        <v>29</v>
      </c>
    </row>
    <row r="185" spans="1:13" hidden="1">
      <c r="A185" t="s">
        <v>298</v>
      </c>
      <c r="B185" t="s">
        <v>268</v>
      </c>
      <c r="C185" t="s">
        <v>47</v>
      </c>
      <c r="E185">
        <v>8.6999999999999993</v>
      </c>
      <c r="H185">
        <v>0.10300000000000001</v>
      </c>
      <c r="I185">
        <v>2000</v>
      </c>
      <c r="J185" s="21">
        <f t="shared" si="4"/>
        <v>6.0000000000000001E-3</v>
      </c>
      <c r="K185">
        <v>0.6</v>
      </c>
      <c r="M185">
        <v>29</v>
      </c>
    </row>
    <row r="186" spans="1:13" hidden="1">
      <c r="A186" t="s">
        <v>298</v>
      </c>
      <c r="B186" t="s">
        <v>268</v>
      </c>
      <c r="C186" t="s">
        <v>47</v>
      </c>
      <c r="E186">
        <v>8.6999999999999993</v>
      </c>
      <c r="H186">
        <v>0.29299999999999998</v>
      </c>
      <c r="I186">
        <v>1334</v>
      </c>
      <c r="J186" s="21">
        <f t="shared" si="4"/>
        <v>1.5742128935532233E-2</v>
      </c>
      <c r="K186">
        <v>1.5742128935532234</v>
      </c>
      <c r="M186">
        <v>29</v>
      </c>
    </row>
    <row r="187" spans="1:13" hidden="1">
      <c r="A187" t="s">
        <v>298</v>
      </c>
      <c r="B187" t="s">
        <v>268</v>
      </c>
      <c r="C187" t="s">
        <v>47</v>
      </c>
      <c r="E187">
        <v>8.6999999999999993</v>
      </c>
      <c r="H187">
        <v>0.54</v>
      </c>
      <c r="I187">
        <v>1410</v>
      </c>
      <c r="J187" s="21">
        <f t="shared" si="4"/>
        <v>3.1914893617021274E-2</v>
      </c>
      <c r="K187">
        <v>3.1914893617021276</v>
      </c>
      <c r="M187">
        <v>29</v>
      </c>
    </row>
    <row r="188" spans="1:13" hidden="1">
      <c r="A188" t="s">
        <v>298</v>
      </c>
      <c r="B188" t="s">
        <v>268</v>
      </c>
      <c r="C188" t="s">
        <v>47</v>
      </c>
      <c r="E188">
        <v>8.6999999999999993</v>
      </c>
      <c r="H188">
        <v>0.79</v>
      </c>
      <c r="I188">
        <v>1200</v>
      </c>
      <c r="J188" s="21">
        <f t="shared" si="4"/>
        <v>8.4166666666666667E-2</v>
      </c>
      <c r="K188">
        <v>8.4166666666666661</v>
      </c>
      <c r="M188">
        <v>29</v>
      </c>
    </row>
    <row r="189" spans="1:13" hidden="1">
      <c r="A189" t="s">
        <v>298</v>
      </c>
      <c r="B189" t="s">
        <v>268</v>
      </c>
      <c r="C189" t="s">
        <v>47</v>
      </c>
      <c r="E189">
        <v>8.6999999999999993</v>
      </c>
      <c r="H189">
        <v>1.05</v>
      </c>
      <c r="I189">
        <v>329</v>
      </c>
      <c r="J189" s="21">
        <f t="shared" si="4"/>
        <v>0.13069908814589665</v>
      </c>
      <c r="K189">
        <v>13.069908814589665</v>
      </c>
      <c r="M189">
        <v>29</v>
      </c>
    </row>
    <row r="190" spans="1:13" hidden="1">
      <c r="A190" t="s">
        <v>298</v>
      </c>
      <c r="B190" t="s">
        <v>268</v>
      </c>
      <c r="C190" t="s">
        <v>47</v>
      </c>
      <c r="E190">
        <v>8.6999999999999993</v>
      </c>
      <c r="H190">
        <v>1.58</v>
      </c>
      <c r="I190">
        <v>500</v>
      </c>
      <c r="J190" s="21">
        <f t="shared" si="4"/>
        <v>0.20800000000000002</v>
      </c>
      <c r="K190">
        <v>20.8</v>
      </c>
      <c r="M190">
        <v>29</v>
      </c>
    </row>
    <row r="191" spans="1:13" hidden="1">
      <c r="A191" t="s">
        <v>298</v>
      </c>
      <c r="B191" t="s">
        <v>268</v>
      </c>
      <c r="C191" t="s">
        <v>47</v>
      </c>
      <c r="E191">
        <v>8.6999999999999993</v>
      </c>
      <c r="H191">
        <v>2.1</v>
      </c>
      <c r="I191">
        <v>293</v>
      </c>
      <c r="J191" s="21">
        <f t="shared" si="4"/>
        <v>0.35153583617747441</v>
      </c>
      <c r="K191">
        <v>35.153583617747444</v>
      </c>
      <c r="M191">
        <v>29</v>
      </c>
    </row>
    <row r="192" spans="1:13" hidden="1">
      <c r="A192" t="s">
        <v>298</v>
      </c>
      <c r="B192" t="s">
        <v>268</v>
      </c>
      <c r="C192" t="s">
        <v>47</v>
      </c>
      <c r="E192">
        <v>8.6999999999999993</v>
      </c>
      <c r="H192">
        <v>2.79</v>
      </c>
      <c r="I192">
        <v>193</v>
      </c>
      <c r="J192" s="21">
        <f t="shared" si="4"/>
        <v>0.52331606217616577</v>
      </c>
      <c r="K192">
        <v>52.331606217616581</v>
      </c>
      <c r="M192">
        <v>29</v>
      </c>
    </row>
    <row r="193" spans="1:13" s="23" customFormat="1" hidden="1">
      <c r="A193" s="23" t="s">
        <v>298</v>
      </c>
      <c r="B193" s="23" t="s">
        <v>268</v>
      </c>
      <c r="C193" s="23" t="s">
        <v>47</v>
      </c>
      <c r="E193" s="23">
        <v>8.6999999999999993</v>
      </c>
      <c r="H193" s="23">
        <v>3.48</v>
      </c>
      <c r="I193" s="23">
        <v>113</v>
      </c>
      <c r="J193" s="21">
        <f t="shared" si="4"/>
        <v>0.89380530973451333</v>
      </c>
      <c r="K193" s="23">
        <v>89.380530973451329</v>
      </c>
      <c r="M193">
        <v>29</v>
      </c>
    </row>
  </sheetData>
  <autoFilter ref="A1:M193" xr:uid="{DD246043-B1AD-49B6-90FB-EBE8C63E5DBD}">
    <filterColumn colId="4">
      <filters>
        <filter val="31"/>
      </filters>
    </filterColumn>
  </autoFilter>
  <sortState xmlns:xlrd2="http://schemas.microsoft.com/office/spreadsheetml/2017/richdata2" ref="A2:N193">
    <sortCondition descending="1" ref="N1:N19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00E2-17FF-4D55-8B27-357E1D799B93}">
  <dimension ref="A2:D29"/>
  <sheetViews>
    <sheetView topLeftCell="A6" workbookViewId="0">
      <selection activeCell="E9" sqref="A2:E9"/>
    </sheetView>
  </sheetViews>
  <sheetFormatPr defaultRowHeight="14.4"/>
  <cols>
    <col min="2" max="2" width="18.109375" customWidth="1"/>
    <col min="3" max="3" width="21.44140625" customWidth="1"/>
  </cols>
  <sheetData>
    <row r="2" spans="1:4">
      <c r="A2" s="5" t="s">
        <v>299</v>
      </c>
    </row>
    <row r="3" spans="1:4">
      <c r="A3" t="s">
        <v>263</v>
      </c>
      <c r="B3" t="s">
        <v>7</v>
      </c>
      <c r="C3" t="s">
        <v>264</v>
      </c>
      <c r="D3" t="s">
        <v>300</v>
      </c>
    </row>
    <row r="4" spans="1:4">
      <c r="A4" s="16">
        <v>0</v>
      </c>
      <c r="B4" s="16">
        <v>200</v>
      </c>
      <c r="C4" s="16">
        <v>0</v>
      </c>
      <c r="D4" s="28">
        <f t="shared" ref="D4:D9" si="0">100*SQRT(C4*B4/100)/B4</f>
        <v>0</v>
      </c>
    </row>
    <row r="5" spans="1:4">
      <c r="A5">
        <v>1</v>
      </c>
      <c r="B5">
        <v>100</v>
      </c>
      <c r="C5">
        <v>16</v>
      </c>
      <c r="D5" s="28">
        <f t="shared" si="0"/>
        <v>4</v>
      </c>
    </row>
    <row r="6" spans="1:4">
      <c r="A6">
        <v>2</v>
      </c>
      <c r="B6">
        <v>100</v>
      </c>
      <c r="C6">
        <v>18</v>
      </c>
      <c r="D6" s="28">
        <f t="shared" si="0"/>
        <v>4.2426406871192848</v>
      </c>
    </row>
    <row r="7" spans="1:4">
      <c r="A7">
        <v>3</v>
      </c>
      <c r="B7">
        <v>100</v>
      </c>
      <c r="C7">
        <v>53</v>
      </c>
      <c r="D7" s="28">
        <f t="shared" si="0"/>
        <v>7.2801098892805181</v>
      </c>
    </row>
    <row r="8" spans="1:4">
      <c r="A8">
        <v>4</v>
      </c>
      <c r="B8">
        <v>100</v>
      </c>
      <c r="C8">
        <v>62</v>
      </c>
      <c r="D8" s="28">
        <f t="shared" si="0"/>
        <v>7.8740078740118111</v>
      </c>
    </row>
    <row r="9" spans="1:4">
      <c r="A9">
        <v>5</v>
      </c>
      <c r="B9">
        <v>100</v>
      </c>
      <c r="C9">
        <v>68</v>
      </c>
      <c r="D9" s="28">
        <f t="shared" si="0"/>
        <v>8.2462112512353212</v>
      </c>
    </row>
    <row r="10" spans="1:4">
      <c r="D10" s="28"/>
    </row>
    <row r="11" spans="1:4">
      <c r="A11" s="5" t="s">
        <v>301</v>
      </c>
      <c r="D11" s="28"/>
    </row>
    <row r="12" spans="1:4">
      <c r="A12" t="s">
        <v>263</v>
      </c>
      <c r="B12" t="s">
        <v>7</v>
      </c>
      <c r="C12" t="s">
        <v>264</v>
      </c>
      <c r="D12" t="s">
        <v>300</v>
      </c>
    </row>
    <row r="13" spans="1:4">
      <c r="A13" s="16">
        <v>0</v>
      </c>
      <c r="B13" s="16">
        <v>200</v>
      </c>
      <c r="C13" s="16">
        <v>0</v>
      </c>
      <c r="D13" s="28">
        <f t="shared" ref="D13:D19" si="1">100*SQRT(C13*B13/100)/B13</f>
        <v>0</v>
      </c>
    </row>
    <row r="14" spans="1:4">
      <c r="A14">
        <v>0.5</v>
      </c>
      <c r="B14">
        <v>200</v>
      </c>
      <c r="C14">
        <v>6</v>
      </c>
      <c r="D14" s="28">
        <f t="shared" si="1"/>
        <v>1.7320508075688772</v>
      </c>
    </row>
    <row r="15" spans="1:4">
      <c r="A15">
        <v>0.75</v>
      </c>
      <c r="B15">
        <v>100</v>
      </c>
      <c r="C15">
        <v>10</v>
      </c>
      <c r="D15" s="28">
        <f t="shared" si="1"/>
        <v>3.1622776601683795</v>
      </c>
    </row>
    <row r="16" spans="1:4">
      <c r="A16">
        <v>1</v>
      </c>
      <c r="B16">
        <v>100</v>
      </c>
      <c r="C16">
        <v>17</v>
      </c>
      <c r="D16" s="28">
        <f t="shared" si="1"/>
        <v>4.1231056256176606</v>
      </c>
    </row>
    <row r="17" spans="1:4">
      <c r="A17">
        <v>1.5</v>
      </c>
      <c r="B17">
        <v>100</v>
      </c>
      <c r="C17">
        <v>19</v>
      </c>
      <c r="D17" s="28">
        <f t="shared" si="1"/>
        <v>4.358898943540674</v>
      </c>
    </row>
    <row r="18" spans="1:4">
      <c r="A18">
        <v>2</v>
      </c>
      <c r="B18">
        <v>100</v>
      </c>
      <c r="C18">
        <v>21</v>
      </c>
      <c r="D18" s="28">
        <f t="shared" si="1"/>
        <v>4.5825756949558398</v>
      </c>
    </row>
    <row r="19" spans="1:4">
      <c r="A19" s="17">
        <v>3</v>
      </c>
      <c r="B19" s="17">
        <v>100</v>
      </c>
      <c r="C19" s="17">
        <v>57</v>
      </c>
      <c r="D19" s="28">
        <f t="shared" si="1"/>
        <v>7.5498344352707498</v>
      </c>
    </row>
    <row r="20" spans="1:4">
      <c r="D20" s="28"/>
    </row>
    <row r="21" spans="1:4">
      <c r="A21" s="5" t="s">
        <v>302</v>
      </c>
      <c r="D21" s="28"/>
    </row>
    <row r="22" spans="1:4">
      <c r="A22" t="s">
        <v>263</v>
      </c>
      <c r="B22" t="s">
        <v>7</v>
      </c>
      <c r="C22" t="s">
        <v>264</v>
      </c>
      <c r="D22" t="s">
        <v>300</v>
      </c>
    </row>
    <row r="23" spans="1:4">
      <c r="A23">
        <v>0</v>
      </c>
      <c r="B23">
        <v>200</v>
      </c>
      <c r="C23">
        <v>0</v>
      </c>
      <c r="D23" s="28">
        <f t="shared" ref="D23:D29" si="2">100*SQRT(C23*B23/100)/B23</f>
        <v>0</v>
      </c>
    </row>
    <row r="24" spans="1:4">
      <c r="A24">
        <v>0.5</v>
      </c>
      <c r="B24">
        <v>200</v>
      </c>
      <c r="C24">
        <v>5.5</v>
      </c>
      <c r="D24" s="28">
        <f t="shared" si="2"/>
        <v>1.6583123951776999</v>
      </c>
    </row>
    <row r="25" spans="1:4">
      <c r="A25">
        <v>0.75</v>
      </c>
      <c r="B25">
        <v>100</v>
      </c>
      <c r="C25">
        <v>11</v>
      </c>
      <c r="D25" s="28">
        <f t="shared" si="2"/>
        <v>3.3166247903553998</v>
      </c>
    </row>
    <row r="26" spans="1:4">
      <c r="A26">
        <v>1</v>
      </c>
      <c r="B26">
        <v>100</v>
      </c>
      <c r="C26">
        <v>19</v>
      </c>
      <c r="D26" s="28">
        <f t="shared" si="2"/>
        <v>4.358898943540674</v>
      </c>
    </row>
    <row r="27" spans="1:4">
      <c r="A27">
        <v>1.5</v>
      </c>
      <c r="B27">
        <v>100</v>
      </c>
      <c r="C27">
        <v>23</v>
      </c>
      <c r="D27" s="28">
        <f t="shared" si="2"/>
        <v>4.7958315233127191</v>
      </c>
    </row>
    <row r="28" spans="1:4">
      <c r="A28">
        <v>2</v>
      </c>
      <c r="B28">
        <v>100</v>
      </c>
      <c r="C28">
        <v>28</v>
      </c>
      <c r="D28" s="28">
        <f t="shared" si="2"/>
        <v>5.2915026221291814</v>
      </c>
    </row>
    <row r="29" spans="1:4">
      <c r="A29">
        <v>3</v>
      </c>
      <c r="B29">
        <v>100</v>
      </c>
      <c r="C29">
        <v>44</v>
      </c>
      <c r="D29" s="28">
        <f t="shared" si="2"/>
        <v>6.6332495807107996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2227-FA47-452D-A312-EAFE071C3B28}">
  <dimension ref="A1:D30"/>
  <sheetViews>
    <sheetView workbookViewId="0">
      <selection activeCell="F17" sqref="F17"/>
    </sheetView>
  </sheetViews>
  <sheetFormatPr defaultRowHeight="14.4"/>
  <cols>
    <col min="2" max="2" width="16.88671875" customWidth="1"/>
    <col min="3" max="3" width="14.6640625" customWidth="1"/>
    <col min="4" max="4" width="14.88671875" customWidth="1"/>
  </cols>
  <sheetData>
    <row r="1" spans="1:4">
      <c r="A1" s="4" t="s">
        <v>303</v>
      </c>
    </row>
    <row r="3" spans="1:4">
      <c r="A3" s="5" t="s">
        <v>304</v>
      </c>
    </row>
    <row r="4" spans="1:4">
      <c r="A4" t="s">
        <v>305</v>
      </c>
      <c r="B4" t="s">
        <v>7</v>
      </c>
      <c r="C4" t="s">
        <v>306</v>
      </c>
      <c r="D4" t="s">
        <v>307</v>
      </c>
    </row>
    <row r="5" spans="1:4">
      <c r="A5">
        <v>0</v>
      </c>
      <c r="B5">
        <v>200</v>
      </c>
      <c r="C5">
        <v>0</v>
      </c>
      <c r="D5" s="28">
        <f t="shared" ref="D5:D10" si="0">100*SQRT(C5*B5/100)/B5</f>
        <v>0</v>
      </c>
    </row>
    <row r="6" spans="1:4">
      <c r="A6">
        <v>1</v>
      </c>
      <c r="B6">
        <v>200</v>
      </c>
      <c r="C6">
        <v>9.5</v>
      </c>
      <c r="D6" s="28">
        <f t="shared" si="0"/>
        <v>2.179449471770337</v>
      </c>
    </row>
    <row r="7" spans="1:4">
      <c r="A7">
        <v>2</v>
      </c>
      <c r="B7">
        <v>300</v>
      </c>
      <c r="C7">
        <v>38.700000000000003</v>
      </c>
      <c r="D7" s="28">
        <f t="shared" si="0"/>
        <v>3.591656999213594</v>
      </c>
    </row>
    <row r="8" spans="1:4">
      <c r="A8">
        <v>3</v>
      </c>
      <c r="B8">
        <v>100</v>
      </c>
      <c r="C8">
        <v>57</v>
      </c>
      <c r="D8" s="28">
        <f t="shared" si="0"/>
        <v>7.5498344352707498</v>
      </c>
    </row>
    <row r="9" spans="1:4">
      <c r="A9">
        <v>4</v>
      </c>
      <c r="B9">
        <v>100</v>
      </c>
      <c r="C9">
        <v>113</v>
      </c>
      <c r="D9" s="28">
        <f t="shared" si="0"/>
        <v>10.63014581273465</v>
      </c>
    </row>
    <row r="10" spans="1:4">
      <c r="A10">
        <v>5</v>
      </c>
      <c r="B10">
        <v>100</v>
      </c>
      <c r="C10">
        <v>195</v>
      </c>
      <c r="D10" s="28">
        <f t="shared" si="0"/>
        <v>13.964240043768941</v>
      </c>
    </row>
    <row r="13" spans="1:4">
      <c r="A13" s="5" t="s">
        <v>308</v>
      </c>
    </row>
    <row r="14" spans="1:4">
      <c r="A14" t="s">
        <v>305</v>
      </c>
      <c r="B14" t="s">
        <v>7</v>
      </c>
      <c r="C14" t="s">
        <v>306</v>
      </c>
      <c r="D14" t="s">
        <v>307</v>
      </c>
    </row>
    <row r="15" spans="1:4">
      <c r="A15">
        <v>0</v>
      </c>
      <c r="B15">
        <v>200</v>
      </c>
      <c r="C15">
        <v>0</v>
      </c>
      <c r="D15" s="28">
        <f t="shared" ref="D15:D20" si="1">100*SQRT(C15*B15/100)/B15</f>
        <v>0</v>
      </c>
    </row>
    <row r="16" spans="1:4">
      <c r="A16">
        <v>1</v>
      </c>
      <c r="B16">
        <v>300</v>
      </c>
      <c r="C16">
        <v>12</v>
      </c>
      <c r="D16" s="28">
        <f t="shared" si="1"/>
        <v>2</v>
      </c>
    </row>
    <row r="17" spans="1:4">
      <c r="A17">
        <v>2</v>
      </c>
      <c r="B17">
        <v>200</v>
      </c>
      <c r="C17">
        <v>39</v>
      </c>
      <c r="D17" s="28">
        <f t="shared" si="1"/>
        <v>4.4158804331639239</v>
      </c>
    </row>
    <row r="18" spans="1:4">
      <c r="A18">
        <v>3</v>
      </c>
      <c r="B18">
        <v>100</v>
      </c>
      <c r="C18">
        <v>73</v>
      </c>
      <c r="D18" s="28">
        <f t="shared" si="1"/>
        <v>8.5440037453175304</v>
      </c>
    </row>
    <row r="19" spans="1:4">
      <c r="A19">
        <v>4</v>
      </c>
      <c r="B19">
        <v>100</v>
      </c>
      <c r="C19">
        <v>127</v>
      </c>
      <c r="D19" s="28">
        <f t="shared" si="1"/>
        <v>11.269427669584642</v>
      </c>
    </row>
    <row r="20" spans="1:4">
      <c r="A20">
        <v>5</v>
      </c>
      <c r="B20">
        <v>100</v>
      </c>
      <c r="C20">
        <v>207</v>
      </c>
      <c r="D20" s="28">
        <f t="shared" si="1"/>
        <v>14.387494569938161</v>
      </c>
    </row>
    <row r="21" spans="1:4">
      <c r="D21" s="28"/>
    </row>
    <row r="22" spans="1:4">
      <c r="D22" s="28"/>
    </row>
    <row r="23" spans="1:4">
      <c r="A23" s="5" t="s">
        <v>270</v>
      </c>
      <c r="D23" s="28"/>
    </row>
    <row r="24" spans="1:4">
      <c r="A24" t="s">
        <v>305</v>
      </c>
      <c r="B24" t="s">
        <v>7</v>
      </c>
      <c r="C24" t="s">
        <v>306</v>
      </c>
      <c r="D24" t="s">
        <v>307</v>
      </c>
    </row>
    <row r="25" spans="1:4">
      <c r="A25">
        <v>0</v>
      </c>
      <c r="B25">
        <v>200</v>
      </c>
      <c r="C25">
        <v>0</v>
      </c>
      <c r="D25" s="28">
        <f t="shared" ref="D25:D30" si="2">100*SQRT(C25*B25/100)/B25</f>
        <v>0</v>
      </c>
    </row>
    <row r="26" spans="1:4">
      <c r="A26">
        <v>1</v>
      </c>
      <c r="B26">
        <v>200</v>
      </c>
      <c r="C26">
        <v>20</v>
      </c>
      <c r="D26" s="28">
        <f t="shared" si="2"/>
        <v>3.1622776601683795</v>
      </c>
    </row>
    <row r="27" spans="1:4">
      <c r="A27">
        <v>2</v>
      </c>
      <c r="B27">
        <v>200</v>
      </c>
      <c r="C27">
        <v>61</v>
      </c>
      <c r="D27" s="28">
        <f t="shared" si="2"/>
        <v>5.5226805085936306</v>
      </c>
    </row>
    <row r="28" spans="1:4">
      <c r="A28">
        <v>3</v>
      </c>
      <c r="B28">
        <v>100</v>
      </c>
      <c r="C28">
        <v>106</v>
      </c>
      <c r="D28" s="28">
        <f t="shared" si="2"/>
        <v>10.295630140987001</v>
      </c>
    </row>
    <row r="29" spans="1:4">
      <c r="A29">
        <v>4</v>
      </c>
      <c r="B29">
        <v>100</v>
      </c>
      <c r="C29">
        <v>165</v>
      </c>
      <c r="D29" s="28">
        <f t="shared" si="2"/>
        <v>12.845232578665129</v>
      </c>
    </row>
    <row r="30" spans="1:4">
      <c r="A30">
        <v>5</v>
      </c>
      <c r="B30">
        <v>100</v>
      </c>
      <c r="C30">
        <v>223</v>
      </c>
      <c r="D30" s="28">
        <f t="shared" si="2"/>
        <v>14.933184523068078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43F7-A342-4C4D-B5C8-F29C703734C1}">
  <dimension ref="A1:K13"/>
  <sheetViews>
    <sheetView workbookViewId="0"/>
  </sheetViews>
  <sheetFormatPr defaultRowHeight="14.4"/>
  <cols>
    <col min="1" max="1" width="13.88671875" customWidth="1"/>
    <col min="9" max="9" width="16.44140625" customWidth="1"/>
    <col min="10" max="10" width="13.6640625" customWidth="1"/>
  </cols>
  <sheetData>
    <row r="1" spans="1:11">
      <c r="A1" s="5" t="s">
        <v>309</v>
      </c>
    </row>
    <row r="2" spans="1:11">
      <c r="B2" t="s">
        <v>310</v>
      </c>
    </row>
    <row r="3" spans="1:11">
      <c r="A3" t="s">
        <v>311</v>
      </c>
      <c r="B3">
        <v>0</v>
      </c>
      <c r="C3">
        <v>1</v>
      </c>
      <c r="D3">
        <v>2</v>
      </c>
      <c r="E3">
        <v>3</v>
      </c>
      <c r="F3">
        <v>4</v>
      </c>
      <c r="H3" t="s">
        <v>263</v>
      </c>
      <c r="I3" t="s">
        <v>7</v>
      </c>
      <c r="J3" t="s">
        <v>312</v>
      </c>
      <c r="K3" t="s">
        <v>264</v>
      </c>
    </row>
    <row r="4" spans="1:11">
      <c r="A4">
        <v>6.2</v>
      </c>
      <c r="B4">
        <v>1403</v>
      </c>
      <c r="C4">
        <v>6</v>
      </c>
      <c r="H4">
        <f t="shared" ref="H4:H13" si="0">A4/100</f>
        <v>6.2E-2</v>
      </c>
      <c r="I4">
        <f t="shared" ref="I4:I13" si="1">SUM(B4:F4)</f>
        <v>1409</v>
      </c>
      <c r="J4">
        <f t="shared" ref="J4:J13" si="2">C4+2*D4+3*E4+4*F4</f>
        <v>6</v>
      </c>
      <c r="K4">
        <f t="shared" ref="K4:K13" si="3">100*J4/I4</f>
        <v>0.42583392476933996</v>
      </c>
    </row>
    <row r="5" spans="1:11">
      <c r="A5">
        <v>10.3</v>
      </c>
      <c r="B5">
        <v>1988</v>
      </c>
      <c r="C5">
        <v>12</v>
      </c>
      <c r="H5">
        <f t="shared" si="0"/>
        <v>0.10300000000000001</v>
      </c>
      <c r="I5">
        <f t="shared" si="1"/>
        <v>2000</v>
      </c>
      <c r="J5">
        <f t="shared" si="2"/>
        <v>12</v>
      </c>
      <c r="K5">
        <f t="shared" si="3"/>
        <v>0.6</v>
      </c>
    </row>
    <row r="6" spans="1:11">
      <c r="A6">
        <v>29.3</v>
      </c>
      <c r="B6">
        <v>1313</v>
      </c>
      <c r="C6">
        <v>21</v>
      </c>
      <c r="H6">
        <f t="shared" si="0"/>
        <v>0.29299999999999998</v>
      </c>
      <c r="I6">
        <f t="shared" si="1"/>
        <v>1334</v>
      </c>
      <c r="J6">
        <f t="shared" si="2"/>
        <v>21</v>
      </c>
      <c r="K6">
        <f t="shared" si="3"/>
        <v>1.5742128935532234</v>
      </c>
    </row>
    <row r="7" spans="1:11">
      <c r="A7">
        <v>54</v>
      </c>
      <c r="B7">
        <v>1367</v>
      </c>
      <c r="C7">
        <v>41</v>
      </c>
      <c r="D7">
        <v>2</v>
      </c>
      <c r="H7">
        <f t="shared" si="0"/>
        <v>0.54</v>
      </c>
      <c r="I7">
        <f t="shared" si="1"/>
        <v>1410</v>
      </c>
      <c r="J7">
        <f t="shared" si="2"/>
        <v>45</v>
      </c>
      <c r="K7">
        <f t="shared" si="3"/>
        <v>3.1914893617021276</v>
      </c>
    </row>
    <row r="8" spans="1:11">
      <c r="A8">
        <v>79</v>
      </c>
      <c r="B8">
        <v>1104</v>
      </c>
      <c r="C8">
        <v>92</v>
      </c>
      <c r="D8">
        <v>3</v>
      </c>
      <c r="E8">
        <v>1</v>
      </c>
      <c r="H8">
        <f t="shared" si="0"/>
        <v>0.79</v>
      </c>
      <c r="I8">
        <f t="shared" si="1"/>
        <v>1200</v>
      </c>
      <c r="J8">
        <f t="shared" si="2"/>
        <v>101</v>
      </c>
      <c r="K8">
        <f t="shared" si="3"/>
        <v>8.4166666666666661</v>
      </c>
    </row>
    <row r="9" spans="1:11">
      <c r="A9">
        <v>105</v>
      </c>
      <c r="B9">
        <v>288</v>
      </c>
      <c r="C9">
        <v>39</v>
      </c>
      <c r="D9">
        <v>2</v>
      </c>
      <c r="H9">
        <f t="shared" si="0"/>
        <v>1.05</v>
      </c>
      <c r="I9">
        <f t="shared" si="1"/>
        <v>329</v>
      </c>
      <c r="J9">
        <f t="shared" si="2"/>
        <v>43</v>
      </c>
      <c r="K9">
        <f t="shared" si="3"/>
        <v>13.069908814589665</v>
      </c>
    </row>
    <row r="10" spans="1:11">
      <c r="A10">
        <v>158</v>
      </c>
      <c r="B10">
        <v>411</v>
      </c>
      <c r="C10">
        <v>77</v>
      </c>
      <c r="D10">
        <v>9</v>
      </c>
      <c r="E10">
        <v>3</v>
      </c>
      <c r="H10">
        <f t="shared" si="0"/>
        <v>1.58</v>
      </c>
      <c r="I10">
        <f t="shared" si="1"/>
        <v>500</v>
      </c>
      <c r="J10">
        <f t="shared" si="2"/>
        <v>104</v>
      </c>
      <c r="K10">
        <f t="shared" si="3"/>
        <v>20.8</v>
      </c>
    </row>
    <row r="11" spans="1:11">
      <c r="A11">
        <v>210</v>
      </c>
      <c r="B11">
        <v>206</v>
      </c>
      <c r="C11">
        <v>74</v>
      </c>
      <c r="D11">
        <v>10</v>
      </c>
      <c r="E11">
        <v>3</v>
      </c>
      <c r="H11">
        <f t="shared" si="0"/>
        <v>2.1</v>
      </c>
      <c r="I11">
        <f t="shared" si="1"/>
        <v>293</v>
      </c>
      <c r="J11">
        <f t="shared" si="2"/>
        <v>103</v>
      </c>
      <c r="K11">
        <f t="shared" si="3"/>
        <v>35.153583617747444</v>
      </c>
    </row>
    <row r="12" spans="1:11">
      <c r="A12">
        <v>279</v>
      </c>
      <c r="B12">
        <v>112</v>
      </c>
      <c r="C12">
        <v>65</v>
      </c>
      <c r="D12">
        <v>13</v>
      </c>
      <c r="E12">
        <v>2</v>
      </c>
      <c r="F12">
        <v>1</v>
      </c>
      <c r="H12">
        <f t="shared" si="0"/>
        <v>2.79</v>
      </c>
      <c r="I12">
        <f t="shared" si="1"/>
        <v>193</v>
      </c>
      <c r="J12">
        <f t="shared" si="2"/>
        <v>101</v>
      </c>
      <c r="K12">
        <f t="shared" si="3"/>
        <v>52.331606217616581</v>
      </c>
    </row>
    <row r="13" spans="1:11">
      <c r="A13">
        <v>348</v>
      </c>
      <c r="B13">
        <v>48</v>
      </c>
      <c r="C13">
        <v>37</v>
      </c>
      <c r="D13">
        <v>21</v>
      </c>
      <c r="E13">
        <v>6</v>
      </c>
      <c r="F13">
        <v>1</v>
      </c>
      <c r="H13">
        <f t="shared" si="0"/>
        <v>3.48</v>
      </c>
      <c r="I13">
        <f t="shared" si="1"/>
        <v>113</v>
      </c>
      <c r="J13">
        <f t="shared" si="2"/>
        <v>101</v>
      </c>
      <c r="K13">
        <f t="shared" si="3"/>
        <v>89.380530973451329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40FE-2987-46E9-99E0-D97862B9EDF4}">
  <dimension ref="A2:G15"/>
  <sheetViews>
    <sheetView workbookViewId="0"/>
  </sheetViews>
  <sheetFormatPr defaultRowHeight="14.4"/>
  <cols>
    <col min="2" max="2" width="19.33203125" customWidth="1"/>
    <col min="3" max="3" width="21.109375" customWidth="1"/>
    <col min="6" max="6" width="22.109375" customWidth="1"/>
  </cols>
  <sheetData>
    <row r="2" spans="1:7">
      <c r="A2" s="15" t="s">
        <v>313</v>
      </c>
    </row>
    <row r="3" spans="1:7">
      <c r="A3" s="27" t="s">
        <v>263</v>
      </c>
      <c r="B3" t="s">
        <v>7</v>
      </c>
      <c r="C3" t="s">
        <v>314</v>
      </c>
      <c r="D3" t="s">
        <v>315</v>
      </c>
      <c r="F3" t="s">
        <v>264</v>
      </c>
      <c r="G3" t="s">
        <v>315</v>
      </c>
    </row>
    <row r="4" spans="1:7">
      <c r="A4">
        <v>0.16</v>
      </c>
      <c r="B4">
        <v>150</v>
      </c>
      <c r="C4">
        <v>4.6699999999999998E-2</v>
      </c>
      <c r="D4">
        <v>0.02</v>
      </c>
      <c r="F4">
        <f t="shared" ref="F4:F15" si="0">C4*100</f>
        <v>4.67</v>
      </c>
      <c r="G4">
        <f t="shared" ref="G4:G15" si="1">D4*100</f>
        <v>2</v>
      </c>
    </row>
    <row r="5" spans="1:7">
      <c r="A5">
        <v>0.33</v>
      </c>
      <c r="B5">
        <v>500</v>
      </c>
      <c r="C5">
        <v>0.15</v>
      </c>
      <c r="D5">
        <v>1.7899999999999999E-2</v>
      </c>
      <c r="F5">
        <f t="shared" si="0"/>
        <v>15</v>
      </c>
      <c r="G5">
        <f t="shared" si="1"/>
        <v>1.79</v>
      </c>
    </row>
    <row r="6" spans="1:7">
      <c r="A6">
        <v>0.41</v>
      </c>
      <c r="B6">
        <v>400</v>
      </c>
      <c r="C6">
        <v>0.193</v>
      </c>
      <c r="D6">
        <v>2.3E-2</v>
      </c>
      <c r="F6">
        <f t="shared" si="0"/>
        <v>19.3</v>
      </c>
      <c r="G6">
        <f t="shared" si="1"/>
        <v>2.2999999999999998</v>
      </c>
    </row>
    <row r="7" spans="1:7">
      <c r="A7">
        <v>0.51</v>
      </c>
      <c r="B7">
        <v>850</v>
      </c>
      <c r="C7">
        <v>0.1706</v>
      </c>
      <c r="D7">
        <v>1.47E-2</v>
      </c>
      <c r="F7">
        <f t="shared" si="0"/>
        <v>17.059999999999999</v>
      </c>
      <c r="G7">
        <f t="shared" si="1"/>
        <v>1.47</v>
      </c>
    </row>
    <row r="8" spans="1:7">
      <c r="A8">
        <v>0.99</v>
      </c>
      <c r="B8">
        <v>394</v>
      </c>
      <c r="C8">
        <v>0.317</v>
      </c>
      <c r="D8">
        <v>3.1E-2</v>
      </c>
      <c r="F8">
        <f t="shared" si="0"/>
        <v>31.7</v>
      </c>
      <c r="G8">
        <f t="shared" si="1"/>
        <v>3.1</v>
      </c>
    </row>
    <row r="9" spans="1:7">
      <c r="A9">
        <v>1.01</v>
      </c>
      <c r="B9">
        <v>600</v>
      </c>
      <c r="C9">
        <v>0.4</v>
      </c>
      <c r="D9">
        <v>2.5999999999999999E-2</v>
      </c>
      <c r="F9">
        <f t="shared" si="0"/>
        <v>40</v>
      </c>
      <c r="G9">
        <f t="shared" si="1"/>
        <v>2.6</v>
      </c>
    </row>
    <row r="10" spans="1:7">
      <c r="A10">
        <v>1.48</v>
      </c>
      <c r="B10">
        <v>229</v>
      </c>
      <c r="C10">
        <v>0.67700000000000005</v>
      </c>
      <c r="D10">
        <v>5.6000000000000001E-2</v>
      </c>
      <c r="F10">
        <f t="shared" si="0"/>
        <v>67.7</v>
      </c>
      <c r="G10">
        <f t="shared" si="1"/>
        <v>5.6000000000000005</v>
      </c>
    </row>
    <row r="11" spans="1:7">
      <c r="A11">
        <v>1.97</v>
      </c>
      <c r="B11">
        <v>130</v>
      </c>
      <c r="C11">
        <v>1.446</v>
      </c>
      <c r="D11">
        <v>0.127</v>
      </c>
      <c r="F11">
        <f t="shared" si="0"/>
        <v>144.6</v>
      </c>
      <c r="G11">
        <f t="shared" si="1"/>
        <v>12.7</v>
      </c>
    </row>
    <row r="12" spans="1:7">
      <c r="A12">
        <v>2</v>
      </c>
      <c r="B12">
        <v>303</v>
      </c>
      <c r="C12">
        <v>1.129</v>
      </c>
      <c r="D12">
        <v>6.6000000000000003E-2</v>
      </c>
      <c r="F12">
        <f t="shared" si="0"/>
        <v>112.9</v>
      </c>
      <c r="G12">
        <f t="shared" si="1"/>
        <v>6.6000000000000005</v>
      </c>
    </row>
    <row r="13" spans="1:7">
      <c r="A13">
        <v>2.5</v>
      </c>
      <c r="B13">
        <v>324</v>
      </c>
      <c r="C13">
        <v>1.488</v>
      </c>
      <c r="D13">
        <v>8.1000000000000003E-2</v>
      </c>
      <c r="F13">
        <f t="shared" si="0"/>
        <v>148.80000000000001</v>
      </c>
      <c r="G13">
        <f t="shared" si="1"/>
        <v>8.1</v>
      </c>
    </row>
    <row r="14" spans="1:7">
      <c r="A14">
        <v>3</v>
      </c>
      <c r="B14">
        <v>104</v>
      </c>
      <c r="C14">
        <v>2.5670000000000002</v>
      </c>
      <c r="D14">
        <v>0.17299999999999999</v>
      </c>
      <c r="F14">
        <f t="shared" si="0"/>
        <v>256.70000000000005</v>
      </c>
      <c r="G14">
        <f t="shared" si="1"/>
        <v>17.299999999999997</v>
      </c>
    </row>
    <row r="15" spans="1:7">
      <c r="A15">
        <v>3.1</v>
      </c>
      <c r="B15">
        <v>81</v>
      </c>
      <c r="C15">
        <v>1.827</v>
      </c>
      <c r="D15">
        <v>0.16600000000000001</v>
      </c>
      <c r="F15">
        <f t="shared" si="0"/>
        <v>182.7</v>
      </c>
      <c r="G15">
        <f t="shared" si="1"/>
        <v>16.600000000000001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06A5-E8DB-4F2D-BEE7-55AAD12D430F}">
  <dimension ref="B3:H11"/>
  <sheetViews>
    <sheetView workbookViewId="0">
      <selection activeCell="B3" sqref="B3:I11"/>
    </sheetView>
  </sheetViews>
  <sheetFormatPr defaultRowHeight="14.4"/>
  <sheetData>
    <row r="3" spans="2:8">
      <c r="B3" t="s">
        <v>257</v>
      </c>
      <c r="C3" t="s">
        <v>305</v>
      </c>
      <c r="D3" t="s">
        <v>316</v>
      </c>
      <c r="E3" t="s">
        <v>7</v>
      </c>
      <c r="F3" t="s">
        <v>317</v>
      </c>
      <c r="G3" t="s">
        <v>315</v>
      </c>
      <c r="H3" t="s">
        <v>264</v>
      </c>
    </row>
    <row r="4" spans="2:8">
      <c r="B4" t="s">
        <v>120</v>
      </c>
      <c r="C4">
        <v>0</v>
      </c>
      <c r="D4">
        <v>0.25</v>
      </c>
      <c r="E4">
        <v>11969</v>
      </c>
      <c r="F4">
        <v>24</v>
      </c>
      <c r="H4">
        <f>(F4/E4)*100</f>
        <v>0.20051800484585178</v>
      </c>
    </row>
    <row r="5" spans="2:8">
      <c r="B5" t="s">
        <v>120</v>
      </c>
      <c r="C5">
        <v>3.13E-3</v>
      </c>
      <c r="D5">
        <v>0.25</v>
      </c>
      <c r="E5">
        <v>11927</v>
      </c>
      <c r="F5">
        <v>15</v>
      </c>
      <c r="H5">
        <f t="shared" ref="H5:H11" si="0">(F5/E5)*100</f>
        <v>0.12576507084765656</v>
      </c>
    </row>
    <row r="6" spans="2:8">
      <c r="B6" t="s">
        <v>120</v>
      </c>
      <c r="C6">
        <v>5.7999999999999996E-3</v>
      </c>
      <c r="D6">
        <v>0.25</v>
      </c>
      <c r="E6">
        <v>11719</v>
      </c>
      <c r="F6">
        <v>20</v>
      </c>
      <c r="H6">
        <f t="shared" si="0"/>
        <v>0.17066302585544843</v>
      </c>
    </row>
    <row r="7" spans="2:8">
      <c r="B7" t="s">
        <v>120</v>
      </c>
      <c r="C7">
        <v>9.6500000000000006E-3</v>
      </c>
      <c r="D7">
        <v>0.25</v>
      </c>
      <c r="E7">
        <v>11992</v>
      </c>
      <c r="F7">
        <v>15</v>
      </c>
      <c r="H7">
        <f t="shared" si="0"/>
        <v>0.12508338892595064</v>
      </c>
    </row>
    <row r="8" spans="2:8">
      <c r="B8" t="s">
        <v>120</v>
      </c>
      <c r="C8">
        <v>1.9300000000000001E-2</v>
      </c>
      <c r="D8">
        <v>0.25</v>
      </c>
      <c r="E8">
        <v>11980</v>
      </c>
      <c r="F8">
        <v>27</v>
      </c>
      <c r="H8">
        <f t="shared" si="0"/>
        <v>0.22537562604340566</v>
      </c>
    </row>
    <row r="9" spans="2:8">
      <c r="B9" t="s">
        <v>120</v>
      </c>
      <c r="C9">
        <v>2.8799999999999999E-2</v>
      </c>
      <c r="D9">
        <v>0.25</v>
      </c>
      <c r="E9">
        <v>11952</v>
      </c>
      <c r="F9">
        <v>35</v>
      </c>
      <c r="H9">
        <f t="shared" si="0"/>
        <v>0.29283801874163318</v>
      </c>
    </row>
    <row r="10" spans="2:8">
      <c r="B10" t="s">
        <v>120</v>
      </c>
      <c r="C10">
        <v>4.7699999999999999E-2</v>
      </c>
      <c r="D10">
        <v>0.25</v>
      </c>
      <c r="E10">
        <v>11544</v>
      </c>
      <c r="F10">
        <v>28</v>
      </c>
      <c r="H10">
        <f t="shared" si="0"/>
        <v>0.24255024255024255</v>
      </c>
    </row>
    <row r="11" spans="2:8">
      <c r="B11" t="s">
        <v>120</v>
      </c>
      <c r="C11">
        <v>0.28999999999999998</v>
      </c>
      <c r="D11">
        <v>0.25</v>
      </c>
      <c r="E11">
        <v>11921</v>
      </c>
      <c r="F11">
        <v>166</v>
      </c>
      <c r="H11">
        <f t="shared" si="0"/>
        <v>1.3925006291418507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6D80-545F-4B08-9E5E-E3AA2B1076A6}">
  <dimension ref="B4:H10"/>
  <sheetViews>
    <sheetView workbookViewId="0">
      <selection activeCell="J11" sqref="J11"/>
    </sheetView>
  </sheetViews>
  <sheetFormatPr defaultRowHeight="14.4"/>
  <sheetData>
    <row r="4" spans="2:8">
      <c r="B4" t="s">
        <v>257</v>
      </c>
      <c r="C4" t="s">
        <v>305</v>
      </c>
      <c r="D4" t="s">
        <v>316</v>
      </c>
      <c r="E4" t="s">
        <v>7</v>
      </c>
      <c r="F4" t="s">
        <v>317</v>
      </c>
      <c r="G4" t="s">
        <v>315</v>
      </c>
      <c r="H4" t="s">
        <v>264</v>
      </c>
    </row>
    <row r="5" spans="2:8">
      <c r="B5" t="s">
        <v>120</v>
      </c>
      <c r="C5">
        <v>0.94</v>
      </c>
      <c r="D5">
        <v>0.22</v>
      </c>
      <c r="E5">
        <v>300</v>
      </c>
      <c r="F5">
        <v>0.107</v>
      </c>
      <c r="H5">
        <f>(F5)*100</f>
        <v>10.7</v>
      </c>
    </row>
    <row r="6" spans="2:8">
      <c r="B6" t="s">
        <v>120</v>
      </c>
      <c r="C6">
        <v>1.41</v>
      </c>
      <c r="D6">
        <v>0.22</v>
      </c>
      <c r="E6">
        <v>200</v>
      </c>
      <c r="F6">
        <v>0.27500000000000002</v>
      </c>
      <c r="H6">
        <f t="shared" ref="H6:H10" si="0">(F6)*100</f>
        <v>27.500000000000004</v>
      </c>
    </row>
    <row r="7" spans="2:8">
      <c r="B7" t="s">
        <v>120</v>
      </c>
      <c r="C7">
        <v>1.88</v>
      </c>
      <c r="D7">
        <v>0.22</v>
      </c>
      <c r="E7">
        <v>280</v>
      </c>
      <c r="F7">
        <v>0.307</v>
      </c>
      <c r="H7">
        <f t="shared" si="0"/>
        <v>30.7</v>
      </c>
    </row>
    <row r="8" spans="2:8">
      <c r="B8" t="s">
        <v>120</v>
      </c>
      <c r="C8">
        <v>2.35</v>
      </c>
      <c r="D8">
        <v>0.22</v>
      </c>
      <c r="E8">
        <v>159</v>
      </c>
      <c r="F8">
        <v>0.47199999999999998</v>
      </c>
      <c r="H8">
        <f t="shared" si="0"/>
        <v>47.199999999999996</v>
      </c>
    </row>
    <row r="9" spans="2:8">
      <c r="B9" t="s">
        <v>120</v>
      </c>
      <c r="C9">
        <v>2.82</v>
      </c>
      <c r="D9">
        <v>0.22</v>
      </c>
      <c r="E9">
        <v>167</v>
      </c>
      <c r="F9">
        <v>0.70599999999999996</v>
      </c>
      <c r="H9">
        <f t="shared" si="0"/>
        <v>70.599999999999994</v>
      </c>
    </row>
    <row r="10" spans="2:8">
      <c r="B10" t="s">
        <v>120</v>
      </c>
      <c r="C10">
        <v>3.76</v>
      </c>
      <c r="D10">
        <v>0.22</v>
      </c>
      <c r="E10">
        <v>249</v>
      </c>
      <c r="F10">
        <v>0.92</v>
      </c>
      <c r="H10">
        <f t="shared" si="0"/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D607-14C2-4FA0-9699-3436BA612961}">
  <dimension ref="A1:I34"/>
  <sheetViews>
    <sheetView workbookViewId="0">
      <selection activeCell="I35" sqref="I35"/>
    </sheetView>
  </sheetViews>
  <sheetFormatPr defaultRowHeight="14.4"/>
  <cols>
    <col min="2" max="2" width="20.6640625" customWidth="1"/>
    <col min="3" max="3" width="13.44140625" customWidth="1"/>
  </cols>
  <sheetData>
    <row r="1" spans="1:9">
      <c r="A1" s="6" t="s">
        <v>318</v>
      </c>
    </row>
    <row r="2" spans="1:9">
      <c r="A2" s="7" t="s">
        <v>319</v>
      </c>
    </row>
    <row r="4" spans="1:9">
      <c r="A4" s="5" t="s">
        <v>320</v>
      </c>
    </row>
    <row r="5" spans="1:9">
      <c r="A5" t="s">
        <v>305</v>
      </c>
      <c r="B5" t="s">
        <v>7</v>
      </c>
      <c r="C5" t="s">
        <v>317</v>
      </c>
      <c r="D5" t="s">
        <v>315</v>
      </c>
      <c r="F5" t="s">
        <v>264</v>
      </c>
      <c r="I5" t="s">
        <v>321</v>
      </c>
    </row>
    <row r="6" spans="1:9">
      <c r="A6">
        <v>0</v>
      </c>
      <c r="B6">
        <v>565</v>
      </c>
      <c r="C6" t="s">
        <v>322</v>
      </c>
      <c r="D6" t="s">
        <v>322</v>
      </c>
    </row>
    <row r="7" spans="1:9">
      <c r="A7">
        <v>0.5</v>
      </c>
      <c r="B7">
        <v>25</v>
      </c>
      <c r="C7">
        <v>0.04</v>
      </c>
      <c r="D7">
        <v>0.04</v>
      </c>
      <c r="F7">
        <f t="shared" ref="F7:G12" si="0">C7*100</f>
        <v>4</v>
      </c>
      <c r="G7">
        <f t="shared" si="0"/>
        <v>4</v>
      </c>
      <c r="I7">
        <f>100*SQRT(C7*B7)/B7</f>
        <v>4</v>
      </c>
    </row>
    <row r="8" spans="1:9">
      <c r="A8">
        <v>1</v>
      </c>
      <c r="B8">
        <v>171</v>
      </c>
      <c r="C8">
        <v>0.08</v>
      </c>
      <c r="D8">
        <v>0.02</v>
      </c>
      <c r="F8">
        <f t="shared" si="0"/>
        <v>8</v>
      </c>
      <c r="G8">
        <f t="shared" si="0"/>
        <v>2</v>
      </c>
      <c r="I8">
        <f t="shared" ref="I8:I34" si="1">100*SQRT(C8*B8)/B8</f>
        <v>2.1629522817435007</v>
      </c>
    </row>
    <row r="9" spans="1:9">
      <c r="A9">
        <v>1.5</v>
      </c>
      <c r="B9">
        <v>77</v>
      </c>
      <c r="C9">
        <v>0.13</v>
      </c>
      <c r="D9">
        <v>0.04</v>
      </c>
      <c r="F9">
        <f t="shared" si="0"/>
        <v>13</v>
      </c>
      <c r="G9">
        <f t="shared" si="0"/>
        <v>4</v>
      </c>
      <c r="I9">
        <f t="shared" si="1"/>
        <v>4.1089070180665903</v>
      </c>
    </row>
    <row r="10" spans="1:9">
      <c r="A10">
        <v>2</v>
      </c>
      <c r="B10">
        <v>210</v>
      </c>
      <c r="C10">
        <v>0.2</v>
      </c>
      <c r="D10">
        <v>0.1</v>
      </c>
      <c r="F10">
        <f t="shared" si="0"/>
        <v>20</v>
      </c>
      <c r="G10">
        <f t="shared" si="0"/>
        <v>10</v>
      </c>
      <c r="I10">
        <f t="shared" si="1"/>
        <v>3.0860669992418384</v>
      </c>
    </row>
    <row r="11" spans="1:9">
      <c r="A11">
        <v>3</v>
      </c>
      <c r="B11">
        <v>122</v>
      </c>
      <c r="C11">
        <v>0.46</v>
      </c>
      <c r="D11">
        <v>0.08</v>
      </c>
      <c r="F11">
        <f t="shared" si="0"/>
        <v>46</v>
      </c>
      <c r="G11">
        <f t="shared" si="0"/>
        <v>8</v>
      </c>
      <c r="I11">
        <f t="shared" si="1"/>
        <v>6.1404330492878829</v>
      </c>
    </row>
    <row r="12" spans="1:9">
      <c r="A12">
        <v>5</v>
      </c>
      <c r="B12">
        <v>97</v>
      </c>
      <c r="C12">
        <v>0.9</v>
      </c>
      <c r="D12">
        <v>0.1</v>
      </c>
      <c r="F12">
        <f t="shared" si="0"/>
        <v>90</v>
      </c>
      <c r="G12">
        <f t="shared" si="0"/>
        <v>10</v>
      </c>
      <c r="I12">
        <f t="shared" si="1"/>
        <v>9.6324194860190318</v>
      </c>
    </row>
    <row r="13" spans="1:9">
      <c r="I13" t="e">
        <f t="shared" si="1"/>
        <v>#DIV/0!</v>
      </c>
    </row>
    <row r="14" spans="1:9">
      <c r="I14" t="e">
        <f t="shared" si="1"/>
        <v>#DIV/0!</v>
      </c>
    </row>
    <row r="15" spans="1:9">
      <c r="A15" s="5" t="s">
        <v>323</v>
      </c>
      <c r="I15" t="e">
        <f t="shared" si="1"/>
        <v>#DIV/0!</v>
      </c>
    </row>
    <row r="16" spans="1:9">
      <c r="A16" t="s">
        <v>305</v>
      </c>
      <c r="B16" t="s">
        <v>7</v>
      </c>
      <c r="C16" t="s">
        <v>317</v>
      </c>
      <c r="D16" t="s">
        <v>315</v>
      </c>
      <c r="I16" t="e">
        <f t="shared" si="1"/>
        <v>#VALUE!</v>
      </c>
    </row>
    <row r="17" spans="1:9">
      <c r="A17">
        <v>0</v>
      </c>
      <c r="B17">
        <v>255</v>
      </c>
      <c r="C17" t="s">
        <v>322</v>
      </c>
      <c r="D17" t="s">
        <v>322</v>
      </c>
      <c r="I17" t="e">
        <f t="shared" si="1"/>
        <v>#VALUE!</v>
      </c>
    </row>
    <row r="18" spans="1:9">
      <c r="A18">
        <v>0.5</v>
      </c>
      <c r="B18">
        <v>202</v>
      </c>
      <c r="C18">
        <v>0.06</v>
      </c>
      <c r="D18">
        <v>0.03</v>
      </c>
      <c r="F18">
        <f t="shared" ref="F18:G23" si="2">C18*100</f>
        <v>6</v>
      </c>
      <c r="G18">
        <f t="shared" si="2"/>
        <v>3</v>
      </c>
      <c r="I18">
        <f t="shared" si="1"/>
        <v>1.723454968864278</v>
      </c>
    </row>
    <row r="19" spans="1:9">
      <c r="A19">
        <v>1</v>
      </c>
      <c r="B19">
        <v>110</v>
      </c>
      <c r="C19">
        <v>0.14000000000000001</v>
      </c>
      <c r="D19">
        <v>0.04</v>
      </c>
      <c r="F19">
        <f t="shared" si="2"/>
        <v>14.000000000000002</v>
      </c>
      <c r="G19">
        <f t="shared" si="2"/>
        <v>4</v>
      </c>
      <c r="I19">
        <f t="shared" si="1"/>
        <v>3.5675303400633793</v>
      </c>
    </row>
    <row r="20" spans="1:9">
      <c r="A20">
        <v>1.5</v>
      </c>
      <c r="B20">
        <v>219</v>
      </c>
      <c r="C20">
        <v>0.2</v>
      </c>
      <c r="D20">
        <v>0.05</v>
      </c>
      <c r="F20">
        <f t="shared" si="2"/>
        <v>20</v>
      </c>
      <c r="G20">
        <f t="shared" si="2"/>
        <v>5</v>
      </c>
      <c r="I20">
        <f t="shared" si="1"/>
        <v>3.0219894260774969</v>
      </c>
    </row>
    <row r="21" spans="1:9">
      <c r="A21">
        <v>2</v>
      </c>
      <c r="B21">
        <v>91</v>
      </c>
      <c r="C21">
        <v>0.33</v>
      </c>
      <c r="D21">
        <v>7.0000000000000007E-2</v>
      </c>
      <c r="F21">
        <f t="shared" si="2"/>
        <v>33</v>
      </c>
      <c r="G21">
        <f t="shared" si="2"/>
        <v>7.0000000000000009</v>
      </c>
      <c r="I21">
        <f t="shared" si="1"/>
        <v>6.0219379159649478</v>
      </c>
    </row>
    <row r="22" spans="1:9">
      <c r="A22">
        <v>3</v>
      </c>
      <c r="B22">
        <v>137</v>
      </c>
      <c r="C22">
        <v>0.7</v>
      </c>
      <c r="D22">
        <v>0.1</v>
      </c>
      <c r="F22">
        <f t="shared" si="2"/>
        <v>70</v>
      </c>
      <c r="G22">
        <f t="shared" si="2"/>
        <v>10</v>
      </c>
      <c r="I22">
        <f t="shared" si="1"/>
        <v>7.1480690057489582</v>
      </c>
    </row>
    <row r="23" spans="1:9">
      <c r="A23">
        <v>5</v>
      </c>
      <c r="B23">
        <v>67</v>
      </c>
      <c r="C23">
        <v>1.4</v>
      </c>
      <c r="D23">
        <v>0.2</v>
      </c>
      <c r="F23">
        <f t="shared" si="2"/>
        <v>140</v>
      </c>
      <c r="G23">
        <f t="shared" si="2"/>
        <v>20</v>
      </c>
      <c r="I23">
        <f t="shared" si="1"/>
        <v>14.455283597377015</v>
      </c>
    </row>
    <row r="24" spans="1:9">
      <c r="I24" t="e">
        <f t="shared" si="1"/>
        <v>#DIV/0!</v>
      </c>
    </row>
    <row r="25" spans="1:9">
      <c r="I25" t="e">
        <f t="shared" si="1"/>
        <v>#DIV/0!</v>
      </c>
    </row>
    <row r="26" spans="1:9">
      <c r="A26" s="5" t="s">
        <v>324</v>
      </c>
      <c r="I26" t="e">
        <f t="shared" si="1"/>
        <v>#DIV/0!</v>
      </c>
    </row>
    <row r="27" spans="1:9">
      <c r="A27" t="s">
        <v>305</v>
      </c>
      <c r="B27" t="s">
        <v>7</v>
      </c>
      <c r="C27" t="s">
        <v>317</v>
      </c>
      <c r="D27" t="s">
        <v>315</v>
      </c>
      <c r="I27" t="e">
        <f t="shared" si="1"/>
        <v>#VALUE!</v>
      </c>
    </row>
    <row r="28" spans="1:9">
      <c r="A28">
        <v>0</v>
      </c>
      <c r="B28">
        <v>345</v>
      </c>
      <c r="C28" t="s">
        <v>322</v>
      </c>
      <c r="D28" t="s">
        <v>322</v>
      </c>
      <c r="I28" t="e">
        <f t="shared" si="1"/>
        <v>#VALUE!</v>
      </c>
    </row>
    <row r="29" spans="1:9">
      <c r="A29">
        <v>0.5</v>
      </c>
      <c r="B29">
        <v>134</v>
      </c>
      <c r="C29">
        <v>0.1</v>
      </c>
      <c r="D29">
        <v>0.03</v>
      </c>
      <c r="F29">
        <f t="shared" ref="F29:G34" si="3">C29*100</f>
        <v>10</v>
      </c>
      <c r="G29">
        <f t="shared" si="3"/>
        <v>3</v>
      </c>
      <c r="I29">
        <f t="shared" si="1"/>
        <v>2.7317918235407652</v>
      </c>
    </row>
    <row r="30" spans="1:9">
      <c r="A30">
        <v>1</v>
      </c>
      <c r="B30">
        <v>116</v>
      </c>
      <c r="C30">
        <v>0.25</v>
      </c>
      <c r="D30">
        <v>0.05</v>
      </c>
      <c r="F30">
        <f t="shared" si="3"/>
        <v>25</v>
      </c>
      <c r="G30">
        <f t="shared" si="3"/>
        <v>5</v>
      </c>
      <c r="I30">
        <f t="shared" si="1"/>
        <v>4.6423834544262963</v>
      </c>
    </row>
    <row r="31" spans="1:9">
      <c r="A31">
        <v>1.5</v>
      </c>
      <c r="B31">
        <v>163</v>
      </c>
      <c r="C31">
        <v>0.52</v>
      </c>
      <c r="D31">
        <v>7.0000000000000007E-2</v>
      </c>
      <c r="F31">
        <f t="shared" si="3"/>
        <v>52</v>
      </c>
      <c r="G31">
        <f t="shared" si="3"/>
        <v>7.0000000000000009</v>
      </c>
      <c r="I31">
        <f t="shared" si="1"/>
        <v>5.6481714289491549</v>
      </c>
    </row>
    <row r="32" spans="1:9">
      <c r="A32">
        <v>2</v>
      </c>
      <c r="B32">
        <v>145</v>
      </c>
      <c r="C32">
        <v>0.56999999999999995</v>
      </c>
      <c r="D32">
        <v>0.08</v>
      </c>
      <c r="F32">
        <f t="shared" si="3"/>
        <v>56.999999999999993</v>
      </c>
      <c r="G32">
        <f t="shared" si="3"/>
        <v>8</v>
      </c>
      <c r="I32">
        <f t="shared" si="1"/>
        <v>6.2697962349334926</v>
      </c>
    </row>
    <row r="33" spans="1:9">
      <c r="A33">
        <v>3</v>
      </c>
      <c r="B33">
        <v>218</v>
      </c>
      <c r="C33">
        <v>0.7</v>
      </c>
      <c r="D33">
        <v>0.3</v>
      </c>
      <c r="F33">
        <f t="shared" si="3"/>
        <v>70</v>
      </c>
      <c r="G33">
        <f t="shared" si="3"/>
        <v>30</v>
      </c>
      <c r="I33">
        <f t="shared" si="1"/>
        <v>5.6665767217182603</v>
      </c>
    </row>
    <row r="34" spans="1:9">
      <c r="A34">
        <v>5</v>
      </c>
      <c r="B34">
        <v>136</v>
      </c>
      <c r="C34">
        <v>2</v>
      </c>
      <c r="D34">
        <v>0.2</v>
      </c>
      <c r="F34">
        <f t="shared" si="3"/>
        <v>200</v>
      </c>
      <c r="G34">
        <f t="shared" si="3"/>
        <v>20</v>
      </c>
      <c r="I34">
        <f t="shared" si="1"/>
        <v>12.126781251816649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2AEF-2167-4349-906D-9CD69BC06F21}">
  <dimension ref="B2:H20"/>
  <sheetViews>
    <sheetView workbookViewId="0">
      <selection activeCell="B4" sqref="B4"/>
    </sheetView>
  </sheetViews>
  <sheetFormatPr defaultRowHeight="14.4"/>
  <cols>
    <col min="5" max="5" width="16.6640625" customWidth="1"/>
  </cols>
  <sheetData>
    <row r="2" spans="2:7">
      <c r="B2" s="5" t="s">
        <v>325</v>
      </c>
    </row>
    <row r="3" spans="2:7">
      <c r="B3" t="s">
        <v>326</v>
      </c>
    </row>
    <row r="4" spans="2:7">
      <c r="B4" t="s">
        <v>327</v>
      </c>
      <c r="C4" t="s">
        <v>316</v>
      </c>
      <c r="D4" t="s">
        <v>7</v>
      </c>
      <c r="E4" t="s">
        <v>328</v>
      </c>
      <c r="F4" t="s">
        <v>315</v>
      </c>
    </row>
    <row r="5" spans="2:7">
      <c r="B5" t="s">
        <v>329</v>
      </c>
      <c r="C5">
        <v>55</v>
      </c>
      <c r="D5">
        <v>310</v>
      </c>
      <c r="E5">
        <v>0.20699999999999999</v>
      </c>
      <c r="F5">
        <v>0.03</v>
      </c>
      <c r="G5">
        <f t="shared" ref="G5:G13" si="0">E5*100</f>
        <v>20.7</v>
      </c>
    </row>
    <row r="6" spans="2:7">
      <c r="B6" t="s">
        <v>329</v>
      </c>
      <c r="C6">
        <v>55</v>
      </c>
      <c r="D6">
        <v>325</v>
      </c>
      <c r="E6">
        <v>0.21199999999999999</v>
      </c>
      <c r="F6">
        <v>2.8000000000000001E-2</v>
      </c>
      <c r="G6">
        <f t="shared" si="0"/>
        <v>21.2</v>
      </c>
    </row>
    <row r="7" spans="2:7">
      <c r="B7" t="s">
        <v>329</v>
      </c>
      <c r="C7">
        <v>55</v>
      </c>
      <c r="D7">
        <v>338</v>
      </c>
      <c r="E7">
        <v>0.192</v>
      </c>
      <c r="F7">
        <v>2.8000000000000001E-2</v>
      </c>
      <c r="G7">
        <f t="shared" si="0"/>
        <v>19.2</v>
      </c>
    </row>
    <row r="8" spans="2:7">
      <c r="B8" t="s">
        <v>330</v>
      </c>
      <c r="C8">
        <v>20</v>
      </c>
      <c r="D8">
        <v>285</v>
      </c>
      <c r="E8">
        <v>0.06</v>
      </c>
      <c r="F8">
        <v>1.4999999999999999E-2</v>
      </c>
      <c r="G8">
        <f t="shared" si="0"/>
        <v>6</v>
      </c>
    </row>
    <row r="9" spans="2:7">
      <c r="B9" t="s">
        <v>330</v>
      </c>
      <c r="C9">
        <v>20</v>
      </c>
      <c r="D9">
        <v>302</v>
      </c>
      <c r="E9">
        <v>4.2999999999999997E-2</v>
      </c>
      <c r="F9">
        <v>1.2999999999999999E-2</v>
      </c>
      <c r="G9">
        <f t="shared" si="0"/>
        <v>4.3</v>
      </c>
    </row>
    <row r="10" spans="2:7">
      <c r="B10" t="s">
        <v>330</v>
      </c>
      <c r="C10">
        <v>20</v>
      </c>
      <c r="D10">
        <v>381</v>
      </c>
      <c r="E10">
        <v>5.2999999999999999E-2</v>
      </c>
      <c r="F10">
        <v>1.2E-2</v>
      </c>
      <c r="G10">
        <f t="shared" si="0"/>
        <v>5.3</v>
      </c>
    </row>
    <row r="11" spans="2:7">
      <c r="B11" t="s">
        <v>331</v>
      </c>
      <c r="C11">
        <v>20</v>
      </c>
      <c r="D11">
        <v>321</v>
      </c>
      <c r="E11">
        <v>8.1000000000000003E-2</v>
      </c>
      <c r="F11">
        <v>1.4999999999999999E-2</v>
      </c>
      <c r="G11">
        <f t="shared" si="0"/>
        <v>8.1</v>
      </c>
    </row>
    <row r="12" spans="2:7">
      <c r="B12" t="s">
        <v>331</v>
      </c>
      <c r="C12">
        <v>20</v>
      </c>
      <c r="D12">
        <v>325</v>
      </c>
      <c r="E12">
        <v>7.6999999999999999E-2</v>
      </c>
      <c r="F12">
        <v>1.4999999999999999E-2</v>
      </c>
      <c r="G12">
        <f t="shared" si="0"/>
        <v>7.7</v>
      </c>
    </row>
    <row r="13" spans="2:7">
      <c r="B13" t="s">
        <v>331</v>
      </c>
      <c r="C13">
        <v>20</v>
      </c>
      <c r="D13">
        <v>310</v>
      </c>
      <c r="E13">
        <v>8.6999999999999994E-2</v>
      </c>
      <c r="F13">
        <v>1.7000000000000001E-2</v>
      </c>
      <c r="G13">
        <f t="shared" si="0"/>
        <v>8.6999999999999993</v>
      </c>
    </row>
    <row r="15" spans="2:7">
      <c r="B15" s="5" t="s">
        <v>332</v>
      </c>
    </row>
    <row r="16" spans="2:7">
      <c r="B16" t="s">
        <v>333</v>
      </c>
    </row>
    <row r="17" spans="2:8">
      <c r="B17" t="s">
        <v>327</v>
      </c>
      <c r="C17" t="s">
        <v>316</v>
      </c>
      <c r="D17" t="s">
        <v>7</v>
      </c>
      <c r="E17" t="s">
        <v>328</v>
      </c>
      <c r="F17" t="s">
        <v>315</v>
      </c>
      <c r="G17" t="s">
        <v>264</v>
      </c>
    </row>
    <row r="18" spans="2:8">
      <c r="B18" t="s">
        <v>329</v>
      </c>
      <c r="C18">
        <v>55</v>
      </c>
      <c r="D18">
        <v>812</v>
      </c>
      <c r="E18">
        <v>0.187</v>
      </c>
      <c r="F18">
        <v>1.7999999999999999E-2</v>
      </c>
      <c r="G18">
        <f>E18*100</f>
        <v>18.7</v>
      </c>
      <c r="H18">
        <f>F18*D18/100</f>
        <v>0.14615999999999998</v>
      </c>
    </row>
    <row r="19" spans="2:8">
      <c r="B19" t="s">
        <v>330</v>
      </c>
      <c r="C19">
        <v>20</v>
      </c>
      <c r="D19">
        <v>578</v>
      </c>
      <c r="E19">
        <v>4.8000000000000001E-2</v>
      </c>
      <c r="F19">
        <v>0.01</v>
      </c>
      <c r="G19">
        <f>E19*100</f>
        <v>4.8</v>
      </c>
      <c r="H19">
        <f>F19*D19/100</f>
        <v>5.7800000000000004E-2</v>
      </c>
    </row>
    <row r="20" spans="2:8">
      <c r="B20" t="s">
        <v>331</v>
      </c>
      <c r="C20">
        <v>20</v>
      </c>
      <c r="D20">
        <v>684</v>
      </c>
      <c r="E20">
        <v>8.5000000000000006E-2</v>
      </c>
      <c r="F20">
        <v>1.2E-2</v>
      </c>
      <c r="G20">
        <f>E20*100</f>
        <v>8.5</v>
      </c>
      <c r="H20">
        <f>F20*D20/100</f>
        <v>8.208E-2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8D72-9DB4-42A9-BD5B-1647007A17BC}">
  <dimension ref="B2:F39"/>
  <sheetViews>
    <sheetView workbookViewId="0">
      <selection activeCell="D39" sqref="D39"/>
    </sheetView>
  </sheetViews>
  <sheetFormatPr defaultRowHeight="14.4"/>
  <cols>
    <col min="3" max="3" width="17.33203125" customWidth="1"/>
    <col min="4" max="4" width="18.33203125" customWidth="1"/>
  </cols>
  <sheetData>
    <row r="2" spans="2:6">
      <c r="B2" s="5" t="s">
        <v>334</v>
      </c>
    </row>
    <row r="3" spans="2:6">
      <c r="B3" t="s">
        <v>284</v>
      </c>
    </row>
    <row r="4" spans="2:6">
      <c r="B4" t="s">
        <v>305</v>
      </c>
      <c r="C4" t="s">
        <v>7</v>
      </c>
      <c r="D4" t="s">
        <v>335</v>
      </c>
      <c r="E4" t="s">
        <v>315</v>
      </c>
    </row>
    <row r="5" spans="2:6">
      <c r="B5">
        <v>0.5</v>
      </c>
      <c r="C5">
        <v>900</v>
      </c>
      <c r="D5">
        <v>6.0000000000000001E-3</v>
      </c>
      <c r="F5">
        <f t="shared" ref="F5:F15" si="0">D5*100</f>
        <v>0.6</v>
      </c>
    </row>
    <row r="6" spans="2:6">
      <c r="B6">
        <v>1</v>
      </c>
      <c r="C6">
        <v>600</v>
      </c>
      <c r="D6">
        <v>1.7999999999999999E-2</v>
      </c>
      <c r="F6">
        <f t="shared" si="0"/>
        <v>1.7999999999999998</v>
      </c>
    </row>
    <row r="7" spans="2:6">
      <c r="B7">
        <v>2</v>
      </c>
      <c r="C7">
        <v>500</v>
      </c>
      <c r="D7">
        <v>5.1999999999999998E-2</v>
      </c>
      <c r="F7">
        <f t="shared" si="0"/>
        <v>5.2</v>
      </c>
    </row>
    <row r="8" spans="2:6">
      <c r="B8">
        <v>4</v>
      </c>
      <c r="C8">
        <v>400</v>
      </c>
      <c r="D8">
        <v>0.11799999999999999</v>
      </c>
      <c r="F8">
        <f t="shared" si="0"/>
        <v>11.799999999999999</v>
      </c>
    </row>
    <row r="9" spans="2:6">
      <c r="B9" t="s">
        <v>285</v>
      </c>
      <c r="F9">
        <f t="shared" si="0"/>
        <v>0</v>
      </c>
    </row>
    <row r="10" spans="2:6">
      <c r="B10">
        <v>0.5</v>
      </c>
      <c r="C10">
        <v>1000</v>
      </c>
      <c r="D10">
        <v>4.0000000000000001E-3</v>
      </c>
      <c r="F10">
        <f t="shared" si="0"/>
        <v>0.4</v>
      </c>
    </row>
    <row r="11" spans="2:6">
      <c r="B11">
        <v>1</v>
      </c>
      <c r="C11">
        <v>800</v>
      </c>
      <c r="D11">
        <v>1.4999999999999999E-2</v>
      </c>
      <c r="F11">
        <f t="shared" si="0"/>
        <v>1.5</v>
      </c>
    </row>
    <row r="12" spans="2:6">
      <c r="B12">
        <v>2</v>
      </c>
      <c r="C12">
        <v>600</v>
      </c>
      <c r="D12">
        <v>4.7E-2</v>
      </c>
      <c r="F12">
        <f t="shared" si="0"/>
        <v>4.7</v>
      </c>
    </row>
    <row r="13" spans="2:6">
      <c r="B13">
        <v>4</v>
      </c>
      <c r="C13">
        <v>400</v>
      </c>
      <c r="D13">
        <v>0.1</v>
      </c>
      <c r="F13">
        <f t="shared" si="0"/>
        <v>10</v>
      </c>
    </row>
    <row r="14" spans="2:6">
      <c r="B14">
        <v>8</v>
      </c>
      <c r="C14">
        <v>200</v>
      </c>
      <c r="D14">
        <v>0.48</v>
      </c>
      <c r="F14">
        <f t="shared" si="0"/>
        <v>48</v>
      </c>
    </row>
    <row r="15" spans="2:6">
      <c r="F15">
        <f t="shared" si="0"/>
        <v>0</v>
      </c>
    </row>
    <row r="16" spans="2:6">
      <c r="B16" s="5" t="s">
        <v>336</v>
      </c>
    </row>
    <row r="17" spans="2:6">
      <c r="B17" t="s">
        <v>284</v>
      </c>
    </row>
    <row r="18" spans="2:6">
      <c r="B18" t="s">
        <v>305</v>
      </c>
      <c r="C18" t="s">
        <v>7</v>
      </c>
      <c r="D18" t="s">
        <v>335</v>
      </c>
      <c r="E18" t="s">
        <v>315</v>
      </c>
    </row>
    <row r="19" spans="2:6">
      <c r="B19">
        <v>3.6</v>
      </c>
      <c r="C19">
        <v>206</v>
      </c>
      <c r="D19">
        <v>7.2999999999999995E-2</v>
      </c>
      <c r="F19">
        <f t="shared" ref="F19:F39" si="1">D19*100</f>
        <v>7.3</v>
      </c>
    </row>
    <row r="20" spans="2:6">
      <c r="B20">
        <v>3.6</v>
      </c>
      <c r="C20">
        <v>166</v>
      </c>
      <c r="D20">
        <v>0.09</v>
      </c>
      <c r="F20">
        <f t="shared" si="1"/>
        <v>9</v>
      </c>
    </row>
    <row r="21" spans="2:6">
      <c r="B21">
        <v>3.6</v>
      </c>
      <c r="C21">
        <v>155</v>
      </c>
      <c r="D21">
        <v>7.6999999999999999E-2</v>
      </c>
      <c r="F21">
        <f t="shared" si="1"/>
        <v>7.7</v>
      </c>
    </row>
    <row r="22" spans="2:6">
      <c r="F22">
        <f t="shared" si="1"/>
        <v>0</v>
      </c>
    </row>
    <row r="23" spans="2:6">
      <c r="B23" t="s">
        <v>285</v>
      </c>
      <c r="F23">
        <f t="shared" si="1"/>
        <v>0</v>
      </c>
    </row>
    <row r="24" spans="2:6">
      <c r="B24">
        <v>3.6</v>
      </c>
      <c r="C24">
        <v>318</v>
      </c>
      <c r="D24">
        <v>8.2000000000000003E-2</v>
      </c>
      <c r="F24">
        <f t="shared" si="1"/>
        <v>8.2000000000000011</v>
      </c>
    </row>
    <row r="25" spans="2:6">
      <c r="B25">
        <v>3.6</v>
      </c>
      <c r="C25">
        <v>400</v>
      </c>
      <c r="D25">
        <v>6.8000000000000005E-2</v>
      </c>
      <c r="F25">
        <f t="shared" si="1"/>
        <v>6.8000000000000007</v>
      </c>
    </row>
    <row r="26" spans="2:6">
      <c r="B26">
        <v>3.6</v>
      </c>
      <c r="C26">
        <v>375</v>
      </c>
      <c r="D26">
        <v>7.1999999999999995E-2</v>
      </c>
      <c r="F26">
        <f t="shared" si="1"/>
        <v>7.1999999999999993</v>
      </c>
    </row>
    <row r="27" spans="2:6">
      <c r="F27">
        <f t="shared" si="1"/>
        <v>0</v>
      </c>
    </row>
    <row r="28" spans="2:6">
      <c r="B28" s="5" t="s">
        <v>337</v>
      </c>
      <c r="F28">
        <f t="shared" si="1"/>
        <v>0</v>
      </c>
    </row>
    <row r="29" spans="2:6">
      <c r="B29" t="s">
        <v>284</v>
      </c>
      <c r="F29">
        <f t="shared" si="1"/>
        <v>0</v>
      </c>
    </row>
    <row r="30" spans="2:6">
      <c r="B30" t="s">
        <v>305</v>
      </c>
      <c r="C30" t="s">
        <v>7</v>
      </c>
      <c r="D30" t="s">
        <v>335</v>
      </c>
      <c r="F30" t="e">
        <f t="shared" si="1"/>
        <v>#VALUE!</v>
      </c>
    </row>
    <row r="31" spans="2:6">
      <c r="B31">
        <v>3.6</v>
      </c>
      <c r="C31">
        <v>192</v>
      </c>
      <c r="D31">
        <v>7.2999999999999995E-2</v>
      </c>
      <c r="F31">
        <f t="shared" si="1"/>
        <v>7.3</v>
      </c>
    </row>
    <row r="32" spans="2:6">
      <c r="B32">
        <v>3.6</v>
      </c>
      <c r="C32">
        <v>306</v>
      </c>
      <c r="D32">
        <v>0.111</v>
      </c>
      <c r="F32">
        <f t="shared" si="1"/>
        <v>11.1</v>
      </c>
    </row>
    <row r="33" spans="2:6">
      <c r="B33">
        <v>3.6</v>
      </c>
      <c r="C33">
        <v>210</v>
      </c>
      <c r="D33">
        <v>6.2E-2</v>
      </c>
      <c r="F33">
        <f t="shared" si="1"/>
        <v>6.2</v>
      </c>
    </row>
    <row r="34" spans="2:6">
      <c r="F34">
        <f t="shared" si="1"/>
        <v>0</v>
      </c>
    </row>
    <row r="35" spans="2:6">
      <c r="B35" t="s">
        <v>285</v>
      </c>
      <c r="F35">
        <f t="shared" si="1"/>
        <v>0</v>
      </c>
    </row>
    <row r="36" spans="2:6">
      <c r="B36">
        <v>3.6</v>
      </c>
      <c r="C36">
        <v>361</v>
      </c>
      <c r="D36">
        <v>7.8E-2</v>
      </c>
      <c r="F36">
        <f t="shared" si="1"/>
        <v>7.8</v>
      </c>
    </row>
    <row r="37" spans="2:6">
      <c r="B37">
        <v>3.6</v>
      </c>
      <c r="C37">
        <v>343</v>
      </c>
      <c r="D37">
        <v>7.9000000000000001E-2</v>
      </c>
      <c r="F37">
        <f t="shared" si="1"/>
        <v>7.9</v>
      </c>
    </row>
    <row r="38" spans="2:6">
      <c r="B38">
        <v>3.6</v>
      </c>
      <c r="C38">
        <v>400</v>
      </c>
      <c r="D38">
        <v>8.7999999999999995E-2</v>
      </c>
      <c r="F38">
        <f t="shared" si="1"/>
        <v>8.7999999999999989</v>
      </c>
    </row>
    <row r="39" spans="2:6">
      <c r="F39">
        <f t="shared" si="1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2E279-F213-408B-AD40-AAA17440FECD}">
  <dimension ref="A1:F58"/>
  <sheetViews>
    <sheetView workbookViewId="0">
      <selection activeCell="A5" sqref="A5:D5"/>
    </sheetView>
  </sheetViews>
  <sheetFormatPr defaultRowHeight="14.4"/>
  <cols>
    <col min="2" max="2" width="17.109375" customWidth="1"/>
    <col min="3" max="3" width="29.5546875" customWidth="1"/>
  </cols>
  <sheetData>
    <row r="1" spans="1:6">
      <c r="A1" t="s">
        <v>338</v>
      </c>
    </row>
    <row r="2" spans="1:6">
      <c r="A2" t="s">
        <v>339</v>
      </c>
    </row>
    <row r="4" spans="1:6">
      <c r="A4" s="5" t="s">
        <v>340</v>
      </c>
    </row>
    <row r="5" spans="1:6">
      <c r="A5" t="s">
        <v>305</v>
      </c>
      <c r="B5" t="s">
        <v>7</v>
      </c>
      <c r="C5" t="s">
        <v>341</v>
      </c>
      <c r="D5" t="s">
        <v>315</v>
      </c>
    </row>
    <row r="6" spans="1:6">
      <c r="A6">
        <v>0.1</v>
      </c>
      <c r="B6">
        <v>1018</v>
      </c>
      <c r="C6">
        <v>2.2999999999999998</v>
      </c>
      <c r="D6">
        <v>0.7</v>
      </c>
    </row>
    <row r="7" spans="1:6">
      <c r="A7">
        <v>0.2</v>
      </c>
      <c r="B7">
        <v>1044</v>
      </c>
      <c r="C7">
        <v>1.2</v>
      </c>
      <c r="D7">
        <v>0.9</v>
      </c>
    </row>
    <row r="8" spans="1:6">
      <c r="A8">
        <v>0.4</v>
      </c>
      <c r="B8">
        <v>909</v>
      </c>
      <c r="C8">
        <v>6.8</v>
      </c>
      <c r="D8">
        <v>1.6</v>
      </c>
    </row>
    <row r="9" spans="1:6">
      <c r="A9">
        <v>0.7</v>
      </c>
      <c r="B9">
        <v>869</v>
      </c>
      <c r="C9">
        <v>8</v>
      </c>
      <c r="D9">
        <v>1.7</v>
      </c>
    </row>
    <row r="10" spans="1:6">
      <c r="A10">
        <v>1</v>
      </c>
      <c r="B10">
        <v>634</v>
      </c>
      <c r="C10">
        <v>14.9</v>
      </c>
      <c r="D10">
        <v>2.6</v>
      </c>
    </row>
    <row r="12" spans="1:6">
      <c r="A12" s="5" t="s">
        <v>342</v>
      </c>
    </row>
    <row r="13" spans="1:6">
      <c r="A13" t="s">
        <v>305</v>
      </c>
      <c r="B13" t="s">
        <v>7</v>
      </c>
      <c r="C13" t="s">
        <v>341</v>
      </c>
      <c r="D13" t="s">
        <v>315</v>
      </c>
    </row>
    <row r="14" spans="1:6">
      <c r="A14">
        <v>0.15</v>
      </c>
      <c r="B14">
        <v>1188</v>
      </c>
      <c r="C14">
        <v>1.5</v>
      </c>
      <c r="D14">
        <v>0.6</v>
      </c>
      <c r="F14" t="s">
        <v>343</v>
      </c>
    </row>
    <row r="15" spans="1:6">
      <c r="A15">
        <v>0.3</v>
      </c>
      <c r="B15">
        <v>1437</v>
      </c>
      <c r="C15">
        <v>2.1</v>
      </c>
      <c r="D15">
        <v>0.6</v>
      </c>
    </row>
    <row r="16" spans="1:6">
      <c r="A16">
        <v>0.5</v>
      </c>
      <c r="B16">
        <v>1369</v>
      </c>
      <c r="C16">
        <v>3.6</v>
      </c>
      <c r="D16">
        <v>0.8</v>
      </c>
    </row>
    <row r="17" spans="1:4">
      <c r="A17">
        <v>0.75</v>
      </c>
      <c r="B17">
        <v>1136</v>
      </c>
      <c r="C17">
        <v>6.1</v>
      </c>
      <c r="D17">
        <v>1.2</v>
      </c>
    </row>
    <row r="18" spans="1:4">
      <c r="A18">
        <v>1</v>
      </c>
      <c r="B18">
        <v>825</v>
      </c>
      <c r="C18">
        <v>13.8</v>
      </c>
      <c r="D18">
        <v>2</v>
      </c>
    </row>
    <row r="19" spans="1:4">
      <c r="A19">
        <v>1.5</v>
      </c>
      <c r="B19">
        <v>357</v>
      </c>
      <c r="C19">
        <v>31.2</v>
      </c>
      <c r="D19">
        <v>4.7</v>
      </c>
    </row>
    <row r="20" spans="1:4">
      <c r="A20">
        <v>2</v>
      </c>
      <c r="B20">
        <v>203</v>
      </c>
      <c r="C20">
        <v>61</v>
      </c>
      <c r="D20">
        <v>8.6</v>
      </c>
    </row>
    <row r="22" spans="1:4">
      <c r="A22" s="5" t="s">
        <v>344</v>
      </c>
    </row>
    <row r="23" spans="1:4">
      <c r="A23" t="s">
        <v>305</v>
      </c>
      <c r="B23" t="s">
        <v>7</v>
      </c>
      <c r="C23" t="s">
        <v>341</v>
      </c>
      <c r="D23" t="s">
        <v>315</v>
      </c>
    </row>
    <row r="24" spans="1:4">
      <c r="A24">
        <v>0.25</v>
      </c>
      <c r="B24">
        <v>491</v>
      </c>
      <c r="C24">
        <v>1.9</v>
      </c>
      <c r="D24">
        <v>1.8</v>
      </c>
    </row>
    <row r="25" spans="1:4">
      <c r="A25">
        <v>0.5</v>
      </c>
      <c r="B25">
        <v>536</v>
      </c>
      <c r="C25">
        <v>2.8</v>
      </c>
      <c r="D25">
        <v>1.8</v>
      </c>
    </row>
    <row r="26" spans="1:4">
      <c r="A26">
        <v>0.8</v>
      </c>
      <c r="B26">
        <v>427</v>
      </c>
      <c r="C26">
        <v>5.2</v>
      </c>
      <c r="D26">
        <v>2.2999999999999998</v>
      </c>
    </row>
    <row r="27" spans="1:4">
      <c r="A27">
        <v>1.2</v>
      </c>
      <c r="B27">
        <v>563</v>
      </c>
      <c r="C27">
        <v>7.6</v>
      </c>
      <c r="D27">
        <v>2.2999999999999998</v>
      </c>
    </row>
    <row r="28" spans="1:4">
      <c r="A28">
        <v>2</v>
      </c>
      <c r="B28">
        <v>325</v>
      </c>
      <c r="C28">
        <v>29.4</v>
      </c>
      <c r="D28">
        <v>5.0999999999999996</v>
      </c>
    </row>
    <row r="30" spans="1:4">
      <c r="A30" s="5" t="s">
        <v>345</v>
      </c>
    </row>
    <row r="31" spans="1:4">
      <c r="A31" t="s">
        <v>305</v>
      </c>
      <c r="B31" t="s">
        <v>7</v>
      </c>
      <c r="C31" t="s">
        <v>341</v>
      </c>
      <c r="D31" t="s">
        <v>315</v>
      </c>
    </row>
    <row r="32" spans="1:4">
      <c r="A32">
        <v>0.25</v>
      </c>
      <c r="B32">
        <v>330</v>
      </c>
      <c r="C32">
        <v>0</v>
      </c>
      <c r="D32">
        <v>1.1000000000000001</v>
      </c>
    </row>
    <row r="33" spans="1:4">
      <c r="A33">
        <v>0.5</v>
      </c>
      <c r="B33">
        <v>609</v>
      </c>
      <c r="C33">
        <v>0</v>
      </c>
      <c r="D33">
        <v>0.8</v>
      </c>
    </row>
    <row r="34" spans="1:4">
      <c r="A34">
        <v>0.8</v>
      </c>
      <c r="B34">
        <v>655</v>
      </c>
      <c r="C34">
        <v>13.8</v>
      </c>
      <c r="D34">
        <v>2.6</v>
      </c>
    </row>
    <row r="35" spans="1:4">
      <c r="A35">
        <v>1.2</v>
      </c>
      <c r="B35">
        <v>561</v>
      </c>
      <c r="C35">
        <v>14</v>
      </c>
      <c r="D35">
        <v>2.9</v>
      </c>
    </row>
    <row r="36" spans="1:4">
      <c r="A36">
        <v>2</v>
      </c>
      <c r="B36">
        <v>263</v>
      </c>
      <c r="C36">
        <v>35.200000000000003</v>
      </c>
      <c r="D36">
        <v>6.2</v>
      </c>
    </row>
    <row r="38" spans="1:4">
      <c r="A38" s="5" t="s">
        <v>346</v>
      </c>
    </row>
    <row r="39" spans="1:4">
      <c r="A39" t="s">
        <v>305</v>
      </c>
      <c r="B39" t="s">
        <v>7</v>
      </c>
      <c r="C39" t="s">
        <v>341</v>
      </c>
      <c r="D39" t="s">
        <v>315</v>
      </c>
    </row>
    <row r="40" spans="1:4">
      <c r="A40">
        <v>0.2</v>
      </c>
      <c r="B40">
        <v>231</v>
      </c>
      <c r="C40">
        <v>3</v>
      </c>
      <c r="D40">
        <v>2.2000000000000002</v>
      </c>
    </row>
    <row r="41" spans="1:4">
      <c r="A41">
        <v>1.2</v>
      </c>
      <c r="B41">
        <v>321</v>
      </c>
      <c r="C41">
        <v>13</v>
      </c>
      <c r="D41">
        <v>3.7</v>
      </c>
    </row>
    <row r="42" spans="1:4">
      <c r="A42">
        <v>3</v>
      </c>
      <c r="B42">
        <v>134</v>
      </c>
      <c r="C42">
        <v>87.9</v>
      </c>
      <c r="D42">
        <v>15.1</v>
      </c>
    </row>
    <row r="44" spans="1:4">
      <c r="A44" s="5" t="s">
        <v>347</v>
      </c>
    </row>
    <row r="45" spans="1:4">
      <c r="A45" t="s">
        <v>305</v>
      </c>
      <c r="B45" t="s">
        <v>7</v>
      </c>
      <c r="C45" t="s">
        <v>341</v>
      </c>
      <c r="D45" t="s">
        <v>315</v>
      </c>
    </row>
    <row r="46" spans="1:4">
      <c r="A46">
        <v>0.25</v>
      </c>
      <c r="B46">
        <v>330</v>
      </c>
      <c r="C46">
        <v>0.7</v>
      </c>
      <c r="D46">
        <v>1.3</v>
      </c>
    </row>
    <row r="47" spans="1:4">
      <c r="A47">
        <v>0.5</v>
      </c>
      <c r="B47">
        <v>284</v>
      </c>
      <c r="C47">
        <v>9.6999999999999993</v>
      </c>
      <c r="D47">
        <v>3.2</v>
      </c>
    </row>
    <row r="48" spans="1:4">
      <c r="A48">
        <v>0.8</v>
      </c>
      <c r="B48">
        <v>378</v>
      </c>
      <c r="C48">
        <v>13.5</v>
      </c>
      <c r="D48">
        <v>3.1</v>
      </c>
    </row>
    <row r="49" spans="1:4">
      <c r="A49">
        <v>1.2</v>
      </c>
      <c r="B49">
        <v>538</v>
      </c>
      <c r="C49">
        <v>9.9</v>
      </c>
      <c r="D49">
        <v>2.2999999999999998</v>
      </c>
    </row>
    <row r="50" spans="1:4">
      <c r="A50">
        <v>2</v>
      </c>
      <c r="B50">
        <v>243</v>
      </c>
      <c r="C50">
        <v>46.3</v>
      </c>
      <c r="D50">
        <v>7</v>
      </c>
    </row>
    <row r="52" spans="1:4">
      <c r="A52" s="5" t="s">
        <v>348</v>
      </c>
    </row>
    <row r="53" spans="1:4">
      <c r="A53" t="s">
        <v>305</v>
      </c>
      <c r="B53" t="s">
        <v>7</v>
      </c>
      <c r="C53" t="s">
        <v>341</v>
      </c>
      <c r="D53" t="s">
        <v>315</v>
      </c>
    </row>
    <row r="54" spans="1:4">
      <c r="A54">
        <v>0.2</v>
      </c>
      <c r="B54">
        <v>1342</v>
      </c>
      <c r="C54">
        <v>1.4</v>
      </c>
      <c r="D54">
        <v>0.5</v>
      </c>
    </row>
    <row r="55" spans="1:4">
      <c r="A55">
        <v>0.4</v>
      </c>
      <c r="B55">
        <v>1127</v>
      </c>
      <c r="C55">
        <v>3.4</v>
      </c>
      <c r="D55">
        <v>0.9</v>
      </c>
    </row>
    <row r="56" spans="1:4">
      <c r="A56">
        <v>0.6</v>
      </c>
      <c r="B56">
        <v>1635</v>
      </c>
      <c r="C56">
        <v>7.6</v>
      </c>
      <c r="D56">
        <v>1.1000000000000001</v>
      </c>
    </row>
    <row r="57" spans="1:4">
      <c r="A57">
        <v>0.8</v>
      </c>
      <c r="B57">
        <v>218</v>
      </c>
      <c r="C57">
        <v>7.1</v>
      </c>
      <c r="D57">
        <v>2.9</v>
      </c>
    </row>
    <row r="58" spans="1:4">
      <c r="A58">
        <v>1.2</v>
      </c>
      <c r="B58">
        <v>304</v>
      </c>
      <c r="C58">
        <v>24.7</v>
      </c>
      <c r="D58">
        <v>4.5999999999999996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069D-67FA-41DC-ABDF-603F963EEBC9}">
  <dimension ref="B3:G19"/>
  <sheetViews>
    <sheetView workbookViewId="0">
      <selection activeCell="B3" sqref="B3:D9"/>
    </sheetView>
  </sheetViews>
  <sheetFormatPr defaultRowHeight="14.4"/>
  <cols>
    <col min="4" max="4" width="13.6640625" customWidth="1"/>
  </cols>
  <sheetData>
    <row r="3" spans="2:7">
      <c r="B3" s="5" t="s">
        <v>349</v>
      </c>
    </row>
    <row r="4" spans="2:7">
      <c r="B4" t="s">
        <v>305</v>
      </c>
      <c r="C4" t="s">
        <v>7</v>
      </c>
      <c r="D4" t="s">
        <v>350</v>
      </c>
      <c r="E4" t="s">
        <v>315</v>
      </c>
      <c r="G4" t="s">
        <v>264</v>
      </c>
    </row>
    <row r="5" spans="2:7">
      <c r="B5">
        <v>0.65</v>
      </c>
      <c r="C5">
        <v>153</v>
      </c>
      <c r="D5">
        <v>6</v>
      </c>
      <c r="G5">
        <f>D5*100/C5</f>
        <v>3.9215686274509802</v>
      </c>
    </row>
    <row r="6" spans="2:7">
      <c r="B6">
        <v>1.94</v>
      </c>
      <c r="C6">
        <v>104</v>
      </c>
      <c r="D6">
        <v>29</v>
      </c>
      <c r="G6">
        <f>D6*100/C6</f>
        <v>27.884615384615383</v>
      </c>
    </row>
    <row r="7" spans="2:7">
      <c r="B7">
        <v>2.63</v>
      </c>
      <c r="C7">
        <v>129</v>
      </c>
      <c r="D7">
        <v>61</v>
      </c>
      <c r="G7">
        <f>D7*100/C7</f>
        <v>47.286821705426355</v>
      </c>
    </row>
    <row r="8" spans="2:7">
      <c r="B8">
        <v>3.85</v>
      </c>
      <c r="C8">
        <v>207</v>
      </c>
      <c r="D8">
        <v>210</v>
      </c>
      <c r="G8">
        <f>D8*100/C8</f>
        <v>101.44927536231884</v>
      </c>
    </row>
    <row r="9" spans="2:7">
      <c r="B9">
        <v>4.63</v>
      </c>
      <c r="C9">
        <v>114</v>
      </c>
      <c r="D9">
        <v>192</v>
      </c>
      <c r="G9">
        <f>D9*100/C9</f>
        <v>168.42105263157896</v>
      </c>
    </row>
    <row r="12" spans="2:7">
      <c r="B12" s="5" t="s">
        <v>351</v>
      </c>
    </row>
    <row r="13" spans="2:7">
      <c r="B13" t="s">
        <v>305</v>
      </c>
      <c r="C13" t="s">
        <v>7</v>
      </c>
      <c r="D13" t="s">
        <v>350</v>
      </c>
      <c r="E13" t="s">
        <v>315</v>
      </c>
      <c r="G13" t="s">
        <v>264</v>
      </c>
    </row>
    <row r="14" spans="2:7">
      <c r="B14">
        <v>0.17</v>
      </c>
      <c r="C14">
        <v>320</v>
      </c>
      <c r="D14">
        <v>20</v>
      </c>
      <c r="G14">
        <f t="shared" ref="G14:G19" si="0">D14*100/C14</f>
        <v>6.25</v>
      </c>
    </row>
    <row r="15" spans="2:7">
      <c r="B15">
        <v>0.46</v>
      </c>
      <c r="C15">
        <v>702</v>
      </c>
      <c r="D15">
        <v>56</v>
      </c>
      <c r="G15">
        <f t="shared" si="0"/>
        <v>7.9772079772079776</v>
      </c>
    </row>
    <row r="16" spans="2:7">
      <c r="B16">
        <v>0.84</v>
      </c>
      <c r="C16">
        <v>438</v>
      </c>
      <c r="D16">
        <v>55</v>
      </c>
      <c r="G16">
        <f t="shared" si="0"/>
        <v>12.557077625570777</v>
      </c>
    </row>
    <row r="17" spans="2:7">
      <c r="B17">
        <v>1.23</v>
      </c>
      <c r="C17">
        <v>553</v>
      </c>
      <c r="D17">
        <v>125</v>
      </c>
      <c r="G17">
        <f t="shared" si="0"/>
        <v>22.603978300180831</v>
      </c>
    </row>
    <row r="18" spans="2:7">
      <c r="B18">
        <v>2.57</v>
      </c>
      <c r="C18">
        <v>366</v>
      </c>
      <c r="D18">
        <v>337</v>
      </c>
      <c r="G18">
        <f t="shared" si="0"/>
        <v>92.076502732240442</v>
      </c>
    </row>
    <row r="19" spans="2:7">
      <c r="B19">
        <v>3.22</v>
      </c>
      <c r="C19">
        <v>101</v>
      </c>
      <c r="D19">
        <v>125</v>
      </c>
      <c r="G19">
        <f t="shared" si="0"/>
        <v>123.76237623762377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6556-B616-4948-B45D-13A28BE7DC92}">
  <dimension ref="B2:E24"/>
  <sheetViews>
    <sheetView zoomScale="80" workbookViewId="0">
      <selection activeCell="H21" sqref="H21"/>
    </sheetView>
  </sheetViews>
  <sheetFormatPr defaultRowHeight="14.4"/>
  <cols>
    <col min="3" max="3" width="17.5546875" customWidth="1"/>
  </cols>
  <sheetData>
    <row r="2" spans="2:5">
      <c r="B2" s="5" t="s">
        <v>352</v>
      </c>
      <c r="D2" t="s">
        <v>353</v>
      </c>
    </row>
    <row r="3" spans="2:5">
      <c r="B3" t="s">
        <v>305</v>
      </c>
      <c r="C3" t="s">
        <v>7</v>
      </c>
      <c r="D3" t="s">
        <v>350</v>
      </c>
    </row>
    <row r="4" spans="2:5">
      <c r="B4">
        <v>0.05</v>
      </c>
      <c r="C4">
        <v>3325</v>
      </c>
      <c r="D4">
        <v>9</v>
      </c>
      <c r="E4">
        <f t="shared" ref="E4:E14" si="0">(D4/C4)*100</f>
        <v>0.27067669172932329</v>
      </c>
    </row>
    <row r="5" spans="2:5">
      <c r="B5">
        <v>0.1</v>
      </c>
      <c r="C5">
        <v>4693</v>
      </c>
      <c r="D5">
        <v>28</v>
      </c>
      <c r="E5">
        <f t="shared" si="0"/>
        <v>0.59663328361389301</v>
      </c>
    </row>
    <row r="6" spans="2:5">
      <c r="B6">
        <v>0.25</v>
      </c>
      <c r="C6">
        <v>3547</v>
      </c>
      <c r="D6">
        <v>49</v>
      </c>
      <c r="E6">
        <f t="shared" si="0"/>
        <v>1.381449111925571</v>
      </c>
    </row>
    <row r="7" spans="2:5">
      <c r="B7">
        <v>0.5</v>
      </c>
      <c r="C7">
        <v>2652</v>
      </c>
      <c r="D7">
        <v>111</v>
      </c>
      <c r="E7">
        <f t="shared" si="0"/>
        <v>4.1855203619909496</v>
      </c>
    </row>
    <row r="8" spans="2:5">
      <c r="B8">
        <v>1</v>
      </c>
      <c r="C8">
        <v>1869</v>
      </c>
      <c r="D8">
        <v>200</v>
      </c>
      <c r="E8">
        <f t="shared" si="0"/>
        <v>10.700909577314071</v>
      </c>
    </row>
    <row r="9" spans="2:5">
      <c r="B9">
        <v>2</v>
      </c>
      <c r="C9">
        <v>266</v>
      </c>
      <c r="D9">
        <v>99</v>
      </c>
      <c r="E9">
        <f t="shared" si="0"/>
        <v>37.218045112781958</v>
      </c>
    </row>
    <row r="10" spans="2:5">
      <c r="B10">
        <v>2.5</v>
      </c>
      <c r="C10">
        <v>183</v>
      </c>
      <c r="D10">
        <v>100</v>
      </c>
      <c r="E10">
        <f t="shared" si="0"/>
        <v>54.644808743169406</v>
      </c>
    </row>
    <row r="11" spans="2:5">
      <c r="B11">
        <v>3</v>
      </c>
      <c r="C11">
        <v>293</v>
      </c>
      <c r="D11">
        <v>219</v>
      </c>
      <c r="E11">
        <f t="shared" si="0"/>
        <v>74.744027303754265</v>
      </c>
    </row>
    <row r="12" spans="2:5">
      <c r="B12">
        <v>4</v>
      </c>
      <c r="C12">
        <v>247</v>
      </c>
      <c r="D12">
        <v>323</v>
      </c>
      <c r="E12">
        <f t="shared" si="0"/>
        <v>130.76923076923077</v>
      </c>
    </row>
    <row r="13" spans="2:5">
      <c r="B13">
        <v>6</v>
      </c>
      <c r="C13">
        <v>100</v>
      </c>
      <c r="D13">
        <v>224</v>
      </c>
      <c r="E13">
        <f t="shared" si="0"/>
        <v>224.00000000000003</v>
      </c>
    </row>
    <row r="14" spans="2:5">
      <c r="B14">
        <v>8</v>
      </c>
      <c r="C14">
        <v>30</v>
      </c>
      <c r="D14">
        <v>117</v>
      </c>
      <c r="E14">
        <f t="shared" si="0"/>
        <v>390</v>
      </c>
    </row>
    <row r="16" spans="2:5">
      <c r="B16" s="5" t="s">
        <v>354</v>
      </c>
      <c r="D16" t="s">
        <v>355</v>
      </c>
    </row>
    <row r="17" spans="2:5">
      <c r="B17" t="s">
        <v>305</v>
      </c>
      <c r="C17" t="s">
        <v>7</v>
      </c>
      <c r="D17" t="s">
        <v>350</v>
      </c>
    </row>
    <row r="18" spans="2:5">
      <c r="B18">
        <v>0.25</v>
      </c>
      <c r="C18">
        <v>6883</v>
      </c>
      <c r="D18">
        <v>48</v>
      </c>
      <c r="E18">
        <f t="shared" ref="E18:E24" si="1">(D18/C18)*100</f>
        <v>0.69737033270376292</v>
      </c>
    </row>
    <row r="19" spans="2:5">
      <c r="B19">
        <v>0.5</v>
      </c>
      <c r="C19">
        <v>4917</v>
      </c>
      <c r="D19">
        <v>119</v>
      </c>
      <c r="E19">
        <f t="shared" si="1"/>
        <v>2.4201749033963798</v>
      </c>
    </row>
    <row r="20" spans="2:5">
      <c r="B20">
        <v>1</v>
      </c>
      <c r="C20">
        <v>2366</v>
      </c>
      <c r="D20">
        <v>142</v>
      </c>
      <c r="E20">
        <f t="shared" si="1"/>
        <v>6.0016906170752327</v>
      </c>
    </row>
    <row r="21" spans="2:5">
      <c r="B21">
        <v>2</v>
      </c>
      <c r="C21">
        <v>462</v>
      </c>
      <c r="D21">
        <v>105</v>
      </c>
      <c r="E21">
        <f t="shared" si="1"/>
        <v>22.727272727272727</v>
      </c>
    </row>
    <row r="22" spans="2:5">
      <c r="B22">
        <v>3</v>
      </c>
      <c r="C22">
        <v>494</v>
      </c>
      <c r="D22">
        <v>242</v>
      </c>
      <c r="E22">
        <f t="shared" si="1"/>
        <v>48.987854251012145</v>
      </c>
    </row>
    <row r="23" spans="2:5">
      <c r="B23">
        <v>5</v>
      </c>
      <c r="C23">
        <v>173</v>
      </c>
      <c r="D23">
        <v>234</v>
      </c>
      <c r="E23">
        <f t="shared" si="1"/>
        <v>135.26011560693644</v>
      </c>
    </row>
    <row r="24" spans="2:5">
      <c r="B24">
        <v>8</v>
      </c>
      <c r="C24">
        <v>89</v>
      </c>
      <c r="D24">
        <v>301</v>
      </c>
      <c r="E24">
        <f t="shared" si="1"/>
        <v>338.20224719101122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Table</vt:lpstr>
      <vt:lpstr>Initial DSBs</vt:lpstr>
      <vt:lpstr>Experimental data collectio (2)</vt:lpstr>
      <vt:lpstr>Kowalska 2023</vt:lpstr>
      <vt:lpstr>A. Kowalska et al 2019</vt:lpstr>
      <vt:lpstr>Edwards 1986</vt:lpstr>
      <vt:lpstr>Takatsuji 1983</vt:lpstr>
      <vt:lpstr>LLoyd et al 1991</vt:lpstr>
      <vt:lpstr>Bauchinger 1973</vt:lpstr>
      <vt:lpstr>Bettega et al 1981</vt:lpstr>
      <vt:lpstr>T E Schmid et al 2014 </vt:lpstr>
      <vt:lpstr>T E Schmid et al 2011</vt:lpstr>
      <vt:lpstr>George et al 2015</vt:lpstr>
      <vt:lpstr>Virsik et al 1977</vt:lpstr>
      <vt:lpstr>A.A. Edwards et 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Vautravers</dc:creator>
  <cp:keywords/>
  <dc:description/>
  <cp:lastModifiedBy>Paul Vautravers</cp:lastModifiedBy>
  <cp:revision/>
  <dcterms:created xsi:type="dcterms:W3CDTF">2023-02-28T10:28:32Z</dcterms:created>
  <dcterms:modified xsi:type="dcterms:W3CDTF">2023-05-07T20:33:17Z</dcterms:modified>
  <cp:category/>
  <cp:contentStatus/>
</cp:coreProperties>
</file>