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imi\02 - Secound Term\04 - PHOTOGRAMMETRY AND DRONE SURVEYING\02-Projects\Report\Lab03_RAMEZANIZIARANI_MILAD_10930504\"/>
    </mc:Choice>
  </mc:AlternateContent>
  <xr:revisionPtr revIDLastSave="0" documentId="13_ncr:1_{E4F36D2A-3AFC-4048-8FB2-9176787E9323}" xr6:coauthVersionLast="47" xr6:coauthVersionMax="47" xr10:uidLastSave="{00000000-0000-0000-0000-000000000000}"/>
  <bookViews>
    <workbookView xWindow="-120" yWindow="-120" windowWidth="20730" windowHeight="11160" activeTab="1" xr2:uid="{A6873EBD-4F2B-4C72-96E5-11B8F76D445E}"/>
  </bookViews>
  <sheets>
    <sheet name="Observations" sheetId="1" r:id="rId1"/>
    <sheet name="GCP-CP" sheetId="2" r:id="rId2"/>
    <sheet name="Out of plane " sheetId="6" r:id="rId3"/>
  </sheets>
  <definedNames>
    <definedName name="_xlnm._FilterDatabase" localSheetId="0" hidden="1">Observations!#REF!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4" i="6"/>
  <c r="Q30" i="2"/>
  <c r="P30" i="2"/>
  <c r="Q29" i="2"/>
  <c r="P29" i="2"/>
  <c r="Q26" i="2"/>
  <c r="P26" i="2"/>
  <c r="Q25" i="2"/>
  <c r="P25" i="2"/>
  <c r="P24" i="2"/>
  <c r="Q24" i="2"/>
  <c r="Q10" i="2"/>
  <c r="Q11" i="2"/>
  <c r="Q16" i="2"/>
  <c r="Q17" i="2"/>
  <c r="Q18" i="2"/>
  <c r="Q19" i="2"/>
  <c r="P6" i="2"/>
  <c r="P7" i="2"/>
  <c r="P8" i="2"/>
  <c r="P9" i="2"/>
  <c r="P14" i="2"/>
  <c r="P15" i="2"/>
  <c r="P16" i="2"/>
  <c r="P17" i="2"/>
  <c r="L4" i="2"/>
  <c r="Q4" i="2" s="1"/>
  <c r="L5" i="2"/>
  <c r="Q5" i="2" s="1"/>
  <c r="L6" i="2"/>
  <c r="Q6" i="2" s="1"/>
  <c r="L7" i="2"/>
  <c r="Q7" i="2" s="1"/>
  <c r="L8" i="2"/>
  <c r="Q8" i="2" s="1"/>
  <c r="L9" i="2"/>
  <c r="Q9" i="2" s="1"/>
  <c r="L10" i="2"/>
  <c r="L11" i="2"/>
  <c r="L12" i="2"/>
  <c r="Q12" i="2" s="1"/>
  <c r="L13" i="2"/>
  <c r="Q13" i="2" s="1"/>
  <c r="L14" i="2"/>
  <c r="Q14" i="2" s="1"/>
  <c r="L15" i="2"/>
  <c r="Q15" i="2" s="1"/>
  <c r="L16" i="2"/>
  <c r="L17" i="2"/>
  <c r="L18" i="2"/>
  <c r="L19" i="2"/>
  <c r="L20" i="2"/>
  <c r="Q20" i="2" s="1"/>
  <c r="L3" i="2"/>
  <c r="Q3" i="2" s="1"/>
  <c r="K4" i="2"/>
  <c r="P4" i="2" s="1"/>
  <c r="K5" i="2"/>
  <c r="P5" i="2" s="1"/>
  <c r="K6" i="2"/>
  <c r="K7" i="2"/>
  <c r="K8" i="2"/>
  <c r="K9" i="2"/>
  <c r="K10" i="2"/>
  <c r="P10" i="2" s="1"/>
  <c r="K11" i="2"/>
  <c r="P11" i="2" s="1"/>
  <c r="K12" i="2"/>
  <c r="P12" i="2" s="1"/>
  <c r="K13" i="2"/>
  <c r="P13" i="2" s="1"/>
  <c r="K14" i="2"/>
  <c r="K15" i="2"/>
  <c r="K16" i="2"/>
  <c r="K17" i="2"/>
  <c r="K18" i="2"/>
  <c r="P18" i="2" s="1"/>
  <c r="K19" i="2"/>
  <c r="P19" i="2" s="1"/>
  <c r="K20" i="2"/>
  <c r="P20" i="2" s="1"/>
  <c r="K3" i="2"/>
  <c r="P3" i="2" s="1"/>
  <c r="D57" i="1"/>
  <c r="D58" i="1" s="1"/>
  <c r="G35" i="1"/>
  <c r="H35" i="1"/>
  <c r="I35" i="1"/>
  <c r="G36" i="1"/>
  <c r="H36" i="1"/>
  <c r="I36" i="1"/>
  <c r="G37" i="1"/>
  <c r="H37" i="1"/>
  <c r="I37" i="1"/>
  <c r="G38" i="1"/>
  <c r="H38" i="1"/>
  <c r="I38" i="1"/>
  <c r="P31" i="2" l="1"/>
  <c r="Q31" i="2"/>
  <c r="R2" i="1"/>
  <c r="K18" i="1" s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D47" i="1" s="1"/>
  <c r="I10" i="1"/>
  <c r="D48" i="1" s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I3" i="1"/>
  <c r="H3" i="1"/>
  <c r="G3" i="1"/>
  <c r="D46" i="1" l="1"/>
  <c r="J43" i="1"/>
  <c r="J66" i="1"/>
  <c r="J47" i="1"/>
  <c r="J49" i="1"/>
  <c r="L31" i="1"/>
  <c r="J70" i="1"/>
  <c r="L7" i="1"/>
  <c r="D42" i="1"/>
  <c r="J30" i="1"/>
  <c r="D43" i="1"/>
  <c r="J3" i="1"/>
  <c r="J5" i="1"/>
  <c r="K37" i="1"/>
  <c r="J36" i="1"/>
  <c r="L37" i="1"/>
  <c r="K36" i="1"/>
  <c r="K38" i="1"/>
  <c r="J35" i="1"/>
  <c r="L36" i="1"/>
  <c r="L35" i="1"/>
  <c r="J38" i="1"/>
  <c r="K35" i="1"/>
  <c r="J37" i="1"/>
  <c r="L38" i="1"/>
  <c r="K26" i="1"/>
  <c r="L28" i="1"/>
  <c r="K21" i="1"/>
  <c r="L23" i="1"/>
  <c r="K16" i="1"/>
  <c r="L11" i="1"/>
  <c r="K30" i="1"/>
  <c r="K25" i="1"/>
  <c r="K20" i="1"/>
  <c r="J15" i="1"/>
  <c r="K13" i="1"/>
  <c r="J6" i="1"/>
  <c r="K33" i="1"/>
  <c r="K28" i="1"/>
  <c r="J23" i="1"/>
  <c r="J18" i="1"/>
  <c r="L16" i="1"/>
  <c r="J11" i="1"/>
  <c r="K9" i="1"/>
  <c r="J31" i="1"/>
  <c r="J26" i="1"/>
  <c r="L24" i="1"/>
  <c r="L19" i="1"/>
  <c r="J14" i="1"/>
  <c r="L12" i="1"/>
  <c r="J7" i="1"/>
  <c r="K5" i="1"/>
  <c r="K34" i="1"/>
  <c r="K29" i="1"/>
  <c r="K24" i="1"/>
  <c r="J19" i="1"/>
  <c r="K12" i="1"/>
  <c r="J34" i="1"/>
  <c r="L32" i="1"/>
  <c r="L27" i="1"/>
  <c r="K22" i="1"/>
  <c r="K17" i="1"/>
  <c r="J10" i="1"/>
  <c r="L8" i="1"/>
  <c r="L3" i="1"/>
  <c r="K32" i="1"/>
  <c r="J27" i="1"/>
  <c r="J22" i="1"/>
  <c r="L20" i="1"/>
  <c r="L15" i="1"/>
  <c r="K8" i="1"/>
  <c r="K3" i="1"/>
  <c r="L33" i="1"/>
  <c r="J32" i="1"/>
  <c r="L29" i="1"/>
  <c r="J28" i="1"/>
  <c r="L25" i="1"/>
  <c r="J24" i="1"/>
  <c r="L21" i="1"/>
  <c r="J20" i="1"/>
  <c r="L17" i="1"/>
  <c r="J16" i="1"/>
  <c r="L13" i="1"/>
  <c r="J12" i="1"/>
  <c r="L9" i="1"/>
  <c r="J8" i="1"/>
  <c r="L5" i="1"/>
  <c r="L34" i="1"/>
  <c r="J33" i="1"/>
  <c r="L30" i="1"/>
  <c r="J29" i="1"/>
  <c r="L26" i="1"/>
  <c r="J25" i="1"/>
  <c r="L22" i="1"/>
  <c r="J21" i="1"/>
  <c r="L18" i="1"/>
  <c r="J17" i="1"/>
  <c r="L14" i="1"/>
  <c r="J13" i="1"/>
  <c r="L10" i="1"/>
  <c r="J9" i="1"/>
  <c r="L6" i="1"/>
  <c r="K14" i="1"/>
  <c r="K10" i="1"/>
  <c r="K6" i="1"/>
  <c r="K31" i="1"/>
  <c r="K27" i="1"/>
  <c r="K23" i="1"/>
  <c r="K19" i="1"/>
  <c r="K15" i="1"/>
  <c r="K11" i="1"/>
  <c r="K7" i="1"/>
  <c r="J4" i="1"/>
  <c r="L4" i="1"/>
  <c r="K4" i="1"/>
  <c r="J57" i="1" l="1"/>
  <c r="J55" i="1"/>
  <c r="J51" i="1"/>
  <c r="J67" i="1"/>
  <c r="J44" i="1"/>
  <c r="J63" i="1"/>
  <c r="J45" i="1"/>
  <c r="J46" i="1"/>
  <c r="J52" i="1"/>
  <c r="J71" i="1"/>
  <c r="J53" i="1"/>
  <c r="J54" i="1"/>
  <c r="J60" i="1"/>
  <c r="J56" i="1"/>
  <c r="J61" i="1"/>
  <c r="J62" i="1"/>
  <c r="J68" i="1"/>
  <c r="J59" i="1"/>
  <c r="J69" i="1"/>
  <c r="J74" i="1"/>
  <c r="J75" i="1"/>
  <c r="J76" i="1"/>
  <c r="J77" i="1"/>
  <c r="J42" i="1"/>
  <c r="J50" i="1"/>
  <c r="J48" i="1"/>
  <c r="J65" i="1"/>
  <c r="J72" i="1"/>
  <c r="J58" i="1"/>
  <c r="J64" i="1"/>
  <c r="J73" i="1"/>
  <c r="D44" i="1"/>
  <c r="H68" i="1" s="1"/>
  <c r="I70" i="1" l="1"/>
  <c r="H70" i="1"/>
  <c r="H77" i="1"/>
  <c r="H58" i="1"/>
  <c r="I57" i="1"/>
  <c r="I43" i="1"/>
  <c r="I74" i="1"/>
  <c r="I59" i="1"/>
  <c r="H76" i="1"/>
  <c r="H46" i="1"/>
  <c r="I45" i="1"/>
  <c r="H43" i="1"/>
  <c r="I69" i="1"/>
  <c r="H69" i="1"/>
  <c r="H74" i="1"/>
  <c r="H61" i="1"/>
  <c r="I61" i="1"/>
  <c r="H67" i="1"/>
  <c r="H56" i="1"/>
  <c r="H45" i="1"/>
  <c r="H66" i="1"/>
  <c r="I66" i="1"/>
  <c r="I77" i="1"/>
  <c r="I58" i="1"/>
  <c r="I73" i="1"/>
  <c r="H64" i="1"/>
  <c r="I47" i="1"/>
  <c r="I56" i="1"/>
  <c r="I71" i="1"/>
  <c r="H71" i="1"/>
  <c r="I76" i="1"/>
  <c r="H63" i="1"/>
  <c r="H49" i="1"/>
  <c r="I64" i="1"/>
  <c r="I52" i="1"/>
  <c r="H47" i="1"/>
  <c r="I42" i="1"/>
  <c r="H42" i="1"/>
  <c r="I75" i="1"/>
  <c r="E44" i="1"/>
  <c r="I72" i="1"/>
  <c r="I62" i="1"/>
  <c r="I50" i="1"/>
  <c r="I63" i="1"/>
  <c r="I68" i="1"/>
  <c r="H48" i="1"/>
  <c r="I49" i="1"/>
  <c r="H62" i="1"/>
  <c r="H54" i="1"/>
  <c r="I48" i="1"/>
  <c r="H72" i="1"/>
  <c r="I54" i="1"/>
  <c r="H51" i="1"/>
  <c r="I53" i="1"/>
  <c r="I55" i="1"/>
  <c r="I60" i="1"/>
  <c r="H65" i="1"/>
  <c r="I51" i="1"/>
  <c r="H53" i="1"/>
  <c r="H50" i="1"/>
  <c r="H55" i="1"/>
  <c r="H60" i="1"/>
  <c r="I65" i="1"/>
  <c r="H73" i="1"/>
  <c r="I46" i="1"/>
  <c r="I67" i="1"/>
  <c r="H57" i="1"/>
  <c r="H52" i="1"/>
  <c r="I44" i="1"/>
  <c r="H44" i="1"/>
  <c r="H75" i="1"/>
  <c r="H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223447-7B84-4A67-AA3D-46C7B5EE57D9}" keepAlive="1" name="Query - cp_residual" description="Connection to the 'cp_residual' query in the workbook." type="5" refreshedVersion="0" background="1">
    <dbPr connection="Provider=Microsoft.Mashup.OleDb.1;Data Source=$Workbook$;Location=cp_residual;Extended Properties=&quot;&quot;" command="SELECT * FROM [cp_residual]"/>
  </connection>
  <connection id="2" xr16:uid="{F3BD819E-BC36-4DB4-94AF-66D64D33B629}" keepAlive="1" name="Query - gcp_image" description="Connection to the 'gcp_image' query in the workbook." type="5" refreshedVersion="0" background="1">
    <dbPr connection="Provider=Microsoft.Mashup.OleDb.1;Data Source=$Workbook$;Location=gcp_image;Extended Properties=&quot;&quot;" command="SELECT * FROM [gcp_image]"/>
  </connection>
  <connection id="3" xr16:uid="{5113CD7F-7526-4788-A7E9-65B0BE608F9A}" keepAlive="1" name="Query - GCP_residiual" description="Connection to the 'GCP_residiual' query in the workbook." type="5" refreshedVersion="0" background="1">
    <dbPr connection="Provider=Microsoft.Mashup.OleDb.1;Data Source=$Workbook$;Location=GCP_residiual;Extended Properties=&quot;&quot;" command="SELECT * FROM [GCP_residiual]"/>
  </connection>
</connections>
</file>

<file path=xl/sharedStrings.xml><?xml version="1.0" encoding="utf-8"?>
<sst xmlns="http://schemas.openxmlformats.org/spreadsheetml/2006/main" count="164" uniqueCount="62">
  <si>
    <t>Staion</t>
  </si>
  <si>
    <t>Point</t>
  </si>
  <si>
    <t>Azimut [gon]</t>
  </si>
  <si>
    <t>Zenit [gon]</t>
  </si>
  <si>
    <t>Distance [m]</t>
  </si>
  <si>
    <t>x [m]</t>
  </si>
  <si>
    <t>y [m]</t>
  </si>
  <si>
    <t>z [m]</t>
  </si>
  <si>
    <t>angular precision</t>
  </si>
  <si>
    <t>gon</t>
  </si>
  <si>
    <t>rad</t>
  </si>
  <si>
    <t>distance precision</t>
  </si>
  <si>
    <t>m</t>
  </si>
  <si>
    <t>alpha</t>
  </si>
  <si>
    <t>Y13-Y8</t>
  </si>
  <si>
    <t>X13-X8</t>
  </si>
  <si>
    <t>Name</t>
  </si>
  <si>
    <t>x'</t>
  </si>
  <si>
    <t>y'</t>
  </si>
  <si>
    <t>z'</t>
  </si>
  <si>
    <r>
      <t>σ</t>
    </r>
    <r>
      <rPr>
        <b/>
        <vertAlign val="subscript"/>
        <sz val="11"/>
        <color theme="1"/>
        <rFont val="Times New Roman"/>
        <family val="1"/>
      </rPr>
      <t>X</t>
    </r>
    <r>
      <rPr>
        <b/>
        <sz val="11"/>
        <color theme="1"/>
        <rFont val="Times New Roman"/>
        <family val="1"/>
      </rPr>
      <t xml:space="preserve"> [mm]</t>
    </r>
  </si>
  <si>
    <r>
      <t>σ</t>
    </r>
    <r>
      <rPr>
        <b/>
        <vertAlign val="subscript"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 xml:space="preserve"> [mm]</t>
    </r>
  </si>
  <si>
    <r>
      <t>σ</t>
    </r>
    <r>
      <rPr>
        <b/>
        <vertAlign val="subscript"/>
        <sz val="11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 xml:space="preserve"> [mm]</t>
    </r>
  </si>
  <si>
    <t>X8</t>
  </si>
  <si>
    <t>Y8</t>
  </si>
  <si>
    <t>Z8</t>
  </si>
  <si>
    <t>c</t>
  </si>
  <si>
    <t>mm</t>
  </si>
  <si>
    <t>fw</t>
  </si>
  <si>
    <t>D</t>
  </si>
  <si>
    <t>npx</t>
  </si>
  <si>
    <t>GSD</t>
  </si>
  <si>
    <t>Dymax</t>
  </si>
  <si>
    <t>Camera data</t>
  </si>
  <si>
    <t>X</t>
  </si>
  <si>
    <t>Y</t>
  </si>
  <si>
    <t>a1</t>
  </si>
  <si>
    <t>a2</t>
  </si>
  <si>
    <t>b1</t>
  </si>
  <si>
    <t>b2</t>
  </si>
  <si>
    <t>c1</t>
  </si>
  <si>
    <t>c2</t>
  </si>
  <si>
    <t>a3</t>
  </si>
  <si>
    <t>b3</t>
  </si>
  <si>
    <t>X-res</t>
  </si>
  <si>
    <t>Y-res</t>
  </si>
  <si>
    <t>Image</t>
  </si>
  <si>
    <t>type</t>
  </si>
  <si>
    <t>G</t>
  </si>
  <si>
    <t>C</t>
  </si>
  <si>
    <t>Total station</t>
  </si>
  <si>
    <t>Residual</t>
  </si>
  <si>
    <t>GCP</t>
  </si>
  <si>
    <t>MEAN</t>
  </si>
  <si>
    <t>STD</t>
  </si>
  <si>
    <t>RMS</t>
  </si>
  <si>
    <t>CP</t>
  </si>
  <si>
    <t>Image Estimate calculated</t>
  </si>
  <si>
    <t>Image Estimate Software</t>
  </si>
  <si>
    <t>Coordinate from RDF</t>
  </si>
  <si>
    <t>Total observation calculation</t>
  </si>
  <si>
    <t>Residual of Total and 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</si>
</sst>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3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0" borderId="0" xfId="0" applyFont="1"/>
    <xf numFmtId="0" fontId="5" fillId="3" borderId="16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164" fontId="5" fillId="3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Observations!$G$3:$G$34</c:f>
              <c:numCache>
                <c:formatCode>0.000</c:formatCode>
                <c:ptCount val="2"/>
                <c:pt idx="0">
                  <c:v>-6.6064875147839111</c:v>
                </c:pt>
                <c:pt idx="1">
                  <c:v>-7.5693918269656626</c:v>
                </c:pt>
              </c:numCache>
            </c:numRef>
          </c:xVal>
          <c:yVal>
            <c:numRef>
              <c:f>Observations!$H$3:$H$34</c:f>
              <c:numCache>
                <c:formatCode>0.000</c:formatCode>
                <c:ptCount val="2"/>
                <c:pt idx="0">
                  <c:v>-20.669723665781262</c:v>
                </c:pt>
                <c:pt idx="1">
                  <c:v>-19.505537725711289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2-4040-8A96-A5837266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4815"/>
        <c:axId val="135995119"/>
      </c:scatterChart>
      <c:valAx>
        <c:axId val="1355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119"/>
        <c:crosses val="autoZero"/>
        <c:crossBetween val="midCat"/>
      </c:valAx>
      <c:valAx>
        <c:axId val="1359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5</xdr:row>
      <xdr:rowOff>28574</xdr:rowOff>
    </xdr:from>
    <xdr:to>
      <xdr:col>21</xdr:col>
      <xdr:colOff>219074</xdr:colOff>
      <xdr:row>26</xdr:row>
      <xdr:rowOff>38099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5DA11A-2FDB-49CC-AAC0-C9915DC9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21</xdr:row>
      <xdr:rowOff>180975</xdr:rowOff>
    </xdr:from>
    <xdr:to>
      <xdr:col>8</xdr:col>
      <xdr:colOff>304512</xdr:colOff>
      <xdr:row>33</xdr:row>
      <xdr:rowOff>66398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A8C4E-01AA-4209-8347-EAABCA787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4200525"/>
          <a:ext cx="2304762" cy="22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D7F2C3-1E96-4D53-BC00-1C7F799ED061}" name="Table4" displayName="Table4" ref="B3:D36" totalsRowShown="0" headerRowDxfId="6" headerRowBorderDxfId="5" tableBorderDxfId="4" totalsRowBorderDxfId="3">
  <autoFilter ref="B3:D36" xr:uid="{D2D7F2C3-1E96-4D53-BC00-1C7F799ED061}"/>
  <sortState xmlns:xlrd2="http://schemas.microsoft.com/office/spreadsheetml/2017/richdata2" ref="B4:D36">
    <sortCondition ref="B3:B36"/>
  </sortState>
  <tableColumns count="3">
    <tableColumn id="1" xr3:uid="{F7082D53-09DD-4CBD-BE9B-766D0AD6D6C6}" name="Name" dataDxfId="2"/>
    <tableColumn id="2" xr3:uid="{1C002643-F88D-47F7-8731-B64BB966FE38}" name="X" dataDxfId="1"/>
    <tableColumn id="3" xr3:uid="{B98FF14F-8C69-457C-8566-2B15ECDF02BC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90E-C47F-4303-92BC-AD7E7C8CDC68}">
  <dimension ref="B1:S77"/>
  <sheetViews>
    <sheetView zoomScale="55" zoomScaleNormal="55" workbookViewId="0">
      <selection activeCell="U50" sqref="U50"/>
    </sheetView>
  </sheetViews>
  <sheetFormatPr defaultRowHeight="15" x14ac:dyDescent="0.25"/>
  <cols>
    <col min="1" max="1" width="9.140625" style="4"/>
    <col min="2" max="2" width="9" style="4" bestFit="1" customWidth="1"/>
    <col min="3" max="3" width="8.140625" style="4" bestFit="1" customWidth="1"/>
    <col min="4" max="4" width="14.85546875" style="4" bestFit="1" customWidth="1"/>
    <col min="5" max="5" width="13.140625" style="4" bestFit="1" customWidth="1"/>
    <col min="6" max="6" width="14.5703125" style="4" bestFit="1" customWidth="1"/>
    <col min="7" max="7" width="9.28515625" style="4" bestFit="1" customWidth="1"/>
    <col min="8" max="9" width="9.42578125" style="4" bestFit="1" customWidth="1"/>
    <col min="10" max="10" width="10.140625" style="4" bestFit="1" customWidth="1"/>
    <col min="11" max="12" width="9.85546875" style="4" bestFit="1" customWidth="1"/>
    <col min="13" max="15" width="9.140625" style="4"/>
    <col min="16" max="16" width="9.28515625" style="4" bestFit="1" customWidth="1"/>
    <col min="17" max="17" width="9.140625" style="4"/>
    <col min="18" max="18" width="12.42578125" style="4" bestFit="1" customWidth="1"/>
    <col min="19" max="19" width="9.140625" style="4"/>
    <col min="20" max="20" width="13" style="4" bestFit="1" customWidth="1"/>
    <col min="21" max="16384" width="9.140625" style="4"/>
  </cols>
  <sheetData>
    <row r="1" spans="2:19" ht="15.75" thickBot="1" x14ac:dyDescent="0.3"/>
    <row r="2" spans="2:19" ht="17.25" x14ac:dyDescent="0.25">
      <c r="B2" s="51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5</v>
      </c>
      <c r="H2" s="52" t="s">
        <v>6</v>
      </c>
      <c r="I2" s="52" t="s">
        <v>7</v>
      </c>
      <c r="J2" s="52" t="s">
        <v>20</v>
      </c>
      <c r="K2" s="52" t="s">
        <v>21</v>
      </c>
      <c r="L2" s="53" t="s">
        <v>22</v>
      </c>
      <c r="N2" s="2" t="s">
        <v>8</v>
      </c>
      <c r="P2" s="5">
        <v>2E-3</v>
      </c>
      <c r="Q2" s="4" t="s">
        <v>9</v>
      </c>
      <c r="R2" s="4">
        <f>P2*PI()/200</f>
        <v>3.1415926535897935E-5</v>
      </c>
      <c r="S2" s="4" t="s">
        <v>10</v>
      </c>
    </row>
    <row r="3" spans="2:19" x14ac:dyDescent="0.25">
      <c r="B3" s="25">
        <v>100</v>
      </c>
      <c r="C3" s="11">
        <v>1</v>
      </c>
      <c r="D3" s="11">
        <v>219.69443999999999</v>
      </c>
      <c r="E3" s="11">
        <v>82.733419999999995</v>
      </c>
      <c r="F3" s="11">
        <v>22.523199999999999</v>
      </c>
      <c r="G3" s="12">
        <f>F3*SIN(E3*PI()/200)*SIN(D3*PI()/200)</f>
        <v>-6.6064875147839111</v>
      </c>
      <c r="H3" s="12">
        <f>F3*SIN(E3*PI()/200)*COS(D3*PI()/200)</f>
        <v>-20.669723665781262</v>
      </c>
      <c r="I3" s="12">
        <f>F3*COS(E3*PI()/200)</f>
        <v>6.0341846621765152</v>
      </c>
      <c r="J3" s="24">
        <f>((SIN(D3*PI()/200)*SIN(E3*PI()/200))^2*$P$3^2+(F3*COS(D3*PI()/200)*SIN(E3*PI()/200))^2*$R$2^2+(F3*SIN(D3*PI()/200)*COS(E3*PI()/200))^2*$R$2^2)^(1/2)*1000</f>
        <v>1.0951360240826722</v>
      </c>
      <c r="K3" s="24">
        <f>((COS(D3*PI()/200)*SIN(E3*PI()/200))^2*$P$3^2+(F3*COS(D3*PI()/200)*COS(E3*PI()/200))^2*$R$2^2+(-F3*SIN(D3*PI()/200)*SIN(E3*PI()/200))^2*$R$2^2)^(1/2)*1000</f>
        <v>2.7668350274404712</v>
      </c>
      <c r="L3" s="26">
        <f>((COS(E3*PI()/200))^2*$P$3^2+(F3*-SIN(E3*PI()/200))^2*$R$2^2)^(1/2)*1000</f>
        <v>1.0539087745291091</v>
      </c>
      <c r="N3" s="2" t="s">
        <v>11</v>
      </c>
      <c r="P3" s="4">
        <v>3.0000000000000001E-3</v>
      </c>
      <c r="Q3" s="4" t="s">
        <v>12</v>
      </c>
    </row>
    <row r="4" spans="2:19" x14ac:dyDescent="0.25">
      <c r="B4" s="25">
        <v>100</v>
      </c>
      <c r="C4" s="11">
        <v>2</v>
      </c>
      <c r="D4" s="11">
        <v>223.56603000000001</v>
      </c>
      <c r="E4" s="11">
        <v>82.895870000000002</v>
      </c>
      <c r="F4" s="11">
        <v>21.7013</v>
      </c>
      <c r="G4" s="12">
        <f t="shared" ref="G4:G34" si="0">F4*SIN(E4*PI()/200)*SIN(D4*PI()/200)</f>
        <v>-7.5693918269656626</v>
      </c>
      <c r="H4" s="12">
        <f t="shared" ref="H4:H34" si="1">F4*SIN(E4*PI()/200)*COS(D4*PI()/200)</f>
        <v>-19.505537725711289</v>
      </c>
      <c r="I4" s="12">
        <f t="shared" ref="I4:I34" si="2">F4*COS(E4*PI()/200)</f>
        <v>5.7606186378477755</v>
      </c>
      <c r="J4" s="24">
        <f t="shared" ref="J4:J34" si="3">((SIN(D4*PI()/200)*SIN(E4*PI()/200))^2*$P$3^2+(F4*COS(D4*PI()/200)*SIN(E4*PI()/200))^2*$R$2^2+(F4*SIN(D4*PI()/200)*COS(E4*PI()/200))^2*$R$2^2)^(1/2)*1000</f>
        <v>1.2143880315725093</v>
      </c>
      <c r="K4" s="24">
        <f t="shared" ref="K4:K34" si="4">((COS(D4*PI()/200)*SIN(E4*PI()/200))^2*$P$3^2+(F4*COS(D4*PI()/200)*COS(E4*PI()/200))^2*$R$2^2+(-F4*SIN(D4*PI()/200)*SIN(E4*PI()/200))^2*$R$2^2)^(1/2)*1000</f>
        <v>2.7121747714262936</v>
      </c>
      <c r="L4" s="26">
        <f t="shared" ref="L4:L34" si="5">((COS(E4*PI()/200))^2*$P$3^2+(F4*-SIN(E4*PI()/200))^2*$R$2^2)^(1/2)*1000</f>
        <v>1.0325834980259998</v>
      </c>
    </row>
    <row r="5" spans="2:19" hidden="1" x14ac:dyDescent="0.25">
      <c r="B5" s="25">
        <v>100</v>
      </c>
      <c r="C5" s="11">
        <v>3</v>
      </c>
      <c r="D5" s="11">
        <v>231.21735000000001</v>
      </c>
      <c r="E5" s="11">
        <v>80.639099999999999</v>
      </c>
      <c r="F5" s="11">
        <v>21.067699999999999</v>
      </c>
      <c r="G5" s="12">
        <f t="shared" si="0"/>
        <v>-9.4664146187919425</v>
      </c>
      <c r="H5" s="12">
        <f t="shared" si="1"/>
        <v>-17.732285257504749</v>
      </c>
      <c r="I5" s="12">
        <f t="shared" si="2"/>
        <v>6.3088063135273034</v>
      </c>
      <c r="J5" s="24">
        <f t="shared" si="3"/>
        <v>1.4615567577640722</v>
      </c>
      <c r="K5" s="24">
        <f t="shared" si="4"/>
        <v>2.5485011568592677</v>
      </c>
      <c r="L5" s="26">
        <f t="shared" si="5"/>
        <v>1.098104025165777</v>
      </c>
    </row>
    <row r="6" spans="2:19" hidden="1" x14ac:dyDescent="0.25">
      <c r="B6" s="25">
        <v>100</v>
      </c>
      <c r="C6" s="11">
        <v>4</v>
      </c>
      <c r="D6" s="11">
        <v>231.97981999999999</v>
      </c>
      <c r="E6" s="11">
        <v>81.538049999999998</v>
      </c>
      <c r="F6" s="11">
        <v>21.090299999999999</v>
      </c>
      <c r="G6" s="12">
        <f t="shared" si="0"/>
        <v>-9.730460319601443</v>
      </c>
      <c r="H6" s="12">
        <f t="shared" si="1"/>
        <v>-17.712939262928256</v>
      </c>
      <c r="I6" s="12">
        <f t="shared" si="2"/>
        <v>6.0308107851661452</v>
      </c>
      <c r="J6" s="24">
        <f t="shared" si="3"/>
        <v>1.4945736211028025</v>
      </c>
      <c r="K6" s="24">
        <f t="shared" si="4"/>
        <v>2.5434885839238568</v>
      </c>
      <c r="L6" s="26">
        <f t="shared" si="5"/>
        <v>1.0672490756635189</v>
      </c>
    </row>
    <row r="7" spans="2:19" hidden="1" x14ac:dyDescent="0.25">
      <c r="B7" s="25">
        <v>100</v>
      </c>
      <c r="C7" s="11">
        <v>5</v>
      </c>
      <c r="D7" s="11">
        <v>236.65617</v>
      </c>
      <c r="E7" s="11">
        <v>80.569100000000006</v>
      </c>
      <c r="F7" s="11">
        <v>20.6661</v>
      </c>
      <c r="G7" s="12">
        <f t="shared" si="0"/>
        <v>-10.732616961639554</v>
      </c>
      <c r="H7" s="12">
        <f t="shared" si="1"/>
        <v>-16.532748016530054</v>
      </c>
      <c r="I7" s="12">
        <f t="shared" si="2"/>
        <v>6.2102226519383787</v>
      </c>
      <c r="J7" s="24">
        <f t="shared" si="3"/>
        <v>1.645729926975271</v>
      </c>
      <c r="K7" s="24">
        <f t="shared" si="4"/>
        <v>2.429068506917373</v>
      </c>
      <c r="L7" s="26">
        <f t="shared" si="5"/>
        <v>1.0936967281381824</v>
      </c>
    </row>
    <row r="8" spans="2:19" hidden="1" x14ac:dyDescent="0.25">
      <c r="B8" s="25">
        <v>100</v>
      </c>
      <c r="C8" s="11">
        <v>6</v>
      </c>
      <c r="D8" s="11">
        <v>245.75960000000001</v>
      </c>
      <c r="E8" s="11">
        <v>79.721459999999993</v>
      </c>
      <c r="F8" s="11">
        <v>20.611599999999999</v>
      </c>
      <c r="G8" s="12">
        <f t="shared" si="0"/>
        <v>-12.889469738315213</v>
      </c>
      <c r="H8" s="12">
        <f t="shared" si="1"/>
        <v>-14.732008141931408</v>
      </c>
      <c r="I8" s="12">
        <f t="shared" si="2"/>
        <v>6.4550414817507562</v>
      </c>
      <c r="J8" s="24">
        <f t="shared" si="3"/>
        <v>1.9369046882952441</v>
      </c>
      <c r="K8" s="24">
        <f t="shared" si="4"/>
        <v>2.1874620813641714</v>
      </c>
      <c r="L8" s="26">
        <f t="shared" si="5"/>
        <v>1.1228901744074939</v>
      </c>
    </row>
    <row r="9" spans="2:19" hidden="1" x14ac:dyDescent="0.25">
      <c r="B9" s="25">
        <v>100</v>
      </c>
      <c r="C9" s="11">
        <v>7</v>
      </c>
      <c r="D9" s="11">
        <v>250.78639000000001</v>
      </c>
      <c r="E9" s="11">
        <v>80.608149999999995</v>
      </c>
      <c r="F9" s="11">
        <v>20.349499999999999</v>
      </c>
      <c r="G9" s="12">
        <f t="shared" si="0"/>
        <v>-13.895370845462411</v>
      </c>
      <c r="H9" s="12">
        <f t="shared" si="1"/>
        <v>-13.556255048464006</v>
      </c>
      <c r="I9" s="12">
        <f t="shared" si="2"/>
        <v>6.1031769086326921</v>
      </c>
      <c r="J9" s="24">
        <f t="shared" si="3"/>
        <v>2.0968061832547829</v>
      </c>
      <c r="K9" s="24">
        <f t="shared" si="4"/>
        <v>2.050012240371438</v>
      </c>
      <c r="L9" s="26">
        <f t="shared" si="5"/>
        <v>1.0869661743961707</v>
      </c>
    </row>
    <row r="10" spans="2:19" hidden="1" x14ac:dyDescent="0.25">
      <c r="B10" s="25">
        <v>100</v>
      </c>
      <c r="C10" s="11">
        <v>8</v>
      </c>
      <c r="D10" s="11">
        <v>218.36766</v>
      </c>
      <c r="E10" s="11">
        <v>99.063419999999994</v>
      </c>
      <c r="F10" s="11">
        <v>21.7043</v>
      </c>
      <c r="G10" s="12">
        <f t="shared" si="0"/>
        <v>-6.1749061227672275</v>
      </c>
      <c r="H10" s="12">
        <f t="shared" si="1"/>
        <v>-20.80493264286077</v>
      </c>
      <c r="I10" s="12">
        <f t="shared" si="2"/>
        <v>0.31929702635346396</v>
      </c>
      <c r="J10" s="24">
        <f t="shared" si="3"/>
        <v>1.0750252275125425</v>
      </c>
      <c r="K10" s="24">
        <f t="shared" si="4"/>
        <v>2.8822399246293666</v>
      </c>
      <c r="L10" s="26">
        <f t="shared" si="5"/>
        <v>0.68321385289100012</v>
      </c>
    </row>
    <row r="11" spans="2:19" hidden="1" x14ac:dyDescent="0.25">
      <c r="B11" s="25">
        <v>100</v>
      </c>
      <c r="C11" s="11">
        <v>9</v>
      </c>
      <c r="D11" s="11">
        <v>222.98985999999999</v>
      </c>
      <c r="E11" s="11">
        <v>98.562899999999999</v>
      </c>
      <c r="F11" s="11">
        <v>21.181899999999999</v>
      </c>
      <c r="G11" s="12">
        <f t="shared" si="0"/>
        <v>-7.4822058705660295</v>
      </c>
      <c r="H11" s="12">
        <f t="shared" si="1"/>
        <v>-19.810625591050545</v>
      </c>
      <c r="I11" s="12">
        <f t="shared" si="2"/>
        <v>0.47811778013429301</v>
      </c>
      <c r="J11" s="24">
        <f t="shared" si="3"/>
        <v>1.2289635682252735</v>
      </c>
      <c r="K11" s="24">
        <f t="shared" si="4"/>
        <v>2.8156500995717226</v>
      </c>
      <c r="L11" s="26">
        <f t="shared" si="5"/>
        <v>0.66871685352270549</v>
      </c>
    </row>
    <row r="12" spans="2:19" hidden="1" x14ac:dyDescent="0.25">
      <c r="B12" s="25">
        <v>100</v>
      </c>
      <c r="C12" s="11">
        <v>10</v>
      </c>
      <c r="D12" s="11">
        <v>229.6242</v>
      </c>
      <c r="E12" s="11">
        <v>100.39912</v>
      </c>
      <c r="F12" s="11">
        <v>20.216999999999999</v>
      </c>
      <c r="G12" s="12">
        <f t="shared" si="0"/>
        <v>-9.0716538406011669</v>
      </c>
      <c r="H12" s="12">
        <f t="shared" si="1"/>
        <v>-18.066989810921275</v>
      </c>
      <c r="I12" s="12">
        <f t="shared" si="2"/>
        <v>-0.12674686730968765</v>
      </c>
      <c r="J12" s="24">
        <f t="shared" si="3"/>
        <v>1.4609115081162902</v>
      </c>
      <c r="K12" s="24">
        <f t="shared" si="4"/>
        <v>2.6960677464780241</v>
      </c>
      <c r="L12" s="26">
        <f t="shared" si="5"/>
        <v>0.63540172477827006</v>
      </c>
    </row>
    <row r="13" spans="2:19" hidden="1" x14ac:dyDescent="0.25">
      <c r="B13" s="25">
        <v>100</v>
      </c>
      <c r="C13" s="11">
        <v>11</v>
      </c>
      <c r="D13" s="11">
        <v>235.83835999999999</v>
      </c>
      <c r="E13" s="11">
        <v>98.161559999999994</v>
      </c>
      <c r="F13" s="11">
        <v>19.9175</v>
      </c>
      <c r="G13" s="12">
        <f t="shared" si="0"/>
        <v>-10.625165175179385</v>
      </c>
      <c r="H13" s="12">
        <f t="shared" si="1"/>
        <v>-16.836921648078366</v>
      </c>
      <c r="I13" s="12">
        <f t="shared" si="2"/>
        <v>0.57510057087895872</v>
      </c>
      <c r="J13" s="24">
        <f t="shared" si="3"/>
        <v>1.6855511905700358</v>
      </c>
      <c r="K13" s="24">
        <f t="shared" si="4"/>
        <v>2.5579186201576971</v>
      </c>
      <c r="L13" s="26">
        <f t="shared" si="5"/>
        <v>0.63143561575666829</v>
      </c>
    </row>
    <row r="14" spans="2:19" hidden="1" x14ac:dyDescent="0.25">
      <c r="B14" s="25">
        <v>100</v>
      </c>
      <c r="C14" s="11">
        <v>12</v>
      </c>
      <c r="D14" s="11">
        <v>245.96087</v>
      </c>
      <c r="E14" s="11">
        <v>97.911209999999997</v>
      </c>
      <c r="F14" s="11">
        <v>19.552099999999999</v>
      </c>
      <c r="G14" s="12">
        <f t="shared" si="0"/>
        <v>-12.914064274377518</v>
      </c>
      <c r="H14" s="12">
        <f t="shared" si="1"/>
        <v>-14.666293400888474</v>
      </c>
      <c r="I14" s="12">
        <f t="shared" si="2"/>
        <v>0.64140175109012176</v>
      </c>
      <c r="J14" s="24">
        <f t="shared" si="3"/>
        <v>2.034393145479775</v>
      </c>
      <c r="K14" s="24">
        <f t="shared" si="4"/>
        <v>2.2866698398213585</v>
      </c>
      <c r="L14" s="26">
        <f t="shared" si="5"/>
        <v>0.62175487458111367</v>
      </c>
    </row>
    <row r="15" spans="2:19" hidden="1" x14ac:dyDescent="0.25">
      <c r="B15" s="25">
        <v>100</v>
      </c>
      <c r="C15" s="11">
        <v>13</v>
      </c>
      <c r="D15" s="11">
        <v>251.82434000000001</v>
      </c>
      <c r="E15" s="11">
        <v>99.668319999999994</v>
      </c>
      <c r="F15" s="11">
        <v>19.393899999999999</v>
      </c>
      <c r="G15" s="12">
        <f t="shared" si="0"/>
        <v>-14.100667461303098</v>
      </c>
      <c r="H15" s="12">
        <f t="shared" si="1"/>
        <v>-13.314815990109356</v>
      </c>
      <c r="I15" s="12">
        <f t="shared" si="2"/>
        <v>0.10104209655436919</v>
      </c>
      <c r="J15" s="24">
        <f t="shared" si="3"/>
        <v>2.2209497098523521</v>
      </c>
      <c r="K15" s="24">
        <f t="shared" si="4"/>
        <v>2.1067408393454747</v>
      </c>
      <c r="L15" s="26">
        <f t="shared" si="5"/>
        <v>0.60946951859573817</v>
      </c>
    </row>
    <row r="16" spans="2:19" hidden="1" x14ac:dyDescent="0.25">
      <c r="B16" s="25">
        <v>100</v>
      </c>
      <c r="C16" s="11">
        <v>14</v>
      </c>
      <c r="D16" s="11">
        <v>257.63533000000001</v>
      </c>
      <c r="E16" s="11">
        <v>99.429050000000004</v>
      </c>
      <c r="F16" s="11">
        <v>19.3779</v>
      </c>
      <c r="G16" s="12">
        <f t="shared" si="0"/>
        <v>-15.242647698872707</v>
      </c>
      <c r="H16" s="12">
        <f t="shared" si="1"/>
        <v>-11.963883040225653</v>
      </c>
      <c r="I16" s="12">
        <f t="shared" si="2"/>
        <v>0.17378762283739235</v>
      </c>
      <c r="J16" s="24">
        <f t="shared" si="3"/>
        <v>2.3895473219714578</v>
      </c>
      <c r="K16" s="24">
        <f t="shared" si="4"/>
        <v>1.913098620085804</v>
      </c>
      <c r="L16" s="26">
        <f t="shared" si="5"/>
        <v>0.60934447273663317</v>
      </c>
    </row>
    <row r="17" spans="2:12" hidden="1" x14ac:dyDescent="0.25">
      <c r="B17" s="25">
        <v>100</v>
      </c>
      <c r="C17" s="11">
        <v>15</v>
      </c>
      <c r="D17" s="11">
        <v>264.18808999999999</v>
      </c>
      <c r="E17" s="11">
        <v>101.20211</v>
      </c>
      <c r="F17" s="11">
        <v>22.1264</v>
      </c>
      <c r="G17" s="12">
        <f t="shared" si="0"/>
        <v>-18.713547546441394</v>
      </c>
      <c r="H17" s="12">
        <f t="shared" si="1"/>
        <v>-11.798566605305274</v>
      </c>
      <c r="I17" s="12">
        <f t="shared" si="2"/>
        <v>-0.41778133904291892</v>
      </c>
      <c r="J17" s="24">
        <f t="shared" si="3"/>
        <v>2.5642253030255948</v>
      </c>
      <c r="K17" s="24">
        <f t="shared" si="4"/>
        <v>1.7043279233723041</v>
      </c>
      <c r="L17" s="26">
        <f t="shared" si="5"/>
        <v>0.69730198714642755</v>
      </c>
    </row>
    <row r="18" spans="2:12" hidden="1" x14ac:dyDescent="0.25">
      <c r="B18" s="25">
        <v>100</v>
      </c>
      <c r="C18" s="11">
        <v>16</v>
      </c>
      <c r="D18" s="11">
        <v>210.55215000000001</v>
      </c>
      <c r="E18" s="11">
        <v>101.04648</v>
      </c>
      <c r="F18" s="11">
        <v>25.797000000000001</v>
      </c>
      <c r="G18" s="12">
        <f t="shared" si="0"/>
        <v>-4.2557969700884346</v>
      </c>
      <c r="H18" s="12">
        <f t="shared" si="1"/>
        <v>-25.439999931276549</v>
      </c>
      <c r="I18" s="12">
        <f t="shared" si="2"/>
        <v>-0.42403377935623854</v>
      </c>
      <c r="J18" s="24">
        <f t="shared" si="3"/>
        <v>0.94005467895302053</v>
      </c>
      <c r="K18" s="24">
        <f t="shared" si="4"/>
        <v>2.9615322222189686</v>
      </c>
      <c r="L18" s="26">
        <f t="shared" si="5"/>
        <v>0.81182620479138357</v>
      </c>
    </row>
    <row r="19" spans="2:12" hidden="1" x14ac:dyDescent="0.25">
      <c r="B19" s="25">
        <v>100</v>
      </c>
      <c r="C19" s="11">
        <v>17</v>
      </c>
      <c r="D19" s="11">
        <v>211.20151000000001</v>
      </c>
      <c r="E19" s="11">
        <v>81.23845</v>
      </c>
      <c r="F19" s="11">
        <v>26.7075</v>
      </c>
      <c r="G19" s="12">
        <f t="shared" si="0"/>
        <v>-4.4734995850995949</v>
      </c>
      <c r="H19" s="12">
        <f t="shared" si="1"/>
        <v>-25.16149587709042</v>
      </c>
      <c r="I19" s="12">
        <f t="shared" si="2"/>
        <v>7.7574147071866495</v>
      </c>
      <c r="J19" s="24">
        <f t="shared" si="3"/>
        <v>0.93764112797098109</v>
      </c>
      <c r="K19" s="24">
        <f t="shared" si="4"/>
        <v>2.8399867124125788</v>
      </c>
      <c r="L19" s="26">
        <f t="shared" si="5"/>
        <v>1.1848590279248414</v>
      </c>
    </row>
    <row r="20" spans="2:12" hidden="1" x14ac:dyDescent="0.25">
      <c r="B20" s="25">
        <v>100</v>
      </c>
      <c r="C20" s="11">
        <v>18</v>
      </c>
      <c r="D20" s="11">
        <v>211.22286</v>
      </c>
      <c r="E20" s="11">
        <v>90.269499999999994</v>
      </c>
      <c r="F20" s="11">
        <v>26.0397</v>
      </c>
      <c r="G20" s="12">
        <f t="shared" si="0"/>
        <v>-4.5135132800508702</v>
      </c>
      <c r="H20" s="12">
        <f t="shared" si="1"/>
        <v>-25.337248671559397</v>
      </c>
      <c r="I20" s="12">
        <f t="shared" si="2"/>
        <v>3.9645937643554281</v>
      </c>
      <c r="J20" s="24">
        <f t="shared" si="3"/>
        <v>0.95104051307199267</v>
      </c>
      <c r="K20" s="24">
        <f t="shared" si="4"/>
        <v>2.9250846946703271</v>
      </c>
      <c r="L20" s="26">
        <f t="shared" si="5"/>
        <v>0.9286210271176204</v>
      </c>
    </row>
    <row r="21" spans="2:12" hidden="1" x14ac:dyDescent="0.25">
      <c r="B21" s="25">
        <v>100</v>
      </c>
      <c r="C21" s="11">
        <v>19</v>
      </c>
      <c r="D21" s="11">
        <v>263.45402999999999</v>
      </c>
      <c r="E21" s="11">
        <v>88.868960000000001</v>
      </c>
      <c r="F21" s="11">
        <v>22.518899999999999</v>
      </c>
      <c r="G21" s="12">
        <f t="shared" si="0"/>
        <v>-18.620855886388661</v>
      </c>
      <c r="H21" s="12">
        <f t="shared" si="1"/>
        <v>-12.042395155585789</v>
      </c>
      <c r="I21" s="12">
        <f t="shared" si="2"/>
        <v>3.917308027851337</v>
      </c>
      <c r="J21" s="24">
        <f t="shared" si="3"/>
        <v>2.5115064729315399</v>
      </c>
      <c r="K21" s="24">
        <f t="shared" si="4"/>
        <v>1.7089400474131677</v>
      </c>
      <c r="L21" s="26">
        <f t="shared" si="5"/>
        <v>0.87045443016591895</v>
      </c>
    </row>
    <row r="22" spans="2:12" hidden="1" x14ac:dyDescent="0.25">
      <c r="B22" s="25">
        <v>100</v>
      </c>
      <c r="C22" s="11">
        <v>20</v>
      </c>
      <c r="D22" s="11">
        <v>263.34759000000003</v>
      </c>
      <c r="E22" s="11">
        <v>79.489149999999995</v>
      </c>
      <c r="F22" s="11">
        <v>23.324400000000001</v>
      </c>
      <c r="G22" s="12">
        <f t="shared" si="0"/>
        <v>-18.557673752515225</v>
      </c>
      <c r="H22" s="12">
        <f t="shared" si="1"/>
        <v>-12.045586587468463</v>
      </c>
      <c r="I22" s="12">
        <f t="shared" si="2"/>
        <v>7.3854061512558244</v>
      </c>
      <c r="J22" s="24">
        <f t="shared" si="3"/>
        <v>2.4245357162884158</v>
      </c>
      <c r="K22" s="24">
        <f t="shared" si="4"/>
        <v>1.6601867650594999</v>
      </c>
      <c r="L22" s="26">
        <f t="shared" si="5"/>
        <v>1.1770475704373842</v>
      </c>
    </row>
    <row r="23" spans="2:12" hidden="1" x14ac:dyDescent="0.25">
      <c r="B23" s="25">
        <v>100</v>
      </c>
      <c r="C23" s="11">
        <v>21</v>
      </c>
      <c r="D23" s="11">
        <v>256.12311</v>
      </c>
      <c r="E23" s="11">
        <v>73.705849999999998</v>
      </c>
      <c r="F23" s="11">
        <v>21.160799999999998</v>
      </c>
      <c r="G23" s="12">
        <f t="shared" si="0"/>
        <v>-14.957475978034665</v>
      </c>
      <c r="H23" s="12">
        <f t="shared" si="1"/>
        <v>-12.325257564499784</v>
      </c>
      <c r="I23" s="12">
        <f t="shared" si="2"/>
        <v>8.4936090665427209</v>
      </c>
      <c r="J23" s="24">
        <f t="shared" si="3"/>
        <v>2.165421080666516</v>
      </c>
      <c r="K23" s="24">
        <f t="shared" si="4"/>
        <v>1.8173907817861503</v>
      </c>
      <c r="L23" s="26">
        <f t="shared" si="5"/>
        <v>1.3493416194363981</v>
      </c>
    </row>
    <row r="24" spans="2:12" hidden="1" x14ac:dyDescent="0.25">
      <c r="B24" s="25">
        <v>100</v>
      </c>
      <c r="C24" s="11">
        <v>22</v>
      </c>
      <c r="D24" s="11">
        <v>214.44587000000001</v>
      </c>
      <c r="E24" s="11">
        <v>76.779399999999995</v>
      </c>
      <c r="F24" s="11">
        <v>23.8687</v>
      </c>
      <c r="G24" s="12">
        <f t="shared" si="0"/>
        <v>-5.0165493515293464</v>
      </c>
      <c r="H24" s="12">
        <f t="shared" si="1"/>
        <v>-21.726842805460041</v>
      </c>
      <c r="I24" s="12">
        <f t="shared" si="2"/>
        <v>8.5143040819846085</v>
      </c>
      <c r="J24" s="24">
        <f t="shared" si="3"/>
        <v>0.93116843749212941</v>
      </c>
      <c r="K24" s="24">
        <f t="shared" si="4"/>
        <v>2.7477274617796783</v>
      </c>
      <c r="L24" s="26">
        <f t="shared" si="5"/>
        <v>1.2790398986450053</v>
      </c>
    </row>
    <row r="25" spans="2:12" hidden="1" x14ac:dyDescent="0.25">
      <c r="B25" s="25">
        <v>100</v>
      </c>
      <c r="C25" s="11">
        <v>24</v>
      </c>
      <c r="D25" s="11">
        <v>221.47127</v>
      </c>
      <c r="E25" s="11">
        <v>75.03107</v>
      </c>
      <c r="F25" s="11">
        <v>22.982099999999999</v>
      </c>
      <c r="G25" s="12">
        <f t="shared" si="0"/>
        <v>-7.0275732660712</v>
      </c>
      <c r="H25" s="12">
        <f t="shared" si="1"/>
        <v>-20.040523960201302</v>
      </c>
      <c r="I25" s="12">
        <f t="shared" si="2"/>
        <v>8.7845053247521498</v>
      </c>
      <c r="J25" s="24">
        <f t="shared" si="3"/>
        <v>1.1163618276202032</v>
      </c>
      <c r="K25" s="24">
        <f t="shared" si="4"/>
        <v>2.6382022104199345</v>
      </c>
      <c r="L25" s="26">
        <f t="shared" si="5"/>
        <v>1.3266663164836747</v>
      </c>
    </row>
    <row r="26" spans="2:12" hidden="1" x14ac:dyDescent="0.25">
      <c r="B26" s="25">
        <v>100</v>
      </c>
      <c r="C26" s="11">
        <v>25</v>
      </c>
      <c r="D26" s="11">
        <v>234.25083000000001</v>
      </c>
      <c r="E26" s="11">
        <v>73.492840000000001</v>
      </c>
      <c r="F26" s="11">
        <v>21.714300000000001</v>
      </c>
      <c r="G26" s="12">
        <f t="shared" si="0"/>
        <v>-10.176357766020654</v>
      </c>
      <c r="H26" s="12">
        <f t="shared" si="1"/>
        <v>-17.053570608976479</v>
      </c>
      <c r="I26" s="12">
        <f t="shared" si="2"/>
        <v>8.7822717216335775</v>
      </c>
      <c r="J26" s="24">
        <f t="shared" si="3"/>
        <v>1.511190577118581</v>
      </c>
      <c r="K26" s="24">
        <f t="shared" si="4"/>
        <v>2.3894503833361393</v>
      </c>
      <c r="L26" s="26">
        <f t="shared" si="5"/>
        <v>1.3643432080537694</v>
      </c>
    </row>
    <row r="27" spans="2:12" hidden="1" x14ac:dyDescent="0.25">
      <c r="B27" s="25">
        <v>100</v>
      </c>
      <c r="C27" s="11">
        <v>26</v>
      </c>
      <c r="D27" s="11">
        <v>248.24126999999999</v>
      </c>
      <c r="E27" s="11">
        <v>72.979939999999999</v>
      </c>
      <c r="F27" s="11">
        <v>21.285499999999999</v>
      </c>
      <c r="G27" s="12">
        <f t="shared" si="0"/>
        <v>-13.331593101137885</v>
      </c>
      <c r="H27" s="12">
        <f t="shared" si="1"/>
        <v>-14.089317776196703</v>
      </c>
      <c r="I27" s="12">
        <f t="shared" si="2"/>
        <v>8.7654013163711042</v>
      </c>
      <c r="J27" s="24">
        <f t="shared" si="3"/>
        <v>1.9396555290485322</v>
      </c>
      <c r="K27" s="24">
        <f t="shared" si="4"/>
        <v>2.0392833604348182</v>
      </c>
      <c r="L27" s="26">
        <f t="shared" si="5"/>
        <v>1.3775190348384374</v>
      </c>
    </row>
    <row r="28" spans="2:12" hidden="1" x14ac:dyDescent="0.25">
      <c r="B28" s="25">
        <v>100</v>
      </c>
      <c r="C28" s="11">
        <v>27</v>
      </c>
      <c r="D28" s="11">
        <v>249.20147</v>
      </c>
      <c r="E28" s="11">
        <v>89.565010000000001</v>
      </c>
      <c r="F28" s="11">
        <v>19.645499999999998</v>
      </c>
      <c r="G28" s="12">
        <f t="shared" si="0"/>
        <v>-13.532288023401671</v>
      </c>
      <c r="H28" s="12">
        <f t="shared" si="1"/>
        <v>-13.876097100979598</v>
      </c>
      <c r="I28" s="12">
        <f t="shared" si="2"/>
        <v>3.2057417777926651</v>
      </c>
      <c r="J28" s="24">
        <f t="shared" si="3"/>
        <v>2.1131217706116994</v>
      </c>
      <c r="K28" s="24">
        <f t="shared" si="4"/>
        <v>2.1624018384748092</v>
      </c>
      <c r="L28" s="26">
        <f t="shared" si="5"/>
        <v>0.78129259116589678</v>
      </c>
    </row>
    <row r="29" spans="2:12" hidden="1" x14ac:dyDescent="0.25">
      <c r="B29" s="25">
        <v>100</v>
      </c>
      <c r="C29" s="11">
        <v>28</v>
      </c>
      <c r="D29" s="11">
        <v>232.48676</v>
      </c>
      <c r="E29" s="11">
        <v>89.971760000000003</v>
      </c>
      <c r="F29" s="11">
        <v>20.2273</v>
      </c>
      <c r="G29" s="12">
        <f t="shared" si="0"/>
        <v>-9.7574943548003166</v>
      </c>
      <c r="H29" s="12">
        <f t="shared" si="1"/>
        <v>-17.431762676174387</v>
      </c>
      <c r="I29" s="12">
        <f t="shared" si="2"/>
        <v>3.1731087607539474</v>
      </c>
      <c r="J29" s="24">
        <f t="shared" si="3"/>
        <v>1.5480943382165824</v>
      </c>
      <c r="K29" s="24">
        <f t="shared" si="4"/>
        <v>2.6049436599446865</v>
      </c>
      <c r="L29" s="26">
        <f t="shared" si="5"/>
        <v>0.78444397096041818</v>
      </c>
    </row>
    <row r="30" spans="2:12" hidden="1" x14ac:dyDescent="0.25">
      <c r="B30" s="25">
        <v>100</v>
      </c>
      <c r="C30" s="11">
        <v>29</v>
      </c>
      <c r="D30" s="11">
        <v>219.97542000000001</v>
      </c>
      <c r="E30" s="11">
        <v>90.591359999999995</v>
      </c>
      <c r="F30" s="11">
        <v>21.686499999999999</v>
      </c>
      <c r="G30" s="12">
        <f t="shared" si="0"/>
        <v>-6.6205658721570089</v>
      </c>
      <c r="H30" s="12">
        <f t="shared" si="1"/>
        <v>-20.40280743969997</v>
      </c>
      <c r="I30" s="12">
        <f t="shared" si="2"/>
        <v>3.1934054488826562</v>
      </c>
      <c r="J30" s="24">
        <f t="shared" si="3"/>
        <v>1.1183006798604138</v>
      </c>
      <c r="K30" s="24">
        <f t="shared" si="4"/>
        <v>2.8316821675039292</v>
      </c>
      <c r="L30" s="26">
        <f t="shared" si="5"/>
        <v>0.80576564298575948</v>
      </c>
    </row>
    <row r="31" spans="2:12" hidden="1" x14ac:dyDescent="0.25">
      <c r="B31" s="25">
        <v>100</v>
      </c>
      <c r="C31" s="11">
        <v>30</v>
      </c>
      <c r="D31" s="11">
        <v>223.07441</v>
      </c>
      <c r="E31" s="11">
        <v>103.44927</v>
      </c>
      <c r="F31" s="11">
        <v>21.037099999999999</v>
      </c>
      <c r="G31" s="12">
        <f t="shared" si="0"/>
        <v>-7.4481362893187635</v>
      </c>
      <c r="H31" s="12">
        <f t="shared" si="1"/>
        <v>-19.641459806060734</v>
      </c>
      <c r="I31" s="12">
        <f t="shared" si="2"/>
        <v>-1.1392536647443878</v>
      </c>
      <c r="J31" s="24">
        <f t="shared" si="3"/>
        <v>1.2284401827548228</v>
      </c>
      <c r="K31" s="24">
        <f t="shared" si="4"/>
        <v>2.810930294644375</v>
      </c>
      <c r="L31" s="26">
        <f t="shared" si="5"/>
        <v>0.67963387921573493</v>
      </c>
    </row>
    <row r="32" spans="2:12" hidden="1" x14ac:dyDescent="0.25">
      <c r="B32" s="25">
        <v>100</v>
      </c>
      <c r="C32" s="11">
        <v>31</v>
      </c>
      <c r="D32" s="11">
        <v>231.45932999999999</v>
      </c>
      <c r="E32" s="11">
        <v>103.59708999999999</v>
      </c>
      <c r="F32" s="11">
        <v>20.052800000000001</v>
      </c>
      <c r="G32" s="12">
        <f t="shared" si="0"/>
        <v>-9.4957459695605255</v>
      </c>
      <c r="H32" s="12">
        <f t="shared" si="1"/>
        <v>-17.625639750455061</v>
      </c>
      <c r="I32" s="12">
        <f t="shared" si="2"/>
        <v>-1.1324397152843766</v>
      </c>
      <c r="J32" s="24">
        <f t="shared" si="3"/>
        <v>1.5248062075660946</v>
      </c>
      <c r="K32" s="24">
        <f t="shared" si="4"/>
        <v>2.653890488352546</v>
      </c>
      <c r="L32" s="26">
        <f t="shared" si="5"/>
        <v>0.65138957900889727</v>
      </c>
    </row>
    <row r="33" spans="2:17" hidden="1" x14ac:dyDescent="0.25">
      <c r="B33" s="25">
        <v>100</v>
      </c>
      <c r="C33" s="11">
        <v>32</v>
      </c>
      <c r="D33" s="11">
        <v>250.31422000000001</v>
      </c>
      <c r="E33" s="11">
        <v>103.73215999999999</v>
      </c>
      <c r="F33" s="11">
        <v>19.389900000000001</v>
      </c>
      <c r="G33" s="12">
        <f t="shared" si="0"/>
        <v>-13.75456524714971</v>
      </c>
      <c r="H33" s="12">
        <f t="shared" si="1"/>
        <v>-13.619452670806023</v>
      </c>
      <c r="I33" s="12">
        <f t="shared" si="2"/>
        <v>-1.1360747420729456</v>
      </c>
      <c r="J33" s="24">
        <f t="shared" si="3"/>
        <v>2.1708372766902855</v>
      </c>
      <c r="K33" s="24">
        <f t="shared" si="4"/>
        <v>2.1511938713251579</v>
      </c>
      <c r="L33" s="26">
        <f t="shared" si="5"/>
        <v>0.63299931573706325</v>
      </c>
    </row>
    <row r="34" spans="2:17" hidden="1" x14ac:dyDescent="0.25">
      <c r="B34" s="25">
        <v>100</v>
      </c>
      <c r="C34" s="11">
        <v>33</v>
      </c>
      <c r="D34" s="11">
        <v>262.83530999999999</v>
      </c>
      <c r="E34" s="11">
        <v>103.33813000000001</v>
      </c>
      <c r="F34" s="11">
        <v>21.603200000000001</v>
      </c>
      <c r="G34" s="12">
        <f t="shared" si="0"/>
        <v>-18.000596088684485</v>
      </c>
      <c r="H34" s="12">
        <f t="shared" si="1"/>
        <v>-11.890954609189752</v>
      </c>
      <c r="I34" s="12">
        <f t="shared" si="2"/>
        <v>-1.13224960773938</v>
      </c>
      <c r="J34" s="24">
        <f t="shared" si="3"/>
        <v>2.5276460094254753</v>
      </c>
      <c r="K34" s="24">
        <f t="shared" si="4"/>
        <v>1.7455360087229916</v>
      </c>
      <c r="L34" s="26">
        <f t="shared" si="5"/>
        <v>0.69575127854510688</v>
      </c>
    </row>
    <row r="35" spans="2:17" hidden="1" x14ac:dyDescent="0.25">
      <c r="B35" s="25">
        <v>100</v>
      </c>
      <c r="C35" s="11">
        <v>36</v>
      </c>
      <c r="D35" s="11">
        <v>211.16871</v>
      </c>
      <c r="E35" s="11">
        <v>102.87427</v>
      </c>
      <c r="F35" s="11">
        <v>25.1357</v>
      </c>
      <c r="G35" s="12">
        <f t="shared" ref="G35:G38" si="6">F35*SIN(E35*PI()/200)*SIN(D35*PI()/200)</f>
        <v>-4.3826923242385458</v>
      </c>
      <c r="H35" s="12">
        <f t="shared" ref="H35:H38" si="7">F35*SIN(E35*PI()/200)*COS(D35*PI()/200)</f>
        <v>-24.724651929509506</v>
      </c>
      <c r="I35" s="12">
        <f t="shared" ref="I35:I38" si="8">F35*COS(E35*PI()/200)</f>
        <v>-1.1344643871283024</v>
      </c>
      <c r="J35" s="24">
        <f t="shared" ref="J35:J38" si="9">((SIN(D35*PI()/200)*SIN(E35*PI()/200))^2*$P$3^2+(F35*COS(D35*PI()/200)*SIN(E35*PI()/200))^2*$R$2^2+(F35*SIN(D35*PI()/200)*COS(E35*PI()/200))^2*$R$2^2)^(1/2)*1000</f>
        <v>0.93647880783021498</v>
      </c>
      <c r="K35" s="24">
        <f t="shared" ref="K35:K38" si="10">((COS(D35*PI()/200)*SIN(E35*PI()/200))^2*$P$3^2+(F35*COS(D35*PI()/200)*COS(E35*PI()/200))^2*$R$2^2+(-F35*SIN(D35*PI()/200)*SIN(E35*PI()/200))^2*$R$2^2)^(1/2)*1000</f>
        <v>2.9543593298219366</v>
      </c>
      <c r="L35" s="26">
        <f t="shared" ref="L35:L38" si="11">((COS(E35*PI()/200))^2*$P$3^2+(F35*-SIN(E35*PI()/200))^2*$R$2^2)^(1/2)*1000</f>
        <v>0.80039247711658423</v>
      </c>
    </row>
    <row r="36" spans="2:17" hidden="1" x14ac:dyDescent="0.25">
      <c r="B36" s="25">
        <v>100</v>
      </c>
      <c r="C36" s="11">
        <v>37</v>
      </c>
      <c r="D36" s="11">
        <v>219.22952000000001</v>
      </c>
      <c r="E36" s="11">
        <v>86.151899999999998</v>
      </c>
      <c r="F36" s="11">
        <v>22.044899999999998</v>
      </c>
      <c r="G36" s="12">
        <f t="shared" si="6"/>
        <v>-6.4034691207744858</v>
      </c>
      <c r="H36" s="12">
        <f t="shared" si="7"/>
        <v>-20.550874683728086</v>
      </c>
      <c r="I36" s="12">
        <f t="shared" si="8"/>
        <v>4.7575990754782662</v>
      </c>
      <c r="J36" s="24">
        <f t="shared" si="9"/>
        <v>1.0854420091539432</v>
      </c>
      <c r="K36" s="24">
        <f t="shared" si="10"/>
        <v>2.8075389582743702</v>
      </c>
      <c r="L36" s="26">
        <f t="shared" si="11"/>
        <v>0.93620638979761739</v>
      </c>
    </row>
    <row r="37" spans="2:17" hidden="1" x14ac:dyDescent="0.25">
      <c r="B37" s="25">
        <v>100</v>
      </c>
      <c r="C37" s="11">
        <v>38</v>
      </c>
      <c r="D37" s="11">
        <v>236.03162</v>
      </c>
      <c r="E37" s="11">
        <v>84.946929999999995</v>
      </c>
      <c r="F37" s="11">
        <v>20.257300000000001</v>
      </c>
      <c r="G37" s="12">
        <f t="shared" si="6"/>
        <v>-10.560637629259185</v>
      </c>
      <c r="H37" s="12">
        <f t="shared" si="7"/>
        <v>-16.622647082902887</v>
      </c>
      <c r="I37" s="12">
        <f t="shared" si="8"/>
        <v>4.7453914602206613</v>
      </c>
      <c r="J37" s="24">
        <f t="shared" si="9"/>
        <v>1.6507933185604959</v>
      </c>
      <c r="K37" s="24">
        <f t="shared" si="10"/>
        <v>2.4871683524594075</v>
      </c>
      <c r="L37" s="26">
        <f t="shared" si="11"/>
        <v>0.93630365059248422</v>
      </c>
    </row>
    <row r="38" spans="2:17" ht="15.75" hidden="1" thickBot="1" x14ac:dyDescent="0.3">
      <c r="B38" s="27">
        <v>100</v>
      </c>
      <c r="C38" s="28">
        <v>41</v>
      </c>
      <c r="D38" s="28">
        <v>250.24131</v>
      </c>
      <c r="E38" s="28">
        <v>84.488489999999999</v>
      </c>
      <c r="F38" s="28">
        <v>19.9633</v>
      </c>
      <c r="G38" s="18">
        <f t="shared" si="6"/>
        <v>-13.751061490664606</v>
      </c>
      <c r="H38" s="18">
        <f t="shared" si="7"/>
        <v>-13.647208164053243</v>
      </c>
      <c r="I38" s="18">
        <f t="shared" si="8"/>
        <v>4.8161565689831374</v>
      </c>
      <c r="J38" s="29">
        <f t="shared" si="9"/>
        <v>2.1131898522488655</v>
      </c>
      <c r="K38" s="29">
        <f t="shared" si="10"/>
        <v>2.0985587819920535</v>
      </c>
      <c r="L38" s="30">
        <f t="shared" si="11"/>
        <v>0.94565325305214731</v>
      </c>
    </row>
    <row r="39" spans="2:17" ht="15.75" thickBot="1" x14ac:dyDescent="0.3">
      <c r="G39" s="6"/>
      <c r="H39" s="6"/>
      <c r="I39" s="6"/>
      <c r="J39" s="7"/>
      <c r="K39" s="7"/>
      <c r="L39" s="7"/>
    </row>
    <row r="40" spans="2:17" x14ac:dyDescent="0.25">
      <c r="G40" s="46"/>
      <c r="H40" s="47" t="s">
        <v>34</v>
      </c>
      <c r="I40" s="47"/>
      <c r="J40" s="47" t="s">
        <v>35</v>
      </c>
      <c r="K40" s="47"/>
      <c r="L40" s="47"/>
      <c r="M40" s="48"/>
    </row>
    <row r="41" spans="2:17" ht="16.5" thickBot="1" x14ac:dyDescent="0.3">
      <c r="D41" s="8"/>
      <c r="G41" s="49" t="s">
        <v>16</v>
      </c>
      <c r="H41" s="33" t="s">
        <v>17</v>
      </c>
      <c r="I41" s="33" t="s">
        <v>18</v>
      </c>
      <c r="J41" s="33" t="s">
        <v>19</v>
      </c>
      <c r="K41" s="45"/>
      <c r="L41" s="45"/>
      <c r="M41" s="50"/>
      <c r="O41" s="32" t="s">
        <v>16</v>
      </c>
      <c r="P41" s="33" t="s">
        <v>34</v>
      </c>
      <c r="Q41" s="33" t="s">
        <v>35</v>
      </c>
    </row>
    <row r="42" spans="2:17" x14ac:dyDescent="0.25">
      <c r="C42" s="51" t="s">
        <v>14</v>
      </c>
      <c r="D42" s="13">
        <f>H15-H10</f>
        <v>7.4901166527514143</v>
      </c>
      <c r="E42" s="14"/>
      <c r="G42" s="15">
        <v>1</v>
      </c>
      <c r="H42" s="12">
        <f>(G3-$D$46)*COS($D$44)+(H3-$D$47)*SIN($D$44)</f>
        <v>0.40654126707593596</v>
      </c>
      <c r="I42" s="12">
        <f>-(G3-$D$46)*SIN($D$44)+(H3-$D$47)*COS($D$44)</f>
        <v>0.19816196300561201</v>
      </c>
      <c r="J42" s="12">
        <f>I3-$D$48</f>
        <v>5.7148876358230511</v>
      </c>
      <c r="K42" s="12">
        <v>1.0951360240826722</v>
      </c>
      <c r="L42" s="12">
        <v>2.7668350274404712</v>
      </c>
      <c r="M42" s="17">
        <v>1.0539087745291091</v>
      </c>
      <c r="O42" s="9">
        <v>2</v>
      </c>
      <c r="P42" s="10">
        <v>1.9060004914425743</v>
      </c>
      <c r="Q42" s="10">
        <v>5.4413216114943115</v>
      </c>
    </row>
    <row r="43" spans="2:17" x14ac:dyDescent="0.25">
      <c r="C43" s="54" t="s">
        <v>15</v>
      </c>
      <c r="D43" s="12">
        <f>G15-G10</f>
        <v>-7.9257613385358709</v>
      </c>
      <c r="E43" s="16"/>
      <c r="G43" s="20">
        <v>2</v>
      </c>
      <c r="H43" s="10">
        <f t="shared" ref="H43:H77" si="12">(G4-$D$46)*COS($D$44)+(H4-$D$47)*SIN($D$44)</f>
        <v>1.9060004914425743</v>
      </c>
      <c r="I43" s="10">
        <f t="shared" ref="I43:I77" si="13">-(G4-$D$46)*SIN($D$44)+(H4-$D$47)*COS($D$44)</f>
        <v>1.3403602067277309E-2</v>
      </c>
      <c r="J43" s="10">
        <f t="shared" ref="J43:J77" si="14">I4-$D$48</f>
        <v>5.4413216114943115</v>
      </c>
      <c r="K43" s="12">
        <v>1.2143880315725093</v>
      </c>
      <c r="L43" s="12">
        <v>2.7121747714262936</v>
      </c>
      <c r="M43" s="17">
        <v>1.0325834980259998</v>
      </c>
      <c r="O43" s="9">
        <v>3</v>
      </c>
      <c r="P43" s="10">
        <v>4.5027135951041064</v>
      </c>
      <c r="Q43" s="10">
        <v>5.9895092871738393</v>
      </c>
    </row>
    <row r="44" spans="2:17" x14ac:dyDescent="0.25">
      <c r="C44" s="54" t="s">
        <v>13</v>
      </c>
      <c r="D44" s="11">
        <f>ATAN2(D43,D42)</f>
        <v>2.3844464504904295</v>
      </c>
      <c r="E44" s="16">
        <f>D44*180/PI()</f>
        <v>136.61871808805142</v>
      </c>
      <c r="G44" s="20">
        <v>3</v>
      </c>
      <c r="H44" s="10">
        <f t="shared" si="12"/>
        <v>4.5027135951041064</v>
      </c>
      <c r="I44" s="10">
        <f t="shared" si="13"/>
        <v>2.7575616089737576E-2</v>
      </c>
      <c r="J44" s="10">
        <f t="shared" si="14"/>
        <v>5.9895092871738393</v>
      </c>
      <c r="K44" s="12">
        <v>1.4615567577640722</v>
      </c>
      <c r="L44" s="12">
        <v>2.5485011568592677</v>
      </c>
      <c r="M44" s="17">
        <v>1.098104025165777</v>
      </c>
      <c r="O44" s="9">
        <v>5</v>
      </c>
      <c r="P44" s="10">
        <v>6.2468905995339963</v>
      </c>
      <c r="Q44" s="10">
        <v>5.8909256255849147</v>
      </c>
    </row>
    <row r="45" spans="2:17" x14ac:dyDescent="0.25">
      <c r="C45" s="54"/>
      <c r="D45" s="11"/>
      <c r="E45" s="16"/>
      <c r="G45" s="15">
        <v>4</v>
      </c>
      <c r="H45" s="12">
        <f t="shared" si="12"/>
        <v>4.7079095708416414</v>
      </c>
      <c r="I45" s="12">
        <f t="shared" si="13"/>
        <v>0.19487478274413261</v>
      </c>
      <c r="J45" s="12">
        <f t="shared" si="14"/>
        <v>5.7115137588126812</v>
      </c>
      <c r="K45" s="12">
        <v>1.4945736211028025</v>
      </c>
      <c r="L45" s="12">
        <v>2.5434885839238568</v>
      </c>
      <c r="M45" s="17">
        <v>1.0672490756635189</v>
      </c>
      <c r="O45" s="9">
        <v>7</v>
      </c>
      <c r="P45" s="10">
        <v>10.589981786696089</v>
      </c>
      <c r="Q45" s="10">
        <v>5.7838798822792281</v>
      </c>
    </row>
    <row r="46" spans="2:17" x14ac:dyDescent="0.25">
      <c r="C46" s="54" t="s">
        <v>23</v>
      </c>
      <c r="D46" s="12">
        <f>G10</f>
        <v>-6.1749061227672275</v>
      </c>
      <c r="E46" s="17"/>
      <c r="F46" s="6"/>
      <c r="G46" s="20">
        <v>5</v>
      </c>
      <c r="H46" s="10">
        <f t="shared" si="12"/>
        <v>6.2468905995339963</v>
      </c>
      <c r="I46" s="10">
        <f t="shared" si="13"/>
        <v>2.5444246591219688E-2</v>
      </c>
      <c r="J46" s="10">
        <f t="shared" si="14"/>
        <v>5.8909256255849147</v>
      </c>
      <c r="K46" s="12">
        <v>1.645729926975271</v>
      </c>
      <c r="L46" s="12">
        <v>2.429068506917373</v>
      </c>
      <c r="M46" s="17">
        <v>1.0936967281381824</v>
      </c>
      <c r="O46" s="9">
        <v>8</v>
      </c>
      <c r="P46" s="10">
        <v>0</v>
      </c>
      <c r="Q46" s="10">
        <v>0</v>
      </c>
    </row>
    <row r="47" spans="2:17" x14ac:dyDescent="0.25">
      <c r="C47" s="54" t="s">
        <v>24</v>
      </c>
      <c r="D47" s="12">
        <f>H10</f>
        <v>-20.80493264286077</v>
      </c>
      <c r="E47" s="16"/>
      <c r="G47" s="15">
        <v>6</v>
      </c>
      <c r="H47" s="12">
        <f t="shared" si="12"/>
        <v>9.0513276299576013</v>
      </c>
      <c r="I47" s="12">
        <f t="shared" si="13"/>
        <v>0.19810269153929205</v>
      </c>
      <c r="J47" s="12">
        <f t="shared" si="14"/>
        <v>6.1357444553972922</v>
      </c>
      <c r="K47" s="12">
        <v>1.9369046882952441</v>
      </c>
      <c r="L47" s="12">
        <v>2.1874620813641714</v>
      </c>
      <c r="M47" s="17">
        <v>1.1228901744074939</v>
      </c>
      <c r="O47" s="9">
        <v>10</v>
      </c>
      <c r="P47" s="10">
        <v>3.9859099588421456</v>
      </c>
      <c r="Q47" s="10">
        <v>-0.44604389366315161</v>
      </c>
    </row>
    <row r="48" spans="2:17" ht="15.75" thickBot="1" x14ac:dyDescent="0.3">
      <c r="C48" s="55" t="s">
        <v>25</v>
      </c>
      <c r="D48" s="18">
        <f>I10</f>
        <v>0.31929702635346396</v>
      </c>
      <c r="E48" s="19"/>
      <c r="G48" s="20">
        <v>7</v>
      </c>
      <c r="H48" s="10">
        <f t="shared" si="12"/>
        <v>10.589981786696089</v>
      </c>
      <c r="I48" s="10">
        <f t="shared" si="13"/>
        <v>3.4469687198807719E-2</v>
      </c>
      <c r="J48" s="10">
        <f t="shared" si="14"/>
        <v>5.7838798822792281</v>
      </c>
      <c r="K48" s="12">
        <v>2.0968061832547829</v>
      </c>
      <c r="L48" s="12">
        <v>2.050012240371438</v>
      </c>
      <c r="M48" s="17">
        <v>1.0869661743961707</v>
      </c>
      <c r="O48" s="9">
        <v>13</v>
      </c>
      <c r="P48" s="10">
        <v>10.905023625249694</v>
      </c>
      <c r="Q48" s="10">
        <v>-0.21825492979909478</v>
      </c>
    </row>
    <row r="49" spans="2:17" x14ac:dyDescent="0.25">
      <c r="G49" s="20">
        <v>8</v>
      </c>
      <c r="H49" s="10">
        <f t="shared" si="12"/>
        <v>0</v>
      </c>
      <c r="I49" s="10">
        <f t="shared" si="13"/>
        <v>0</v>
      </c>
      <c r="J49" s="10">
        <f t="shared" si="14"/>
        <v>0</v>
      </c>
      <c r="K49" s="12">
        <v>1.0750252275125425</v>
      </c>
      <c r="L49" s="12">
        <v>2.8822399246293666</v>
      </c>
      <c r="M49" s="17">
        <v>0.68321385289100012</v>
      </c>
      <c r="O49" s="9">
        <v>24</v>
      </c>
      <c r="P49" s="10">
        <v>1.1447518970641446</v>
      </c>
      <c r="Q49" s="10">
        <v>8.4652082983986858</v>
      </c>
    </row>
    <row r="50" spans="2:17" ht="15.75" thickBot="1" x14ac:dyDescent="0.3">
      <c r="B50" s="3"/>
      <c r="C50" s="3"/>
      <c r="G50" s="15">
        <v>9</v>
      </c>
      <c r="H50" s="12">
        <f t="shared" si="12"/>
        <v>1.6330841837388128</v>
      </c>
      <c r="I50" s="12">
        <f t="shared" si="13"/>
        <v>0.17525750396627049</v>
      </c>
      <c r="J50" s="12">
        <f t="shared" si="14"/>
        <v>0.15882075378082905</v>
      </c>
      <c r="K50" s="12">
        <v>1.2289635682252735</v>
      </c>
      <c r="L50" s="12">
        <v>2.8156500995717226</v>
      </c>
      <c r="M50" s="17">
        <v>0.66871685352270549</v>
      </c>
      <c r="O50" s="9">
        <v>25</v>
      </c>
      <c r="P50" s="10">
        <v>5.484874863922677</v>
      </c>
      <c r="Q50" s="10">
        <v>8.4629746952801135</v>
      </c>
    </row>
    <row r="51" spans="2:17" x14ac:dyDescent="0.25">
      <c r="B51" s="3"/>
      <c r="C51" s="56" t="s">
        <v>33</v>
      </c>
      <c r="D51" s="57"/>
      <c r="E51" s="58"/>
      <c r="G51" s="20">
        <v>10</v>
      </c>
      <c r="H51" s="10">
        <f t="shared" si="12"/>
        <v>3.9859099588421456</v>
      </c>
      <c r="I51" s="10">
        <f t="shared" si="13"/>
        <v>-3.0289932909188799E-4</v>
      </c>
      <c r="J51" s="10">
        <f t="shared" si="14"/>
        <v>-0.44604389366315161</v>
      </c>
      <c r="K51" s="12">
        <v>1.4609115081162902</v>
      </c>
      <c r="L51" s="12">
        <v>2.6960677464780241</v>
      </c>
      <c r="M51" s="17">
        <v>0.63540172477827006</v>
      </c>
      <c r="O51" s="9">
        <v>26</v>
      </c>
      <c r="P51" s="10">
        <v>9.8140944384233961</v>
      </c>
      <c r="Q51" s="10">
        <v>8.4461042900176402</v>
      </c>
    </row>
    <row r="52" spans="2:17" x14ac:dyDescent="0.25">
      <c r="C52" s="54" t="s">
        <v>26</v>
      </c>
      <c r="D52" s="11">
        <v>23</v>
      </c>
      <c r="E52" s="16" t="s">
        <v>27</v>
      </c>
      <c r="G52" s="15">
        <v>11</v>
      </c>
      <c r="H52" s="12">
        <f t="shared" si="12"/>
        <v>5.9598730463923957</v>
      </c>
      <c r="I52" s="12">
        <f t="shared" si="13"/>
        <v>0.17271409663317216</v>
      </c>
      <c r="J52" s="12">
        <f t="shared" si="14"/>
        <v>0.25580354452549475</v>
      </c>
      <c r="K52" s="12">
        <v>1.6855511905700358</v>
      </c>
      <c r="L52" s="12">
        <v>2.5579186201576971</v>
      </c>
      <c r="M52" s="17">
        <v>0.63143561575666829</v>
      </c>
      <c r="O52" s="9">
        <v>27</v>
      </c>
      <c r="P52" s="10">
        <v>10.106409970733885</v>
      </c>
      <c r="Q52" s="10">
        <v>2.8864447514392011</v>
      </c>
    </row>
    <row r="53" spans="2:17" x14ac:dyDescent="0.25">
      <c r="C53" s="54" t="s">
        <v>28</v>
      </c>
      <c r="D53" s="11">
        <v>35</v>
      </c>
      <c r="E53" s="16" t="s">
        <v>27</v>
      </c>
      <c r="G53" s="15">
        <v>12</v>
      </c>
      <c r="H53" s="12">
        <f t="shared" si="12"/>
        <v>9.1143390935630286</v>
      </c>
      <c r="I53" s="12">
        <f t="shared" si="13"/>
        <v>0.16723403674577142</v>
      </c>
      <c r="J53" s="12">
        <f t="shared" si="14"/>
        <v>0.3221047247366578</v>
      </c>
      <c r="K53" s="12">
        <v>2.034393145479775</v>
      </c>
      <c r="L53" s="12">
        <v>2.2866698398213585</v>
      </c>
      <c r="M53" s="17">
        <v>0.62175487458111367</v>
      </c>
      <c r="O53" s="9">
        <v>28</v>
      </c>
      <c r="P53" s="10">
        <v>4.9206840521770427</v>
      </c>
      <c r="Q53" s="10">
        <v>2.8538117344004834</v>
      </c>
    </row>
    <row r="54" spans="2:17" x14ac:dyDescent="0.25">
      <c r="C54" s="54" t="s">
        <v>29</v>
      </c>
      <c r="D54" s="11">
        <v>20</v>
      </c>
      <c r="E54" s="16" t="s">
        <v>12</v>
      </c>
      <c r="G54" s="20">
        <v>13</v>
      </c>
      <c r="H54" s="10">
        <f t="shared" si="12"/>
        <v>10.905023625249694</v>
      </c>
      <c r="I54" s="10">
        <f t="shared" si="13"/>
        <v>0</v>
      </c>
      <c r="J54" s="10">
        <f t="shared" si="14"/>
        <v>-0.21825492979909478</v>
      </c>
      <c r="K54" s="12">
        <v>2.2209497098523521</v>
      </c>
      <c r="L54" s="12">
        <v>2.1067408393454747</v>
      </c>
      <c r="M54" s="17">
        <v>0.60946951859573817</v>
      </c>
      <c r="O54" s="9">
        <v>29</v>
      </c>
      <c r="P54" s="10">
        <v>0.60010484318332002</v>
      </c>
      <c r="Q54" s="10">
        <v>2.8741084225291922</v>
      </c>
    </row>
    <row r="55" spans="2:17" x14ac:dyDescent="0.25">
      <c r="C55" s="54" t="s">
        <v>30</v>
      </c>
      <c r="D55" s="11">
        <v>4096</v>
      </c>
      <c r="E55" s="16"/>
      <c r="G55" s="15">
        <v>14</v>
      </c>
      <c r="H55" s="12">
        <f t="shared" si="12"/>
        <v>12.662902274553105</v>
      </c>
      <c r="I55" s="12">
        <f t="shared" si="13"/>
        <v>-0.19748760063415194</v>
      </c>
      <c r="J55" s="12">
        <f t="shared" si="14"/>
        <v>-0.14550940351607161</v>
      </c>
      <c r="K55" s="12">
        <v>2.3895473219714578</v>
      </c>
      <c r="L55" s="12">
        <v>1.913098620085804</v>
      </c>
      <c r="M55" s="17">
        <v>0.60934447273663317</v>
      </c>
      <c r="O55" s="9">
        <v>31</v>
      </c>
      <c r="P55" s="10">
        <v>4.5972810724119828</v>
      </c>
      <c r="Q55" s="10">
        <v>-1.4517367416378406</v>
      </c>
    </row>
    <row r="56" spans="2:17" x14ac:dyDescent="0.25">
      <c r="C56" s="54"/>
      <c r="D56" s="11"/>
      <c r="E56" s="16"/>
      <c r="G56" s="15">
        <v>15</v>
      </c>
      <c r="H56" s="12">
        <f t="shared" si="12"/>
        <v>15.299096765447878</v>
      </c>
      <c r="I56" s="12">
        <f t="shared" si="13"/>
        <v>2.0663484980450724</v>
      </c>
      <c r="J56" s="12">
        <f t="shared" si="14"/>
        <v>-0.73707836539638283</v>
      </c>
      <c r="K56" s="12">
        <v>2.5642253030255948</v>
      </c>
      <c r="L56" s="12">
        <v>1.7043279233723041</v>
      </c>
      <c r="M56" s="17">
        <v>0.69730198714642755</v>
      </c>
      <c r="O56" s="9">
        <v>32</v>
      </c>
      <c r="P56" s="10">
        <v>10.444237111077555</v>
      </c>
      <c r="Q56" s="10">
        <v>-1.4553717684264096</v>
      </c>
    </row>
    <row r="57" spans="2:17" x14ac:dyDescent="0.25">
      <c r="C57" s="54" t="s">
        <v>31</v>
      </c>
      <c r="D57" s="12">
        <f>D54/D52*D53/D55</f>
        <v>7.430366847826087E-3</v>
      </c>
      <c r="E57" s="16"/>
      <c r="G57" s="15">
        <v>16</v>
      </c>
      <c r="H57" s="12">
        <f t="shared" si="12"/>
        <v>-4.5784032686288736</v>
      </c>
      <c r="I57" s="12">
        <f t="shared" si="13"/>
        <v>2.0506223976749034</v>
      </c>
      <c r="J57" s="12">
        <f t="shared" si="14"/>
        <v>-0.74333080570970256</v>
      </c>
      <c r="K57" s="12">
        <v>0.94005467895302053</v>
      </c>
      <c r="L57" s="12">
        <v>2.9615322222189686</v>
      </c>
      <c r="M57" s="17">
        <v>0.81182620479138357</v>
      </c>
      <c r="O57" s="9">
        <v>37</v>
      </c>
      <c r="P57" s="10">
        <v>0.34061911749452839</v>
      </c>
      <c r="Q57" s="10">
        <v>4.4383020491248022</v>
      </c>
    </row>
    <row r="58" spans="2:17" ht="15.75" thickBot="1" x14ac:dyDescent="0.3">
      <c r="C58" s="55" t="s">
        <v>32</v>
      </c>
      <c r="D58" s="18">
        <f>2*D57*D52/D53</f>
        <v>9.765625E-3</v>
      </c>
      <c r="E58" s="19"/>
      <c r="G58" s="15">
        <v>17</v>
      </c>
      <c r="H58" s="12">
        <f t="shared" si="12"/>
        <v>-4.2288866646806955</v>
      </c>
      <c r="I58" s="12">
        <f t="shared" si="13"/>
        <v>1.9977349667925062</v>
      </c>
      <c r="J58" s="12">
        <f t="shared" si="14"/>
        <v>7.4381176808331855</v>
      </c>
      <c r="K58" s="12">
        <v>0.93764112797098109</v>
      </c>
      <c r="L58" s="12">
        <v>2.8399867124125788</v>
      </c>
      <c r="M58" s="17">
        <v>1.1848590279248414</v>
      </c>
      <c r="O58" s="9">
        <v>38</v>
      </c>
      <c r="P58" s="10">
        <v>6.0601489923908138</v>
      </c>
      <c r="Q58" s="10">
        <v>4.4260944338671973</v>
      </c>
    </row>
    <row r="59" spans="2:17" x14ac:dyDescent="0.25">
      <c r="G59" s="15">
        <v>18</v>
      </c>
      <c r="H59" s="12">
        <f t="shared" si="12"/>
        <v>-4.3205205730978369</v>
      </c>
      <c r="I59" s="12">
        <f t="shared" si="13"/>
        <v>2.1529553500400267</v>
      </c>
      <c r="J59" s="12">
        <f t="shared" si="14"/>
        <v>3.6452967380019641</v>
      </c>
      <c r="K59" s="12">
        <v>0.95104051307199267</v>
      </c>
      <c r="L59" s="12">
        <v>2.9250846946703271</v>
      </c>
      <c r="M59" s="17">
        <v>0.9286210271176204</v>
      </c>
      <c r="O59" s="9">
        <v>41</v>
      </c>
      <c r="P59" s="10">
        <v>10.422626720493902</v>
      </c>
      <c r="Q59" s="10">
        <v>4.4968595426296734</v>
      </c>
    </row>
    <row r="60" spans="2:17" x14ac:dyDescent="0.25">
      <c r="G60" s="15">
        <v>19</v>
      </c>
      <c r="H60" s="12">
        <f t="shared" si="12"/>
        <v>15.064254884446051</v>
      </c>
      <c r="I60" s="12">
        <f t="shared" si="13"/>
        <v>2.1798975918448615</v>
      </c>
      <c r="J60" s="12">
        <f t="shared" si="14"/>
        <v>3.598011001497873</v>
      </c>
      <c r="K60" s="12">
        <v>2.5115064729315399</v>
      </c>
      <c r="L60" s="12">
        <v>1.7089400474131677</v>
      </c>
      <c r="M60" s="17">
        <v>0.87045443016591895</v>
      </c>
    </row>
    <row r="61" spans="2:17" x14ac:dyDescent="0.25">
      <c r="G61" s="15">
        <v>20</v>
      </c>
      <c r="H61" s="12">
        <f t="shared" si="12"/>
        <v>15.016142131181034</v>
      </c>
      <c r="I61" s="12">
        <f t="shared" si="13"/>
        <v>2.1388204661966119</v>
      </c>
      <c r="J61" s="12">
        <f t="shared" si="14"/>
        <v>7.0661091249023604</v>
      </c>
      <c r="K61" s="12">
        <v>2.4245357162884158</v>
      </c>
      <c r="L61" s="12">
        <v>1.6601867650594999</v>
      </c>
      <c r="M61" s="17">
        <v>1.1770475704373842</v>
      </c>
    </row>
    <row r="62" spans="2:17" x14ac:dyDescent="0.25">
      <c r="G62" s="15">
        <v>21</v>
      </c>
      <c r="H62" s="12">
        <f t="shared" si="12"/>
        <v>12.207429594007312</v>
      </c>
      <c r="I62" s="12">
        <f t="shared" si="13"/>
        <v>-0.13071114942181161</v>
      </c>
      <c r="J62" s="12">
        <f t="shared" si="14"/>
        <v>8.1743120401892568</v>
      </c>
      <c r="K62" s="12">
        <v>2.165421080666516</v>
      </c>
      <c r="L62" s="12">
        <v>1.8173907817861503</v>
      </c>
      <c r="M62" s="17">
        <v>1.3493416194363981</v>
      </c>
    </row>
    <row r="63" spans="2:17" x14ac:dyDescent="0.25">
      <c r="G63" s="15">
        <v>22</v>
      </c>
      <c r="H63" s="12">
        <f t="shared" si="12"/>
        <v>-1.4751067515056098</v>
      </c>
      <c r="I63" s="12">
        <f t="shared" si="13"/>
        <v>-0.12557399826011262</v>
      </c>
      <c r="J63" s="12">
        <f t="shared" si="14"/>
        <v>8.1950070556311445</v>
      </c>
      <c r="K63" s="12">
        <v>0.93116843749212941</v>
      </c>
      <c r="L63" s="12">
        <v>2.7477274617796783</v>
      </c>
      <c r="M63" s="17">
        <v>1.2790398986450053</v>
      </c>
    </row>
    <row r="64" spans="2:17" x14ac:dyDescent="0.25">
      <c r="G64" s="20">
        <v>24</v>
      </c>
      <c r="H64" s="10">
        <f t="shared" si="12"/>
        <v>1.1447518970641446</v>
      </c>
      <c r="I64" s="10">
        <f t="shared" si="13"/>
        <v>3.0082977967322289E-2</v>
      </c>
      <c r="J64" s="10">
        <f t="shared" si="14"/>
        <v>8.4652082983986858</v>
      </c>
      <c r="K64" s="12">
        <v>1.1163618276202032</v>
      </c>
      <c r="L64" s="12">
        <v>2.6382022104199345</v>
      </c>
      <c r="M64" s="17">
        <v>1.3266663164836747</v>
      </c>
    </row>
    <row r="65" spans="7:13" x14ac:dyDescent="0.25">
      <c r="G65" s="20">
        <v>25</v>
      </c>
      <c r="H65" s="10">
        <f t="shared" si="12"/>
        <v>5.484874863922677</v>
      </c>
      <c r="I65" s="10">
        <f t="shared" si="13"/>
        <v>2.1910948706920674E-2</v>
      </c>
      <c r="J65" s="10">
        <f t="shared" si="14"/>
        <v>8.4629746952801135</v>
      </c>
      <c r="K65" s="12">
        <v>1.511190577118581</v>
      </c>
      <c r="L65" s="12">
        <v>2.3894503833361393</v>
      </c>
      <c r="M65" s="17">
        <v>1.3643432080537694</v>
      </c>
    </row>
    <row r="66" spans="7:13" x14ac:dyDescent="0.25">
      <c r="G66" s="20">
        <v>26</v>
      </c>
      <c r="H66" s="10">
        <f t="shared" si="12"/>
        <v>9.8140944384233961</v>
      </c>
      <c r="I66" s="10">
        <f t="shared" si="13"/>
        <v>3.4668392615410326E-2</v>
      </c>
      <c r="J66" s="10">
        <f t="shared" si="14"/>
        <v>8.4461042900176402</v>
      </c>
      <c r="K66" s="12">
        <v>1.9396555290485322</v>
      </c>
      <c r="L66" s="12">
        <v>2.0392833604348182</v>
      </c>
      <c r="M66" s="17">
        <v>1.3775190348384374</v>
      </c>
    </row>
    <row r="67" spans="7:13" x14ac:dyDescent="0.25">
      <c r="G67" s="20">
        <v>27</v>
      </c>
      <c r="H67" s="10">
        <f t="shared" si="12"/>
        <v>10.106409970733885</v>
      </c>
      <c r="I67" s="10">
        <f t="shared" si="13"/>
        <v>1.7547127108997529E-2</v>
      </c>
      <c r="J67" s="10">
        <f t="shared" si="14"/>
        <v>2.8864447514392011</v>
      </c>
      <c r="K67" s="12">
        <v>2.1131217706116994</v>
      </c>
      <c r="L67" s="12">
        <v>2.1624018384748092</v>
      </c>
      <c r="M67" s="17">
        <v>0.78129259116589678</v>
      </c>
    </row>
    <row r="68" spans="7:13" x14ac:dyDescent="0.25">
      <c r="G68" s="20">
        <v>28</v>
      </c>
      <c r="H68" s="10">
        <f t="shared" si="12"/>
        <v>4.9206840521770427</v>
      </c>
      <c r="I68" s="10">
        <f t="shared" si="13"/>
        <v>9.0842229997236679E-3</v>
      </c>
      <c r="J68" s="10">
        <f t="shared" si="14"/>
        <v>2.8538117344004834</v>
      </c>
      <c r="K68" s="12">
        <v>1.5480943382165824</v>
      </c>
      <c r="L68" s="12">
        <v>2.6049436599446865</v>
      </c>
      <c r="M68" s="17">
        <v>0.78444397096041818</v>
      </c>
    </row>
    <row r="69" spans="7:13" x14ac:dyDescent="0.25">
      <c r="G69" s="20">
        <v>29</v>
      </c>
      <c r="H69" s="10">
        <f t="shared" si="12"/>
        <v>0.60010484318332002</v>
      </c>
      <c r="I69" s="10">
        <f t="shared" si="13"/>
        <v>1.3837211828985618E-2</v>
      </c>
      <c r="J69" s="10">
        <f t="shared" si="14"/>
        <v>2.8741084225291922</v>
      </c>
      <c r="K69" s="12">
        <v>1.1183006798604138</v>
      </c>
      <c r="L69" s="12">
        <v>2.8316821675039292</v>
      </c>
      <c r="M69" s="17">
        <v>0.80576564298575948</v>
      </c>
    </row>
    <row r="70" spans="7:13" x14ac:dyDescent="0.25">
      <c r="G70" s="15">
        <v>30</v>
      </c>
      <c r="H70" s="12">
        <f t="shared" si="12"/>
        <v>1.7245139804656802</v>
      </c>
      <c r="I70" s="12">
        <f t="shared" si="13"/>
        <v>2.890726840763902E-2</v>
      </c>
      <c r="J70" s="12">
        <f t="shared" si="14"/>
        <v>-1.4585506910978518</v>
      </c>
      <c r="K70" s="12">
        <v>1.2284401827548228</v>
      </c>
      <c r="L70" s="12">
        <v>2.810930294644375</v>
      </c>
      <c r="M70" s="17">
        <v>0.67963387921573493</v>
      </c>
    </row>
    <row r="71" spans="7:13" x14ac:dyDescent="0.25">
      <c r="G71" s="20">
        <v>31</v>
      </c>
      <c r="H71" s="10">
        <f t="shared" si="12"/>
        <v>4.5972810724119828</v>
      </c>
      <c r="I71" s="10">
        <f t="shared" si="13"/>
        <v>-2.9788000841371343E-2</v>
      </c>
      <c r="J71" s="10">
        <f t="shared" si="14"/>
        <v>-1.4517367416378406</v>
      </c>
      <c r="K71" s="12">
        <v>1.5248062075660946</v>
      </c>
      <c r="L71" s="12">
        <v>2.653890488352546</v>
      </c>
      <c r="M71" s="17">
        <v>0.65138957900889727</v>
      </c>
    </row>
    <row r="72" spans="7:13" x14ac:dyDescent="0.25">
      <c r="G72" s="20">
        <v>32</v>
      </c>
      <c r="H72" s="10">
        <f t="shared" si="12"/>
        <v>10.444237111077555</v>
      </c>
      <c r="I72" s="10">
        <f t="shared" si="13"/>
        <v>-1.6310678246219901E-2</v>
      </c>
      <c r="J72" s="10">
        <f t="shared" si="14"/>
        <v>-1.4553717684264096</v>
      </c>
      <c r="K72" s="12">
        <v>2.1708372766902855</v>
      </c>
      <c r="L72" s="12">
        <v>2.1511938713251579</v>
      </c>
      <c r="M72" s="17">
        <v>0.63299931573706325</v>
      </c>
    </row>
    <row r="73" spans="7:13" x14ac:dyDescent="0.25">
      <c r="G73" s="15">
        <v>33</v>
      </c>
      <c r="H73" s="12">
        <f t="shared" si="12"/>
        <v>14.717467578339459</v>
      </c>
      <c r="I73" s="12">
        <f t="shared" si="13"/>
        <v>1.6438052303397885</v>
      </c>
      <c r="J73" s="12">
        <f t="shared" si="14"/>
        <v>-1.451546634092844</v>
      </c>
      <c r="K73" s="12">
        <v>2.5276460094254753</v>
      </c>
      <c r="L73" s="12">
        <v>1.7455360087229916</v>
      </c>
      <c r="M73" s="17">
        <v>0.69575127854510688</v>
      </c>
    </row>
    <row r="74" spans="7:13" x14ac:dyDescent="0.25">
      <c r="G74" s="15">
        <v>36</v>
      </c>
      <c r="H74" s="12">
        <f t="shared" si="12"/>
        <v>-3.9948389875047381</v>
      </c>
      <c r="I74" s="12">
        <f t="shared" si="13"/>
        <v>1.6178662026492794</v>
      </c>
      <c r="J74" s="12">
        <f t="shared" si="14"/>
        <v>-1.4537614134817665</v>
      </c>
      <c r="K74" s="12">
        <v>0.93647880783021498</v>
      </c>
      <c r="L74" s="12">
        <v>2.9543593298219366</v>
      </c>
      <c r="M74" s="17">
        <v>0.80039247711658423</v>
      </c>
    </row>
    <row r="75" spans="7:13" x14ac:dyDescent="0.25">
      <c r="G75" s="20">
        <v>37</v>
      </c>
      <c r="H75" s="10">
        <f t="shared" si="12"/>
        <v>0.34061911749452839</v>
      </c>
      <c r="I75" s="10">
        <f t="shared" si="13"/>
        <v>-2.766057580707823E-2</v>
      </c>
      <c r="J75" s="10">
        <f t="shared" si="14"/>
        <v>4.4383020491248022</v>
      </c>
      <c r="K75" s="12">
        <v>1.0854420091539432</v>
      </c>
      <c r="L75" s="12">
        <v>2.8075389582743702</v>
      </c>
      <c r="M75" s="17">
        <v>0.93620638979761739</v>
      </c>
    </row>
    <row r="76" spans="7:13" x14ac:dyDescent="0.25">
      <c r="G76" s="20">
        <v>38</v>
      </c>
      <c r="H76" s="10">
        <f t="shared" si="12"/>
        <v>6.0601489923908138</v>
      </c>
      <c r="I76" s="10">
        <f t="shared" si="13"/>
        <v>-2.7341216012472636E-2</v>
      </c>
      <c r="J76" s="10">
        <f t="shared" si="14"/>
        <v>4.4260944338671973</v>
      </c>
      <c r="K76" s="12">
        <v>1.6507933185604959</v>
      </c>
      <c r="L76" s="12">
        <v>2.4871683524594075</v>
      </c>
      <c r="M76" s="17">
        <v>0.93630365059248422</v>
      </c>
    </row>
    <row r="77" spans="7:13" ht="15.75" thickBot="1" x14ac:dyDescent="0.3">
      <c r="G77" s="21">
        <v>41</v>
      </c>
      <c r="H77" s="22">
        <f t="shared" si="12"/>
        <v>10.422626720493902</v>
      </c>
      <c r="I77" s="22">
        <f t="shared" si="13"/>
        <v>1.4554337011167817E-3</v>
      </c>
      <c r="J77" s="22">
        <f t="shared" si="14"/>
        <v>4.4968595426296734</v>
      </c>
      <c r="K77" s="18">
        <v>2.1131898522488655</v>
      </c>
      <c r="L77" s="18">
        <v>2.0985587819920535</v>
      </c>
      <c r="M77" s="23">
        <v>0.94565325305214731</v>
      </c>
    </row>
  </sheetData>
  <mergeCells count="1">
    <mergeCell ref="C51:E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D37A-417F-4A80-963F-2E2E41E22DDC}">
  <dimension ref="A1:Y32"/>
  <sheetViews>
    <sheetView tabSelected="1" zoomScale="55" zoomScaleNormal="55" workbookViewId="0">
      <selection activeCell="V3" sqref="V3"/>
    </sheetView>
  </sheetViews>
  <sheetFormatPr defaultRowHeight="15" x14ac:dyDescent="0.25"/>
  <cols>
    <col min="1" max="16384" width="9.140625" style="1"/>
  </cols>
  <sheetData>
    <row r="1" spans="1:25" ht="15.75" x14ac:dyDescent="0.25">
      <c r="A1" s="61" t="s">
        <v>50</v>
      </c>
      <c r="B1" s="62"/>
      <c r="C1" s="63"/>
      <c r="E1" s="64" t="s">
        <v>46</v>
      </c>
      <c r="F1" s="64"/>
      <c r="G1" s="64"/>
      <c r="H1" s="64"/>
      <c r="J1" s="64" t="s">
        <v>57</v>
      </c>
      <c r="K1" s="64"/>
      <c r="L1" s="64"/>
      <c r="M1" s="64"/>
      <c r="O1" s="64" t="s">
        <v>51</v>
      </c>
      <c r="P1" s="64"/>
      <c r="Q1" s="64"/>
      <c r="R1" s="64"/>
      <c r="U1" s="61" t="s">
        <v>58</v>
      </c>
      <c r="V1" s="62"/>
      <c r="W1" s="62"/>
      <c r="X1" s="62"/>
      <c r="Y1" s="63"/>
    </row>
    <row r="2" spans="1:25" ht="15.75" x14ac:dyDescent="0.25">
      <c r="A2" s="32" t="s">
        <v>16</v>
      </c>
      <c r="B2" s="33" t="s">
        <v>34</v>
      </c>
      <c r="C2" s="33" t="s">
        <v>35</v>
      </c>
      <c r="E2" s="32" t="s">
        <v>16</v>
      </c>
      <c r="F2" s="33" t="s">
        <v>34</v>
      </c>
      <c r="G2" s="33" t="s">
        <v>35</v>
      </c>
      <c r="H2" s="33" t="s">
        <v>47</v>
      </c>
      <c r="J2" s="32" t="s">
        <v>16</v>
      </c>
      <c r="K2" s="33" t="s">
        <v>34</v>
      </c>
      <c r="L2" s="33" t="s">
        <v>35</v>
      </c>
      <c r="M2" s="33" t="s">
        <v>47</v>
      </c>
      <c r="O2" s="32" t="s">
        <v>16</v>
      </c>
      <c r="P2" s="33" t="s">
        <v>44</v>
      </c>
      <c r="Q2" s="33" t="s">
        <v>45</v>
      </c>
      <c r="R2" s="33" t="s">
        <v>47</v>
      </c>
      <c r="U2" s="32" t="s">
        <v>16</v>
      </c>
      <c r="V2" s="33" t="s">
        <v>34</v>
      </c>
      <c r="W2" s="33" t="s">
        <v>35</v>
      </c>
      <c r="X2" s="33" t="s">
        <v>44</v>
      </c>
      <c r="Y2" s="32" t="s">
        <v>45</v>
      </c>
    </row>
    <row r="3" spans="1:25" x14ac:dyDescent="0.25">
      <c r="A3" s="9">
        <v>2</v>
      </c>
      <c r="B3" s="10">
        <v>1.9060004914425743</v>
      </c>
      <c r="C3" s="10">
        <v>5.4413216114943115</v>
      </c>
      <c r="E3" s="9">
        <v>2</v>
      </c>
      <c r="F3" s="10">
        <v>1395</v>
      </c>
      <c r="G3" s="10">
        <v>1367</v>
      </c>
      <c r="H3" s="31" t="s">
        <v>48</v>
      </c>
      <c r="J3" s="9">
        <v>2</v>
      </c>
      <c r="K3" s="10">
        <f>($C$24*F3+$C$26*G3+$C$28)/($C$30*F3+$C$31*G3+1)</f>
        <v>1.913763982324576</v>
      </c>
      <c r="L3" s="10">
        <f>($C$25*F3+$C$27*G3+$C$29)/($C$30*F3+$C$31*G3+1)</f>
        <v>5.4322898986588743</v>
      </c>
      <c r="M3" s="31" t="s">
        <v>48</v>
      </c>
      <c r="O3" s="9">
        <v>2</v>
      </c>
      <c r="P3" s="10">
        <f>K3-B3</f>
        <v>7.7634908820016779E-3</v>
      </c>
      <c r="Q3" s="10">
        <f>L3-C3</f>
        <v>-9.0317128354371334E-3</v>
      </c>
      <c r="R3" s="31" t="s">
        <v>48</v>
      </c>
      <c r="U3" s="9">
        <v>2</v>
      </c>
      <c r="V3" s="10">
        <v>1.9139999999999999</v>
      </c>
      <c r="W3" s="10">
        <v>5.4320000000000004</v>
      </c>
      <c r="X3" s="10">
        <v>8.9999999999999993E-3</v>
      </c>
      <c r="Y3" s="10">
        <v>-0.01</v>
      </c>
    </row>
    <row r="4" spans="1:25" x14ac:dyDescent="0.25">
      <c r="A4" s="9">
        <v>3</v>
      </c>
      <c r="B4" s="10">
        <v>4.5027135951041064</v>
      </c>
      <c r="C4" s="10">
        <v>5.9895092871738393</v>
      </c>
      <c r="E4" s="9">
        <v>3</v>
      </c>
      <c r="F4" s="10">
        <v>1754</v>
      </c>
      <c r="G4" s="10">
        <v>1288</v>
      </c>
      <c r="H4" s="31" t="s">
        <v>48</v>
      </c>
      <c r="J4" s="9">
        <v>3</v>
      </c>
      <c r="K4" s="10">
        <f t="shared" ref="K4:K20" si="0">($C$24*F4+$C$26*G4+$C$28)/($C$30*F4+$C$31*G4+1)</f>
        <v>4.5048312060352522</v>
      </c>
      <c r="L4" s="10">
        <f t="shared" ref="L4:L20" si="1">($C$25*F4+$C$27*G4+$C$29)/($C$30*F4+$C$31*G4+1)</f>
        <v>5.9847552116606941</v>
      </c>
      <c r="M4" s="31" t="s">
        <v>48</v>
      </c>
      <c r="O4" s="9">
        <v>3</v>
      </c>
      <c r="P4" s="10">
        <f t="shared" ref="P4:P20" si="2">K4-B4</f>
        <v>2.1176109311458191E-3</v>
      </c>
      <c r="Q4" s="10">
        <f t="shared" ref="Q4:Q20" si="3">L4-C4</f>
        <v>-4.7540755131452173E-3</v>
      </c>
      <c r="R4" s="31" t="s">
        <v>48</v>
      </c>
      <c r="U4" s="9">
        <v>3</v>
      </c>
      <c r="V4" s="10">
        <v>4.5049999999999999</v>
      </c>
      <c r="W4" s="10">
        <v>5.9850000000000003</v>
      </c>
      <c r="X4" s="10">
        <v>2E-3</v>
      </c>
      <c r="Y4" s="10">
        <v>-6.0000000000000001E-3</v>
      </c>
    </row>
    <row r="5" spans="1:25" x14ac:dyDescent="0.25">
      <c r="A5" s="9">
        <v>5</v>
      </c>
      <c r="B5" s="10">
        <v>6.2468905995339963</v>
      </c>
      <c r="C5" s="10">
        <v>5.8909256255849147</v>
      </c>
      <c r="E5" s="9">
        <v>5</v>
      </c>
      <c r="F5" s="10">
        <v>1993</v>
      </c>
      <c r="G5" s="10">
        <v>1297</v>
      </c>
      <c r="H5" s="31" t="s">
        <v>49</v>
      </c>
      <c r="J5" s="9">
        <v>5</v>
      </c>
      <c r="K5" s="10">
        <f t="shared" si="0"/>
        <v>6.2476596550235168</v>
      </c>
      <c r="L5" s="10">
        <f t="shared" si="1"/>
        <v>5.8864749349281995</v>
      </c>
      <c r="M5" s="31" t="s">
        <v>49</v>
      </c>
      <c r="O5" s="9">
        <v>5</v>
      </c>
      <c r="P5" s="10">
        <f t="shared" si="2"/>
        <v>7.6905548952055369E-4</v>
      </c>
      <c r="Q5" s="10">
        <f t="shared" si="3"/>
        <v>-4.4506906567152171E-3</v>
      </c>
      <c r="R5" s="31" t="s">
        <v>49</v>
      </c>
      <c r="U5" s="9">
        <v>7</v>
      </c>
      <c r="V5" s="10">
        <v>10.587</v>
      </c>
      <c r="W5" s="10">
        <v>5.774</v>
      </c>
      <c r="X5" s="10">
        <v>-4.0000000000000001E-3</v>
      </c>
      <c r="Y5" s="10">
        <v>-1.0999999999999999E-2</v>
      </c>
    </row>
    <row r="6" spans="1:25" x14ac:dyDescent="0.25">
      <c r="A6" s="9">
        <v>7</v>
      </c>
      <c r="B6" s="10">
        <v>10.589981786696089</v>
      </c>
      <c r="C6" s="10">
        <v>5.7838798822792281</v>
      </c>
      <c r="E6" s="9">
        <v>7</v>
      </c>
      <c r="F6" s="10">
        <v>2585</v>
      </c>
      <c r="G6" s="10">
        <v>1302</v>
      </c>
      <c r="H6" s="31" t="s">
        <v>48</v>
      </c>
      <c r="J6" s="9">
        <v>7</v>
      </c>
      <c r="K6" s="10">
        <f t="shared" si="0"/>
        <v>10.586637866767939</v>
      </c>
      <c r="L6" s="10">
        <f t="shared" si="1"/>
        <v>5.774163808728912</v>
      </c>
      <c r="M6" s="31" t="s">
        <v>48</v>
      </c>
      <c r="O6" s="9">
        <v>7</v>
      </c>
      <c r="P6" s="10">
        <f t="shared" si="2"/>
        <v>-3.3439199281506404E-3</v>
      </c>
      <c r="Q6" s="10">
        <f t="shared" si="3"/>
        <v>-9.7160735503161177E-3</v>
      </c>
      <c r="R6" s="31" t="s">
        <v>48</v>
      </c>
      <c r="U6" s="9">
        <v>8</v>
      </c>
      <c r="V6" s="10">
        <v>-5.0000000000000001E-3</v>
      </c>
      <c r="W6" s="10">
        <v>-6.0000000000000001E-3</v>
      </c>
      <c r="X6" s="10">
        <v>-6.0000000000000001E-3</v>
      </c>
      <c r="Y6" s="10">
        <v>-8.0000000000000002E-3</v>
      </c>
    </row>
    <row r="7" spans="1:25" x14ac:dyDescent="0.25">
      <c r="A7" s="9">
        <v>8</v>
      </c>
      <c r="B7" s="10">
        <v>0</v>
      </c>
      <c r="C7" s="10">
        <v>0</v>
      </c>
      <c r="E7" s="9">
        <v>8</v>
      </c>
      <c r="F7" s="10">
        <v>1086</v>
      </c>
      <c r="G7" s="10">
        <v>2146</v>
      </c>
      <c r="H7" s="31" t="s">
        <v>48</v>
      </c>
      <c r="J7" s="9">
        <v>8</v>
      </c>
      <c r="K7" s="10">
        <f t="shared" si="0"/>
        <v>-5.3216554749413916E-3</v>
      </c>
      <c r="L7" s="10">
        <f t="shared" si="1"/>
        <v>-6.3149132817527714E-3</v>
      </c>
      <c r="M7" s="31" t="s">
        <v>48</v>
      </c>
      <c r="O7" s="9">
        <v>8</v>
      </c>
      <c r="P7" s="10">
        <f t="shared" si="2"/>
        <v>-5.3216554749413916E-3</v>
      </c>
      <c r="Q7" s="10">
        <f t="shared" si="3"/>
        <v>-6.3149132817527714E-3</v>
      </c>
      <c r="R7" s="31" t="s">
        <v>48</v>
      </c>
      <c r="U7" s="9">
        <v>10</v>
      </c>
      <c r="V7" s="10">
        <v>3.9910000000000001</v>
      </c>
      <c r="W7" s="10">
        <v>-0.433</v>
      </c>
      <c r="X7" s="10">
        <v>6.0000000000000001E-3</v>
      </c>
      <c r="Y7" s="10">
        <v>1.4999999999999999E-2</v>
      </c>
    </row>
    <row r="8" spans="1:25" x14ac:dyDescent="0.25">
      <c r="A8" s="9">
        <v>10</v>
      </c>
      <c r="B8" s="10">
        <v>3.9859099588421456</v>
      </c>
      <c r="C8" s="10">
        <v>-0.44604389366315161</v>
      </c>
      <c r="E8" s="9">
        <v>10</v>
      </c>
      <c r="F8" s="10">
        <v>1677</v>
      </c>
      <c r="G8" s="10">
        <v>2197</v>
      </c>
      <c r="H8" s="31" t="s">
        <v>48</v>
      </c>
      <c r="J8" s="9">
        <v>10</v>
      </c>
      <c r="K8" s="10">
        <f t="shared" si="0"/>
        <v>3.9910929430727085</v>
      </c>
      <c r="L8" s="10">
        <f t="shared" si="1"/>
        <v>-0.43328521023443689</v>
      </c>
      <c r="M8" s="31" t="s">
        <v>48</v>
      </c>
      <c r="O8" s="9">
        <v>10</v>
      </c>
      <c r="P8" s="10">
        <f t="shared" si="2"/>
        <v>5.1829842305628482E-3</v>
      </c>
      <c r="Q8" s="10">
        <f t="shared" si="3"/>
        <v>1.2758683428714723E-2</v>
      </c>
      <c r="R8" s="31" t="s">
        <v>48</v>
      </c>
      <c r="U8" s="9">
        <v>13</v>
      </c>
      <c r="V8" s="10">
        <v>10.901</v>
      </c>
      <c r="W8" s="10">
        <v>-0.221</v>
      </c>
      <c r="X8" s="10">
        <v>-5.0000000000000001E-3</v>
      </c>
      <c r="Y8" s="10">
        <v>-4.0000000000000001E-3</v>
      </c>
    </row>
    <row r="9" spans="1:25" x14ac:dyDescent="0.25">
      <c r="A9" s="9">
        <v>13</v>
      </c>
      <c r="B9" s="10">
        <v>10.905023625249694</v>
      </c>
      <c r="C9" s="10">
        <v>-0.21825492979909478</v>
      </c>
      <c r="E9" s="9">
        <v>13</v>
      </c>
      <c r="F9" s="10">
        <v>2689</v>
      </c>
      <c r="G9" s="10">
        <v>2141</v>
      </c>
      <c r="H9" s="31" t="s">
        <v>48</v>
      </c>
      <c r="J9" s="9">
        <v>13</v>
      </c>
      <c r="K9" s="10">
        <f t="shared" si="0"/>
        <v>10.900784857043796</v>
      </c>
      <c r="L9" s="10">
        <f t="shared" si="1"/>
        <v>-0.22109429527724819</v>
      </c>
      <c r="M9" s="31" t="s">
        <v>48</v>
      </c>
      <c r="O9" s="9">
        <v>13</v>
      </c>
      <c r="P9" s="10">
        <f t="shared" si="2"/>
        <v>-4.2387682058979692E-3</v>
      </c>
      <c r="Q9" s="10">
        <f t="shared" si="3"/>
        <v>-2.8393654781534161E-3</v>
      </c>
      <c r="R9" s="31" t="s">
        <v>48</v>
      </c>
      <c r="U9" s="9">
        <v>25</v>
      </c>
      <c r="V9" s="10">
        <v>5.4770000000000003</v>
      </c>
      <c r="W9" s="10">
        <v>8.4689999999999994</v>
      </c>
      <c r="X9" s="10">
        <v>-8.9999999999999993E-3</v>
      </c>
      <c r="Y9" s="10">
        <v>7.0000000000000001E-3</v>
      </c>
    </row>
    <row r="10" spans="1:25" x14ac:dyDescent="0.25">
      <c r="A10" s="9">
        <v>24</v>
      </c>
      <c r="B10" s="10">
        <v>1.1447518970641446</v>
      </c>
      <c r="C10" s="10">
        <v>8.4652082983986858</v>
      </c>
      <c r="E10" s="9">
        <v>24</v>
      </c>
      <c r="F10" s="10">
        <v>1304</v>
      </c>
      <c r="G10" s="10">
        <v>977</v>
      </c>
      <c r="H10" s="31" t="s">
        <v>49</v>
      </c>
      <c r="J10" s="9">
        <v>24</v>
      </c>
      <c r="K10" s="10">
        <f t="shared" si="0"/>
        <v>1.145428522074841</v>
      </c>
      <c r="L10" s="10">
        <f t="shared" si="1"/>
        <v>8.468463726971196</v>
      </c>
      <c r="M10" s="31" t="s">
        <v>49</v>
      </c>
      <c r="O10" s="9">
        <v>24</v>
      </c>
      <c r="P10" s="10">
        <f t="shared" si="2"/>
        <v>6.7662501069643E-4</v>
      </c>
      <c r="Q10" s="10">
        <f t="shared" si="3"/>
        <v>3.255428572510155E-3</v>
      </c>
      <c r="R10" s="31" t="s">
        <v>49</v>
      </c>
      <c r="U10" s="9">
        <v>26</v>
      </c>
      <c r="V10" s="10">
        <v>9.8179999999999996</v>
      </c>
      <c r="W10" s="10">
        <v>8.4459999999999997</v>
      </c>
      <c r="X10" s="10">
        <v>4.0000000000000001E-3</v>
      </c>
      <c r="Y10" s="10">
        <v>0</v>
      </c>
    </row>
    <row r="11" spans="1:25" x14ac:dyDescent="0.25">
      <c r="A11" s="9">
        <v>25</v>
      </c>
      <c r="B11" s="10">
        <v>5.484874863922677</v>
      </c>
      <c r="C11" s="10">
        <v>8.4629746952801135</v>
      </c>
      <c r="E11" s="9">
        <v>25</v>
      </c>
      <c r="F11" s="10">
        <v>1884</v>
      </c>
      <c r="G11" s="10">
        <v>969</v>
      </c>
      <c r="H11" s="31" t="s">
        <v>48</v>
      </c>
      <c r="J11" s="9">
        <v>25</v>
      </c>
      <c r="K11" s="10">
        <f t="shared" si="0"/>
        <v>5.4766167258337264</v>
      </c>
      <c r="L11" s="10">
        <f t="shared" si="1"/>
        <v>8.4691688442980411</v>
      </c>
      <c r="M11" s="31" t="s">
        <v>48</v>
      </c>
      <c r="O11" s="9">
        <v>25</v>
      </c>
      <c r="P11" s="10">
        <f t="shared" si="2"/>
        <v>-8.2581380889505951E-3</v>
      </c>
      <c r="Q11" s="10">
        <f t="shared" si="3"/>
        <v>6.194149017927586E-3</v>
      </c>
      <c r="R11" s="31" t="s">
        <v>48</v>
      </c>
      <c r="U11" s="9">
        <v>27</v>
      </c>
      <c r="V11" s="10">
        <v>10.101000000000001</v>
      </c>
      <c r="W11" s="10">
        <v>2.883</v>
      </c>
      <c r="X11" s="10">
        <v>-6.0000000000000001E-3</v>
      </c>
      <c r="Y11" s="10">
        <v>-3.0000000000000001E-3</v>
      </c>
    </row>
    <row r="12" spans="1:25" x14ac:dyDescent="0.25">
      <c r="A12" s="9">
        <v>26</v>
      </c>
      <c r="B12" s="10">
        <v>9.8140944384233961</v>
      </c>
      <c r="C12" s="10">
        <v>8.4461042900176402</v>
      </c>
      <c r="E12" s="9">
        <v>26</v>
      </c>
      <c r="F12" s="10">
        <v>2460</v>
      </c>
      <c r="G12" s="10">
        <v>964</v>
      </c>
      <c r="H12" s="31" t="s">
        <v>48</v>
      </c>
      <c r="J12" s="9">
        <v>26</v>
      </c>
      <c r="K12" s="10">
        <f t="shared" si="0"/>
        <v>9.8179006795006156</v>
      </c>
      <c r="L12" s="10">
        <f t="shared" si="1"/>
        <v>8.446040626320201</v>
      </c>
      <c r="M12" s="31" t="s">
        <v>48</v>
      </c>
      <c r="O12" s="9">
        <v>26</v>
      </c>
      <c r="P12" s="10">
        <f t="shared" si="2"/>
        <v>3.8062410772194966E-3</v>
      </c>
      <c r="Q12" s="10">
        <f t="shared" si="3"/>
        <v>-6.3663697439153566E-5</v>
      </c>
      <c r="R12" s="31" t="s">
        <v>48</v>
      </c>
      <c r="U12" s="9">
        <v>28</v>
      </c>
      <c r="V12" s="10">
        <v>4.9160000000000004</v>
      </c>
      <c r="W12" s="10">
        <v>2.851</v>
      </c>
      <c r="X12" s="10">
        <v>-6.0000000000000001E-3</v>
      </c>
      <c r="Y12" s="10">
        <v>-4.0000000000000001E-3</v>
      </c>
    </row>
    <row r="13" spans="1:25" x14ac:dyDescent="0.25">
      <c r="A13" s="9">
        <v>27</v>
      </c>
      <c r="B13" s="10">
        <v>10.106409970733885</v>
      </c>
      <c r="C13" s="10">
        <v>2.8864447514392011</v>
      </c>
      <c r="E13" s="9">
        <v>27</v>
      </c>
      <c r="F13" s="10">
        <v>2544</v>
      </c>
      <c r="G13" s="10">
        <v>1694</v>
      </c>
      <c r="H13" s="31" t="s">
        <v>48</v>
      </c>
      <c r="J13" s="9">
        <v>27</v>
      </c>
      <c r="K13" s="10">
        <f t="shared" si="0"/>
        <v>10.100796538125355</v>
      </c>
      <c r="L13" s="10">
        <f t="shared" si="1"/>
        <v>2.8832187926930133</v>
      </c>
      <c r="M13" s="31" t="s">
        <v>48</v>
      </c>
      <c r="O13" s="9">
        <v>27</v>
      </c>
      <c r="P13" s="10">
        <f t="shared" si="2"/>
        <v>-5.6134326085306441E-3</v>
      </c>
      <c r="Q13" s="10">
        <f t="shared" si="3"/>
        <v>-3.225958746187807E-3</v>
      </c>
      <c r="R13" s="31" t="s">
        <v>48</v>
      </c>
      <c r="U13" s="9">
        <v>32</v>
      </c>
      <c r="V13" s="10">
        <v>10.448</v>
      </c>
      <c r="W13" s="10">
        <v>-1.458</v>
      </c>
      <c r="X13" s="10">
        <v>5.0000000000000001E-3</v>
      </c>
      <c r="Y13" s="10">
        <v>-3.0000000000000001E-3</v>
      </c>
    </row>
    <row r="14" spans="1:25" x14ac:dyDescent="0.25">
      <c r="A14" s="9">
        <v>28</v>
      </c>
      <c r="B14" s="10">
        <v>4.9206840521770427</v>
      </c>
      <c r="C14" s="10">
        <v>2.8538117344004834</v>
      </c>
      <c r="E14" s="9">
        <v>28</v>
      </c>
      <c r="F14" s="10">
        <v>1812</v>
      </c>
      <c r="G14" s="10">
        <v>1713</v>
      </c>
      <c r="H14" s="31" t="s">
        <v>48</v>
      </c>
      <c r="J14" s="9">
        <v>28</v>
      </c>
      <c r="K14" s="10">
        <f t="shared" si="0"/>
        <v>4.916091118015288</v>
      </c>
      <c r="L14" s="10">
        <f t="shared" si="1"/>
        <v>2.8508722828384387</v>
      </c>
      <c r="M14" s="31" t="s">
        <v>48</v>
      </c>
      <c r="O14" s="9">
        <v>28</v>
      </c>
      <c r="P14" s="10">
        <f t="shared" si="2"/>
        <v>-4.5929341617547692E-3</v>
      </c>
      <c r="Q14" s="10">
        <f t="shared" si="3"/>
        <v>-2.9394515620446704E-3</v>
      </c>
      <c r="R14" s="31" t="s">
        <v>48</v>
      </c>
      <c r="U14" s="9">
        <v>38</v>
      </c>
      <c r="V14" s="10">
        <v>6.0629999999999997</v>
      </c>
      <c r="W14" s="10">
        <v>4.4429999999999996</v>
      </c>
      <c r="X14" s="10">
        <v>3.0000000000000001E-3</v>
      </c>
      <c r="Y14" s="10">
        <v>1.9E-2</v>
      </c>
    </row>
    <row r="15" spans="1:25" x14ac:dyDescent="0.25">
      <c r="A15" s="9">
        <v>29</v>
      </c>
      <c r="B15" s="10">
        <v>0.60010484318332002</v>
      </c>
      <c r="C15" s="10">
        <v>2.8741084225291922</v>
      </c>
      <c r="E15" s="9">
        <v>29</v>
      </c>
      <c r="F15" s="10">
        <v>1197</v>
      </c>
      <c r="G15" s="10">
        <v>1722</v>
      </c>
      <c r="H15" s="31" t="s">
        <v>49</v>
      </c>
      <c r="J15" s="9">
        <v>29</v>
      </c>
      <c r="K15" s="10">
        <f t="shared" si="0"/>
        <v>0.60893984170601878</v>
      </c>
      <c r="L15" s="10">
        <f t="shared" si="1"/>
        <v>2.8732026035569773</v>
      </c>
      <c r="M15" s="31" t="s">
        <v>49</v>
      </c>
      <c r="O15" s="9">
        <v>29</v>
      </c>
      <c r="P15" s="10">
        <f t="shared" si="2"/>
        <v>8.834998522698756E-3</v>
      </c>
      <c r="Q15" s="10">
        <f t="shared" si="3"/>
        <v>-9.0581897221486685E-4</v>
      </c>
      <c r="R15" s="31" t="s">
        <v>49</v>
      </c>
      <c r="U15" s="9">
        <v>41</v>
      </c>
      <c r="V15" s="10">
        <v>10.429</v>
      </c>
      <c r="W15" s="10">
        <v>4.5030000000000001</v>
      </c>
      <c r="X15" s="10">
        <v>7.0000000000000001E-3</v>
      </c>
      <c r="Y15" s="10">
        <v>7.0000000000000001E-3</v>
      </c>
    </row>
    <row r="16" spans="1:25" x14ac:dyDescent="0.25">
      <c r="A16" s="9">
        <v>31</v>
      </c>
      <c r="B16" s="10">
        <v>4.5972810724119828</v>
      </c>
      <c r="C16" s="10">
        <v>-1.4517367416378406</v>
      </c>
      <c r="E16" s="9">
        <v>31</v>
      </c>
      <c r="F16" s="10">
        <v>1768</v>
      </c>
      <c r="G16" s="10">
        <v>2351</v>
      </c>
      <c r="H16" s="31" t="s">
        <v>49</v>
      </c>
      <c r="J16" s="9">
        <v>31</v>
      </c>
      <c r="K16" s="10">
        <f t="shared" si="0"/>
        <v>4.6061784995060702</v>
      </c>
      <c r="L16" s="10">
        <f t="shared" si="1"/>
        <v>-1.4466019577016289</v>
      </c>
      <c r="M16" s="31" t="s">
        <v>49</v>
      </c>
      <c r="O16" s="9">
        <v>31</v>
      </c>
      <c r="P16" s="10">
        <f t="shared" si="2"/>
        <v>8.8974270940873623E-3</v>
      </c>
      <c r="Q16" s="10">
        <f t="shared" si="3"/>
        <v>5.1347839362116954E-3</v>
      </c>
      <c r="R16" s="31" t="s">
        <v>49</v>
      </c>
    </row>
    <row r="17" spans="1:18" x14ac:dyDescent="0.25">
      <c r="A17" s="9">
        <v>32</v>
      </c>
      <c r="B17" s="10">
        <v>10.444237111077555</v>
      </c>
      <c r="C17" s="10">
        <v>-1.4553717684264096</v>
      </c>
      <c r="E17" s="9">
        <v>32</v>
      </c>
      <c r="F17" s="10">
        <v>2636</v>
      </c>
      <c r="G17" s="10">
        <v>2331</v>
      </c>
      <c r="H17" s="31" t="s">
        <v>48</v>
      </c>
      <c r="J17" s="9">
        <v>32</v>
      </c>
      <c r="K17" s="10">
        <f t="shared" si="0"/>
        <v>10.447941216443747</v>
      </c>
      <c r="L17" s="10">
        <f t="shared" si="1"/>
        <v>-1.4577329750390788</v>
      </c>
      <c r="M17" s="31" t="s">
        <v>48</v>
      </c>
      <c r="O17" s="9">
        <v>32</v>
      </c>
      <c r="P17" s="10">
        <f t="shared" si="2"/>
        <v>3.7041053661912571E-3</v>
      </c>
      <c r="Q17" s="10">
        <f t="shared" si="3"/>
        <v>-2.3612066126692532E-3</v>
      </c>
      <c r="R17" s="31" t="s">
        <v>48</v>
      </c>
    </row>
    <row r="18" spans="1:18" x14ac:dyDescent="0.25">
      <c r="A18" s="9">
        <v>37</v>
      </c>
      <c r="B18" s="10">
        <v>0.34061911749452839</v>
      </c>
      <c r="C18" s="10">
        <v>4.4383020491248022</v>
      </c>
      <c r="E18" s="9">
        <v>37</v>
      </c>
      <c r="F18" s="10">
        <v>1168</v>
      </c>
      <c r="G18" s="10">
        <v>1505</v>
      </c>
      <c r="H18" s="31" t="s">
        <v>49</v>
      </c>
      <c r="J18" s="9">
        <v>37</v>
      </c>
      <c r="K18" s="10">
        <f t="shared" si="0"/>
        <v>0.33106872399475767</v>
      </c>
      <c r="L18" s="10">
        <f t="shared" si="1"/>
        <v>4.4384690346052151</v>
      </c>
      <c r="M18" s="31" t="s">
        <v>49</v>
      </c>
      <c r="O18" s="9">
        <v>37</v>
      </c>
      <c r="P18" s="10">
        <f t="shared" si="2"/>
        <v>-9.5503934997707152E-3</v>
      </c>
      <c r="Q18" s="10">
        <f t="shared" si="3"/>
        <v>1.6698548041294003E-4</v>
      </c>
      <c r="R18" s="31" t="s">
        <v>49</v>
      </c>
    </row>
    <row r="19" spans="1:18" x14ac:dyDescent="0.25">
      <c r="A19" s="9">
        <v>38</v>
      </c>
      <c r="B19" s="10">
        <v>6.0601489923908138</v>
      </c>
      <c r="C19" s="10">
        <v>4.4260944338671973</v>
      </c>
      <c r="E19" s="9">
        <v>38</v>
      </c>
      <c r="F19" s="10">
        <v>1971</v>
      </c>
      <c r="G19" s="10">
        <v>1490</v>
      </c>
      <c r="H19" s="31" t="s">
        <v>48</v>
      </c>
      <c r="J19" s="9">
        <v>38</v>
      </c>
      <c r="K19" s="10">
        <f t="shared" si="0"/>
        <v>6.0629580516746024</v>
      </c>
      <c r="L19" s="10">
        <f t="shared" si="1"/>
        <v>4.4427269118428772</v>
      </c>
      <c r="M19" s="31" t="s">
        <v>48</v>
      </c>
      <c r="O19" s="9">
        <v>38</v>
      </c>
      <c r="P19" s="10">
        <f t="shared" si="2"/>
        <v>2.8090592837886064E-3</v>
      </c>
      <c r="Q19" s="10">
        <f t="shared" si="3"/>
        <v>1.6632477975679905E-2</v>
      </c>
      <c r="R19" s="31" t="s">
        <v>48</v>
      </c>
    </row>
    <row r="20" spans="1:18" x14ac:dyDescent="0.25">
      <c r="A20" s="9">
        <v>41</v>
      </c>
      <c r="B20" s="10">
        <v>10.422626720493902</v>
      </c>
      <c r="C20" s="10">
        <v>4.4968595426296734</v>
      </c>
      <c r="E20" s="9">
        <v>41</v>
      </c>
      <c r="F20" s="10">
        <v>2575</v>
      </c>
      <c r="G20" s="10">
        <v>1471</v>
      </c>
      <c r="H20" s="31" t="s">
        <v>48</v>
      </c>
      <c r="J20" s="9">
        <v>41</v>
      </c>
      <c r="K20" s="10">
        <f t="shared" si="0"/>
        <v>10.428895858845916</v>
      </c>
      <c r="L20" s="10">
        <f t="shared" si="1"/>
        <v>4.5031990997355145</v>
      </c>
      <c r="M20" s="31" t="s">
        <v>48</v>
      </c>
      <c r="O20" s="9">
        <v>41</v>
      </c>
      <c r="P20" s="10">
        <f t="shared" si="2"/>
        <v>6.2691383520139254E-3</v>
      </c>
      <c r="Q20" s="10">
        <f t="shared" si="3"/>
        <v>6.3395571058411093E-3</v>
      </c>
      <c r="R20" s="31" t="s">
        <v>48</v>
      </c>
    </row>
    <row r="23" spans="1:18" ht="15.75" x14ac:dyDescent="0.25">
      <c r="O23" s="34"/>
      <c r="P23" s="35" t="s">
        <v>44</v>
      </c>
      <c r="Q23" s="35" t="s">
        <v>45</v>
      </c>
    </row>
    <row r="24" spans="1:18" ht="15.75" customHeight="1" x14ac:dyDescent="0.25">
      <c r="B24" s="10" t="s">
        <v>36</v>
      </c>
      <c r="C24" s="10">
        <v>8.0379717000000003E-3</v>
      </c>
      <c r="N24" s="59" t="s">
        <v>52</v>
      </c>
      <c r="O24" s="11" t="s">
        <v>53</v>
      </c>
      <c r="P24" s="12">
        <f>AVERAGE(P20,P19,P17,P14,P13,P12,P3,P4,P6,P7,P8,P9,P11)</f>
        <v>2.1829358053663159E-5</v>
      </c>
      <c r="Q24" s="12">
        <f>AVERAGE(Q20,Q19,Q17,Q14,Q13,Q12,Q3,Q4,Q6,Q7,Q8,Q9,Q11)</f>
        <v>5.2188173155214013E-5</v>
      </c>
    </row>
    <row r="25" spans="1:18" ht="15.75" customHeight="1" x14ac:dyDescent="0.25">
      <c r="B25" s="10" t="s">
        <v>38</v>
      </c>
      <c r="C25" s="10">
        <v>-1.827961E-4</v>
      </c>
      <c r="N25" s="60"/>
      <c r="O25" s="11" t="s">
        <v>54</v>
      </c>
      <c r="P25" s="12">
        <f>STDEVA(P20,P19,P17,P14,P13,P12,P11,P9,P8,P7,P6,P4,P3)</f>
        <v>5.3641204845709936E-3</v>
      </c>
      <c r="Q25" s="12">
        <f>STDEVA(Q20,Q19,Q17,Q14,Q13,Q12,Q11,Q9,Q8,Q7,Q6,Q4,Q3)</f>
        <v>8.1090854551019356E-3</v>
      </c>
    </row>
    <row r="26" spans="1:18" ht="15.75" customHeight="1" x14ac:dyDescent="0.25">
      <c r="B26" s="10" t="s">
        <v>37</v>
      </c>
      <c r="C26" s="10">
        <v>4.3322320000000001E-4</v>
      </c>
      <c r="N26" s="60"/>
      <c r="O26" s="11" t="s">
        <v>55</v>
      </c>
      <c r="P26" s="12">
        <f>SQRT(P25^2+P24^2)</f>
        <v>5.3641649018153041E-3</v>
      </c>
      <c r="Q26" s="12">
        <f>SQRT(Q25^2+Q24^2)</f>
        <v>8.109253388787591E-3</v>
      </c>
    </row>
    <row r="27" spans="1:18" x14ac:dyDescent="0.25">
      <c r="B27" s="10" t="s">
        <v>39</v>
      </c>
      <c r="C27" s="10">
        <v>-7.8795962999999997E-3</v>
      </c>
    </row>
    <row r="28" spans="1:18" ht="15.75" x14ac:dyDescent="0.25">
      <c r="B28" s="10" t="s">
        <v>42</v>
      </c>
      <c r="C28" s="10">
        <v>-9.6652877569999998</v>
      </c>
      <c r="O28" s="34"/>
      <c r="P28" s="35" t="s">
        <v>44</v>
      </c>
      <c r="Q28" s="35" t="s">
        <v>45</v>
      </c>
    </row>
    <row r="29" spans="1:18" x14ac:dyDescent="0.25">
      <c r="B29" s="10" t="s">
        <v>43</v>
      </c>
      <c r="C29" s="10">
        <v>17.100590874200002</v>
      </c>
      <c r="N29" s="59" t="s">
        <v>56</v>
      </c>
      <c r="O29" s="11" t="s">
        <v>53</v>
      </c>
      <c r="P29" s="12">
        <f>AVERAGE(P18,P16,P15,P10,P5)</f>
        <v>1.9255425234464773E-3</v>
      </c>
      <c r="Q29" s="12">
        <f>AVERAGE(Q18,Q16,Q15,Q10,Q5)</f>
        <v>6.4013767204094128E-4</v>
      </c>
    </row>
    <row r="30" spans="1:18" x14ac:dyDescent="0.25">
      <c r="B30" s="10" t="s">
        <v>40</v>
      </c>
      <c r="C30" s="10">
        <v>-7.6067999999999997E-6</v>
      </c>
      <c r="N30" s="60"/>
      <c r="O30" s="11" t="s">
        <v>54</v>
      </c>
      <c r="P30" s="12">
        <f>STDEVA(P18,P16,P15,P10,P5)</f>
        <v>7.5983899856188336E-3</v>
      </c>
      <c r="Q30" s="12">
        <f>STDEVA(Q18,Q16,Q15,Q10,Q5)</f>
        <v>3.7273307992895018E-3</v>
      </c>
    </row>
    <row r="31" spans="1:18" x14ac:dyDescent="0.25">
      <c r="B31" s="10" t="s">
        <v>41</v>
      </c>
      <c r="C31" s="10">
        <v>9.4201800000000003E-5</v>
      </c>
      <c r="N31" s="60"/>
      <c r="O31" s="11" t="s">
        <v>55</v>
      </c>
      <c r="P31" s="12">
        <f>SQRT(P30^2+P29^2)</f>
        <v>7.8385741294672469E-3</v>
      </c>
      <c r="Q31" s="12">
        <f>SQRT(Q30^2+Q29^2)</f>
        <v>3.7819004649115385E-3</v>
      </c>
    </row>
    <row r="32" spans="1:18" x14ac:dyDescent="0.25">
      <c r="B32" s="4"/>
      <c r="C32" s="4"/>
    </row>
  </sheetData>
  <mergeCells count="7">
    <mergeCell ref="N24:N26"/>
    <mergeCell ref="N29:N31"/>
    <mergeCell ref="A1:C1"/>
    <mergeCell ref="U1:Y1"/>
    <mergeCell ref="E1:H1"/>
    <mergeCell ref="J1:M1"/>
    <mergeCell ref="O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0D5D-904A-4547-91C2-61CA45CF45D3}">
  <dimension ref="B2:T36"/>
  <sheetViews>
    <sheetView zoomScale="55" zoomScaleNormal="55" workbookViewId="0">
      <selection activeCell="K35" sqref="K35"/>
    </sheetView>
  </sheetViews>
  <sheetFormatPr defaultRowHeight="15" x14ac:dyDescent="0.25"/>
  <cols>
    <col min="18" max="19" width="12.42578125" bestFit="1" customWidth="1"/>
  </cols>
  <sheetData>
    <row r="2" spans="2:20" ht="15.75" x14ac:dyDescent="0.25">
      <c r="B2" s="65" t="s">
        <v>59</v>
      </c>
      <c r="C2" s="66"/>
      <c r="D2" s="67"/>
      <c r="E2" s="41"/>
      <c r="F2" s="65" t="s">
        <v>60</v>
      </c>
      <c r="G2" s="66"/>
      <c r="H2" s="67"/>
      <c r="J2" s="65" t="s">
        <v>61</v>
      </c>
      <c r="K2" s="66"/>
      <c r="L2" s="67"/>
    </row>
    <row r="3" spans="2:20" ht="15.75" x14ac:dyDescent="0.25">
      <c r="B3" s="42" t="s">
        <v>16</v>
      </c>
      <c r="C3" s="43" t="s">
        <v>34</v>
      </c>
      <c r="D3" s="44" t="s">
        <v>35</v>
      </c>
      <c r="E3" s="41"/>
      <c r="F3" s="42" t="s">
        <v>16</v>
      </c>
      <c r="G3" s="43" t="s">
        <v>34</v>
      </c>
      <c r="H3" s="44" t="s">
        <v>35</v>
      </c>
      <c r="J3" s="42" t="s">
        <v>16</v>
      </c>
      <c r="K3" s="43" t="s">
        <v>44</v>
      </c>
      <c r="L3" s="44" t="s">
        <v>45</v>
      </c>
    </row>
    <row r="4" spans="2:20" x14ac:dyDescent="0.25">
      <c r="B4" s="36">
        <v>1</v>
      </c>
      <c r="C4" s="31">
        <v>0.46400000000000002</v>
      </c>
      <c r="D4" s="37">
        <v>5.6589999999999998</v>
      </c>
      <c r="F4" s="9">
        <v>1</v>
      </c>
      <c r="G4" s="31">
        <v>0.40654126707593596</v>
      </c>
      <c r="H4" s="31">
        <v>5.7148876358230511</v>
      </c>
      <c r="J4" s="9">
        <v>1</v>
      </c>
      <c r="K4" s="31">
        <f>Table4[[#This Row],[X]]-G4</f>
        <v>5.745873292406406E-2</v>
      </c>
      <c r="L4" s="31">
        <f>Table4[[#This Row],[Y]]-H4</f>
        <v>-5.588763582305134E-2</v>
      </c>
    </row>
    <row r="5" spans="2:20" x14ac:dyDescent="0.25">
      <c r="B5" s="36">
        <v>2</v>
      </c>
      <c r="C5" s="31">
        <v>1.9139999999999999</v>
      </c>
      <c r="D5" s="37">
        <v>5.4390000000000001</v>
      </c>
      <c r="F5" s="9">
        <v>2</v>
      </c>
      <c r="G5" s="31">
        <v>1.9060004914425743</v>
      </c>
      <c r="H5" s="31">
        <v>5.4413216114943115</v>
      </c>
      <c r="J5" s="9">
        <v>2</v>
      </c>
      <c r="K5" s="45">
        <f>Table4[[#This Row],[X]]-G5</f>
        <v>7.9995085574255942E-3</v>
      </c>
      <c r="L5" s="45">
        <f>Table4[[#This Row],[Y]]-H5</f>
        <v>-2.3216114943114263E-3</v>
      </c>
    </row>
    <row r="6" spans="2:20" x14ac:dyDescent="0.25">
      <c r="B6" s="36">
        <v>3</v>
      </c>
      <c r="C6" s="31">
        <v>4.5039999999999996</v>
      </c>
      <c r="D6" s="37">
        <v>5.9889999999999999</v>
      </c>
      <c r="F6" s="9">
        <v>3</v>
      </c>
      <c r="G6" s="31">
        <v>4.5027135951041064</v>
      </c>
      <c r="H6" s="31">
        <v>5.9895092871738393</v>
      </c>
      <c r="J6" s="9">
        <v>3</v>
      </c>
      <c r="K6" s="45">
        <f>Table4[[#This Row],[X]]-G6</f>
        <v>1.2864048958931562E-3</v>
      </c>
      <c r="L6" s="45">
        <f>Table4[[#This Row],[Y]]-H6</f>
        <v>-5.0928717383946775E-4</v>
      </c>
    </row>
    <row r="7" spans="2:20" x14ac:dyDescent="0.25">
      <c r="B7" s="36">
        <v>4</v>
      </c>
      <c r="C7" s="31">
        <v>4.7240000000000002</v>
      </c>
      <c r="D7" s="37">
        <v>5.649</v>
      </c>
      <c r="F7" s="9">
        <v>4</v>
      </c>
      <c r="G7" s="31">
        <v>4.7079095708416414</v>
      </c>
      <c r="H7" s="31">
        <v>5.7115137588126812</v>
      </c>
      <c r="J7" s="9">
        <v>4</v>
      </c>
      <c r="K7" s="31">
        <f>Table4[[#This Row],[X]]-G7</f>
        <v>1.6090429158358788E-2</v>
      </c>
      <c r="L7" s="31">
        <f>Table4[[#This Row],[Y]]-H7</f>
        <v>-6.2513758812681175E-2</v>
      </c>
    </row>
    <row r="8" spans="2:20" x14ac:dyDescent="0.25">
      <c r="B8" s="36">
        <v>5</v>
      </c>
      <c r="C8" s="31">
        <v>6.2539999999999996</v>
      </c>
      <c r="D8" s="37">
        <v>5.8890000000000002</v>
      </c>
      <c r="F8" s="9">
        <v>5</v>
      </c>
      <c r="G8" s="31">
        <v>6.2468905995339963</v>
      </c>
      <c r="H8" s="31">
        <v>5.8909256255849147</v>
      </c>
      <c r="J8" s="9">
        <v>5</v>
      </c>
      <c r="K8" s="45">
        <f>Table4[[#This Row],[X]]-G8</f>
        <v>7.1094004660032795E-3</v>
      </c>
      <c r="L8" s="45">
        <f>Table4[[#This Row],[Y]]-H8</f>
        <v>-1.9256255849144921E-3</v>
      </c>
      <c r="O8" s="1"/>
    </row>
    <row r="9" spans="2:20" x14ac:dyDescent="0.25">
      <c r="B9" s="36">
        <v>6</v>
      </c>
      <c r="C9" s="31">
        <v>9.0239999999999991</v>
      </c>
      <c r="D9" s="37">
        <v>6.069</v>
      </c>
      <c r="F9" s="9">
        <v>6</v>
      </c>
      <c r="G9" s="31">
        <v>9.0513276299576013</v>
      </c>
      <c r="H9" s="31">
        <v>6.1357444553972922</v>
      </c>
      <c r="J9" s="9">
        <v>6</v>
      </c>
      <c r="K9" s="31">
        <f>Table4[[#This Row],[X]]-G9</f>
        <v>-2.7327629957602184E-2</v>
      </c>
      <c r="L9" s="31">
        <f>Table4[[#This Row],[Y]]-H9</f>
        <v>-6.6744455397292235E-2</v>
      </c>
      <c r="O9" s="1"/>
      <c r="P9" s="1"/>
      <c r="Q9" s="1"/>
      <c r="R9" s="1"/>
      <c r="S9" s="1"/>
      <c r="T9" s="1"/>
    </row>
    <row r="10" spans="2:20" ht="15" customHeight="1" x14ac:dyDescent="0.25">
      <c r="B10" s="36">
        <v>7</v>
      </c>
      <c r="C10" s="31">
        <v>10.584</v>
      </c>
      <c r="D10" s="37">
        <v>5.7690000000000001</v>
      </c>
      <c r="F10" s="9">
        <v>7</v>
      </c>
      <c r="G10" s="31">
        <v>10.589981786696089</v>
      </c>
      <c r="H10" s="31">
        <v>5.7838798822792281</v>
      </c>
      <c r="J10" s="9">
        <v>7</v>
      </c>
      <c r="K10" s="45">
        <f>Table4[[#This Row],[X]]-G10</f>
        <v>-5.9817866960898414E-3</v>
      </c>
      <c r="L10" s="31">
        <f>Table4[[#This Row],[Y]]-H10</f>
        <v>-1.4879882279227985E-2</v>
      </c>
      <c r="O10" s="1"/>
      <c r="P10" s="1"/>
      <c r="Q10" s="34"/>
      <c r="R10" s="35" t="s">
        <v>44</v>
      </c>
      <c r="S10" s="35" t="s">
        <v>45</v>
      </c>
      <c r="T10" s="1"/>
    </row>
    <row r="11" spans="2:20" ht="15" customHeight="1" x14ac:dyDescent="0.25">
      <c r="B11" s="36">
        <v>8</v>
      </c>
      <c r="C11" s="31">
        <v>-6.0000000000000001E-3</v>
      </c>
      <c r="D11" s="37">
        <v>-1E-3</v>
      </c>
      <c r="F11" s="9">
        <v>8</v>
      </c>
      <c r="G11" s="31">
        <v>0</v>
      </c>
      <c r="H11" s="31">
        <v>0</v>
      </c>
      <c r="J11" s="9">
        <v>8</v>
      </c>
      <c r="K11" s="45">
        <f>Table4[[#This Row],[X]]-G11</f>
        <v>-6.0000000000000001E-3</v>
      </c>
      <c r="L11" s="45">
        <f>Table4[[#This Row],[Y]]-H11</f>
        <v>-1E-3</v>
      </c>
      <c r="O11" s="1"/>
      <c r="P11" s="59" t="s">
        <v>52</v>
      </c>
      <c r="Q11" s="11" t="s">
        <v>53</v>
      </c>
      <c r="R11" s="12">
        <v>2.1829358053663159E-5</v>
      </c>
      <c r="S11" s="12">
        <v>5.2188173155214013E-5</v>
      </c>
      <c r="T11" s="1"/>
    </row>
    <row r="12" spans="2:20" ht="15" customHeight="1" x14ac:dyDescent="0.25">
      <c r="B12" s="36">
        <v>9</v>
      </c>
      <c r="C12" s="31">
        <v>1.6839999999999999</v>
      </c>
      <c r="D12" s="37">
        <v>0.159</v>
      </c>
      <c r="F12" s="9">
        <v>9</v>
      </c>
      <c r="G12" s="31">
        <v>1.6330841837388128</v>
      </c>
      <c r="H12" s="31">
        <v>0.15882075378082905</v>
      </c>
      <c r="J12" s="9">
        <v>9</v>
      </c>
      <c r="K12" s="31">
        <f>Table4[[#This Row],[X]]-G12</f>
        <v>5.091581626118713E-2</v>
      </c>
      <c r="L12" s="45">
        <f>Table4[[#This Row],[Y]]-H12</f>
        <v>1.7924621917095318E-4</v>
      </c>
      <c r="O12" s="1"/>
      <c r="P12" s="60"/>
      <c r="Q12" s="11" t="s">
        <v>54</v>
      </c>
      <c r="R12" s="12">
        <v>5.3641204845709936E-3</v>
      </c>
      <c r="S12" s="12">
        <v>8.1090854551019356E-3</v>
      </c>
      <c r="T12" s="1"/>
    </row>
    <row r="13" spans="2:20" ht="15" customHeight="1" x14ac:dyDescent="0.25">
      <c r="B13" s="36">
        <v>10</v>
      </c>
      <c r="C13" s="31">
        <v>3.9940000000000002</v>
      </c>
      <c r="D13" s="37">
        <v>-0.441</v>
      </c>
      <c r="F13" s="9">
        <v>10</v>
      </c>
      <c r="G13" s="31">
        <v>3.9859099588421456</v>
      </c>
      <c r="H13" s="31">
        <v>-0.44604389366315161</v>
      </c>
      <c r="J13" s="9">
        <v>10</v>
      </c>
      <c r="K13" s="45">
        <f>Table4[[#This Row],[X]]-G13</f>
        <v>8.0900411578546105E-3</v>
      </c>
      <c r="L13" s="31">
        <f>Table4[[#This Row],[Y]]-H13</f>
        <v>5.0438936631516107E-3</v>
      </c>
      <c r="O13" s="1"/>
      <c r="P13" s="60"/>
      <c r="Q13" s="11" t="s">
        <v>55</v>
      </c>
      <c r="R13" s="12">
        <v>5.3641649018153041E-3</v>
      </c>
      <c r="S13" s="12">
        <v>8.109253388787591E-3</v>
      </c>
      <c r="T13" s="1"/>
    </row>
    <row r="14" spans="2:20" x14ac:dyDescent="0.25">
      <c r="B14" s="36">
        <v>11</v>
      </c>
      <c r="C14" s="31">
        <v>5.9640000000000004</v>
      </c>
      <c r="D14" s="37">
        <v>0.25900000000000001</v>
      </c>
      <c r="F14" s="9">
        <v>11</v>
      </c>
      <c r="G14" s="31">
        <v>5.9598730463923957</v>
      </c>
      <c r="H14" s="31">
        <v>0.25580354452549475</v>
      </c>
      <c r="J14" s="9">
        <v>11</v>
      </c>
      <c r="K14" s="45">
        <f>Table4[[#This Row],[X]]-G14</f>
        <v>4.1269536076047331E-3</v>
      </c>
      <c r="L14" s="45">
        <f>Table4[[#This Row],[Y]]-H14</f>
        <v>3.1964554745052554E-3</v>
      </c>
      <c r="O14" s="1"/>
      <c r="P14" s="1"/>
      <c r="Q14" s="1"/>
      <c r="R14" s="4"/>
      <c r="S14" s="4"/>
      <c r="T14" s="1"/>
    </row>
    <row r="15" spans="2:20" ht="15" customHeight="1" x14ac:dyDescent="0.25">
      <c r="B15" s="36">
        <v>12</v>
      </c>
      <c r="C15" s="31">
        <v>9.0839999999999996</v>
      </c>
      <c r="D15" s="37">
        <v>0.32900000000000001</v>
      </c>
      <c r="F15" s="9">
        <v>12</v>
      </c>
      <c r="G15" s="31">
        <v>9.1143390935630286</v>
      </c>
      <c r="H15" s="31">
        <v>0.3221047247366578</v>
      </c>
      <c r="J15" s="9">
        <v>12</v>
      </c>
      <c r="K15" s="31">
        <f>Table4[[#This Row],[X]]-G15</f>
        <v>-3.0339093563028996E-2</v>
      </c>
      <c r="L15" s="31">
        <f>Table4[[#This Row],[Y]]-H15</f>
        <v>6.8952752633422154E-3</v>
      </c>
      <c r="O15" s="1"/>
      <c r="P15" s="1"/>
      <c r="Q15" s="34"/>
      <c r="R15" s="35" t="s">
        <v>44</v>
      </c>
      <c r="S15" s="35" t="s">
        <v>45</v>
      </c>
      <c r="T15" s="1"/>
    </row>
    <row r="16" spans="2:20" ht="15" customHeight="1" x14ac:dyDescent="0.25">
      <c r="B16" s="36">
        <v>13</v>
      </c>
      <c r="C16" s="31">
        <v>10.904</v>
      </c>
      <c r="D16" s="37">
        <v>-0.221</v>
      </c>
      <c r="F16" s="9">
        <v>13</v>
      </c>
      <c r="G16" s="31">
        <v>10.905023625249694</v>
      </c>
      <c r="H16" s="31">
        <v>-0.21825492979909478</v>
      </c>
      <c r="J16" s="9">
        <v>13</v>
      </c>
      <c r="K16" s="45">
        <f>Table4[[#This Row],[X]]-G16</f>
        <v>-1.0236252496937936E-3</v>
      </c>
      <c r="L16" s="45">
        <f>Table4[[#This Row],[Y]]-H16</f>
        <v>-2.7450702009052252E-3</v>
      </c>
      <c r="O16" s="1"/>
      <c r="P16" s="59" t="s">
        <v>56</v>
      </c>
      <c r="Q16" s="11" t="s">
        <v>53</v>
      </c>
      <c r="R16" s="12">
        <v>1.9255425234464773E-3</v>
      </c>
      <c r="S16" s="12">
        <v>6.4013767204094128E-4</v>
      </c>
      <c r="T16" s="1"/>
    </row>
    <row r="17" spans="2:20" ht="15" customHeight="1" x14ac:dyDescent="0.25">
      <c r="B17" s="36">
        <v>14</v>
      </c>
      <c r="C17" s="31">
        <v>12.744</v>
      </c>
      <c r="D17" s="37">
        <v>-0.161</v>
      </c>
      <c r="F17" s="9">
        <v>14</v>
      </c>
      <c r="G17" s="31">
        <v>12.662902274553105</v>
      </c>
      <c r="H17" s="31">
        <v>-0.14550940351607161</v>
      </c>
      <c r="J17" s="9">
        <v>14</v>
      </c>
      <c r="K17" s="31">
        <f>Table4[[#This Row],[X]]-G17</f>
        <v>8.1097725446895197E-2</v>
      </c>
      <c r="L17" s="31">
        <f>Table4[[#This Row],[Y]]-H17</f>
        <v>-1.5490596483928393E-2</v>
      </c>
      <c r="O17" s="1"/>
      <c r="P17" s="60"/>
      <c r="Q17" s="11" t="s">
        <v>54</v>
      </c>
      <c r="R17" s="12">
        <v>7.5983899856188336E-3</v>
      </c>
      <c r="S17" s="12">
        <v>3.7273307992895018E-3</v>
      </c>
      <c r="T17" s="1"/>
    </row>
    <row r="18" spans="2:20" ht="15" customHeight="1" x14ac:dyDescent="0.25">
      <c r="B18" s="36">
        <v>15</v>
      </c>
      <c r="C18" s="31">
        <v>14.444000000000001</v>
      </c>
      <c r="D18" s="37">
        <v>-0.69099999999999995</v>
      </c>
      <c r="F18" s="9">
        <v>15</v>
      </c>
      <c r="G18" s="31">
        <v>15.299096765447878</v>
      </c>
      <c r="H18" s="31">
        <v>-0.73707836539638283</v>
      </c>
      <c r="J18" s="9">
        <v>15</v>
      </c>
      <c r="K18" s="31">
        <f>Table4[[#This Row],[X]]-G18</f>
        <v>-0.85509676544787716</v>
      </c>
      <c r="L18" s="31">
        <f>Table4[[#This Row],[Y]]-H18</f>
        <v>4.6078365396382881E-2</v>
      </c>
      <c r="O18" s="1"/>
      <c r="P18" s="60"/>
      <c r="Q18" s="11" t="s">
        <v>55</v>
      </c>
      <c r="R18" s="12">
        <v>7.8385741294672469E-3</v>
      </c>
      <c r="S18" s="12">
        <v>3.7819004649115385E-3</v>
      </c>
      <c r="T18" s="1"/>
    </row>
    <row r="19" spans="2:20" x14ac:dyDescent="0.25">
      <c r="B19" s="36">
        <v>16</v>
      </c>
      <c r="C19" s="31">
        <v>-3.6259999999999999</v>
      </c>
      <c r="D19" s="37">
        <v>-0.70099999999999996</v>
      </c>
      <c r="F19" s="9">
        <v>16</v>
      </c>
      <c r="G19" s="31">
        <v>-4.5784032686288736</v>
      </c>
      <c r="H19" s="31">
        <v>-0.74333080570970256</v>
      </c>
      <c r="J19" s="9">
        <v>16</v>
      </c>
      <c r="K19" s="31">
        <f>Table4[[#This Row],[X]]-G19</f>
        <v>0.9524032686288737</v>
      </c>
      <c r="L19" s="31">
        <f>Table4[[#This Row],[Y]]-H19</f>
        <v>4.2330805709702601E-2</v>
      </c>
      <c r="O19" s="1"/>
      <c r="P19" s="1"/>
      <c r="Q19" s="1"/>
      <c r="R19" s="1"/>
      <c r="S19" s="1"/>
      <c r="T19" s="1"/>
    </row>
    <row r="20" spans="2:20" x14ac:dyDescent="0.25">
      <c r="B20" s="36">
        <v>18</v>
      </c>
      <c r="C20" s="31">
        <v>-3.3260000000000001</v>
      </c>
      <c r="D20" s="37">
        <v>3.2789999999999999</v>
      </c>
      <c r="F20" s="9">
        <v>18</v>
      </c>
      <c r="G20" s="31">
        <v>-4.3205205730978369</v>
      </c>
      <c r="H20" s="31">
        <v>3.6452967380019641</v>
      </c>
      <c r="J20" s="9">
        <v>18</v>
      </c>
      <c r="K20" s="31">
        <f>Table4[[#This Row],[X]]-G20</f>
        <v>0.99452057309783681</v>
      </c>
      <c r="L20" s="31">
        <f>Table4[[#This Row],[Y]]-H20</f>
        <v>-0.36629673800196416</v>
      </c>
    </row>
    <row r="21" spans="2:20" x14ac:dyDescent="0.25">
      <c r="B21" s="36">
        <v>19</v>
      </c>
      <c r="C21" s="31">
        <v>14.173999999999999</v>
      </c>
      <c r="D21" s="37">
        <v>3.2389999999999999</v>
      </c>
      <c r="F21" s="9">
        <v>19</v>
      </c>
      <c r="G21" s="31">
        <v>15.064254884446051</v>
      </c>
      <c r="H21" s="31">
        <v>3.598011001497873</v>
      </c>
      <c r="J21" s="9">
        <v>19</v>
      </c>
      <c r="K21" s="31">
        <f>Table4[[#This Row],[X]]-G21</f>
        <v>-0.89025488444605116</v>
      </c>
      <c r="L21" s="31">
        <f>Table4[[#This Row],[Y]]-H21</f>
        <v>-0.35901100149787313</v>
      </c>
    </row>
    <row r="22" spans="2:20" x14ac:dyDescent="0.25">
      <c r="B22" s="36">
        <v>20</v>
      </c>
      <c r="C22" s="31">
        <v>14.154</v>
      </c>
      <c r="D22" s="37">
        <v>6.359</v>
      </c>
      <c r="F22" s="9">
        <v>20</v>
      </c>
      <c r="G22" s="31">
        <v>15.016142131181034</v>
      </c>
      <c r="H22" s="31">
        <v>7.0661091249023604</v>
      </c>
      <c r="J22" s="9">
        <v>20</v>
      </c>
      <c r="K22" s="31">
        <f>Table4[[#This Row],[X]]-G22</f>
        <v>-0.86214213118103444</v>
      </c>
      <c r="L22" s="31">
        <f>Table4[[#This Row],[Y]]-H22</f>
        <v>-0.70710912490236044</v>
      </c>
    </row>
    <row r="23" spans="2:20" x14ac:dyDescent="0.25">
      <c r="B23" s="36">
        <v>21</v>
      </c>
      <c r="C23" s="31">
        <v>12.284000000000001</v>
      </c>
      <c r="D23" s="37">
        <v>8.2490000000000006</v>
      </c>
      <c r="F23" s="9">
        <v>21</v>
      </c>
      <c r="G23" s="31">
        <v>12.207429594007312</v>
      </c>
      <c r="H23" s="31">
        <v>8.1743120401892568</v>
      </c>
      <c r="J23" s="9">
        <v>21</v>
      </c>
      <c r="K23" s="31">
        <f>Table4[[#This Row],[X]]-G23</f>
        <v>7.6570405992688606E-2</v>
      </c>
      <c r="L23" s="31">
        <f>Table4[[#This Row],[Y]]-H23</f>
        <v>7.468795981074372E-2</v>
      </c>
    </row>
    <row r="24" spans="2:20" x14ac:dyDescent="0.25">
      <c r="B24" s="36">
        <v>22</v>
      </c>
      <c r="C24" s="31">
        <v>-1.5860000000000001</v>
      </c>
      <c r="D24" s="37">
        <v>8.2889999999999997</v>
      </c>
      <c r="F24" s="9">
        <v>22</v>
      </c>
      <c r="G24" s="31">
        <v>-1.4751067515056098</v>
      </c>
      <c r="H24" s="31">
        <v>8.1950070556311445</v>
      </c>
      <c r="J24" s="9">
        <v>22</v>
      </c>
      <c r="K24" s="31">
        <f>Table4[[#This Row],[X]]-G24</f>
        <v>-0.11089324849439031</v>
      </c>
      <c r="L24" s="31">
        <f>Table4[[#This Row],[Y]]-H24</f>
        <v>9.3992944368855191E-2</v>
      </c>
    </row>
    <row r="25" spans="2:20" x14ac:dyDescent="0.25">
      <c r="B25" s="36">
        <v>24</v>
      </c>
      <c r="C25" s="31">
        <v>1.1439999999999999</v>
      </c>
      <c r="D25" s="37">
        <v>8.4789999999999992</v>
      </c>
      <c r="F25" s="9">
        <v>24</v>
      </c>
      <c r="G25" s="31">
        <v>1.1447518970641446</v>
      </c>
      <c r="H25" s="31">
        <v>8.4652082983986858</v>
      </c>
      <c r="J25" s="9">
        <v>24</v>
      </c>
      <c r="K25" s="45">
        <f>Table4[[#This Row],[X]]-G25</f>
        <v>-7.5189706414469093E-4</v>
      </c>
      <c r="L25" s="31">
        <f>Table4[[#This Row],[Y]]-H25</f>
        <v>1.3791701601313378E-2</v>
      </c>
    </row>
    <row r="26" spans="2:20" x14ac:dyDescent="0.25">
      <c r="B26" s="36">
        <v>25</v>
      </c>
      <c r="C26" s="31">
        <v>5.4939999999999998</v>
      </c>
      <c r="D26" s="37">
        <v>8.4689999999999994</v>
      </c>
      <c r="F26" s="9">
        <v>25</v>
      </c>
      <c r="G26" s="31">
        <v>5.484874863922677</v>
      </c>
      <c r="H26" s="31">
        <v>8.4629746952801135</v>
      </c>
      <c r="J26" s="9">
        <v>25</v>
      </c>
      <c r="K26" s="31">
        <f>Table4[[#This Row],[X]]-G26</f>
        <v>9.125136077322793E-3</v>
      </c>
      <c r="L26" s="31">
        <f>Table4[[#This Row],[Y]]-H26</f>
        <v>6.0253047198859377E-3</v>
      </c>
    </row>
    <row r="27" spans="2:20" x14ac:dyDescent="0.25">
      <c r="B27" s="36">
        <v>26</v>
      </c>
      <c r="C27" s="31">
        <v>9.8239999999999998</v>
      </c>
      <c r="D27" s="37">
        <v>8.4489999999999998</v>
      </c>
      <c r="F27" s="9">
        <v>26</v>
      </c>
      <c r="G27" s="31">
        <v>9.8140944384233961</v>
      </c>
      <c r="H27" s="31">
        <v>8.4461042900176402</v>
      </c>
      <c r="J27" s="9">
        <v>26</v>
      </c>
      <c r="K27" s="31">
        <f>Table4[[#This Row],[X]]-G27</f>
        <v>9.9055615766037164E-3</v>
      </c>
      <c r="L27" s="45">
        <f>Table4[[#This Row],[Y]]-H27</f>
        <v>2.8957099823596621E-3</v>
      </c>
    </row>
    <row r="28" spans="2:20" x14ac:dyDescent="0.25">
      <c r="B28" s="36">
        <v>27</v>
      </c>
      <c r="C28" s="31">
        <v>10.103999999999999</v>
      </c>
      <c r="D28" s="37">
        <v>2.8889999999999998</v>
      </c>
      <c r="F28" s="9">
        <v>27</v>
      </c>
      <c r="G28" s="31">
        <v>10.106409970733885</v>
      </c>
      <c r="H28" s="31">
        <v>2.8864447514392011</v>
      </c>
      <c r="J28" s="9">
        <v>27</v>
      </c>
      <c r="K28" s="45">
        <f>Table4[[#This Row],[X]]-G28</f>
        <v>-2.4099707338862686E-3</v>
      </c>
      <c r="L28" s="45">
        <f>Table4[[#This Row],[Y]]-H28</f>
        <v>2.5552485607986952E-3</v>
      </c>
    </row>
    <row r="29" spans="2:20" x14ac:dyDescent="0.25">
      <c r="B29" s="36">
        <v>28</v>
      </c>
      <c r="C29" s="31">
        <v>4.9240000000000004</v>
      </c>
      <c r="D29" s="37">
        <v>2.8490000000000002</v>
      </c>
      <c r="F29" s="9">
        <v>28</v>
      </c>
      <c r="G29" s="31">
        <v>4.9206840521770427</v>
      </c>
      <c r="H29" s="31">
        <v>2.8538117344004834</v>
      </c>
      <c r="J29" s="9">
        <v>28</v>
      </c>
      <c r="K29" s="45">
        <f>Table4[[#This Row],[X]]-G29</f>
        <v>3.3159478229576322E-3</v>
      </c>
      <c r="L29" s="31">
        <f>Table4[[#This Row],[Y]]-H29</f>
        <v>-4.8117344004832141E-3</v>
      </c>
    </row>
    <row r="30" spans="2:20" x14ac:dyDescent="0.25">
      <c r="B30" s="36">
        <v>29</v>
      </c>
      <c r="C30" s="31">
        <v>0.60399999999999998</v>
      </c>
      <c r="D30" s="37">
        <v>2.8690000000000002</v>
      </c>
      <c r="F30" s="9">
        <v>29</v>
      </c>
      <c r="G30" s="31">
        <v>0.60010484318332002</v>
      </c>
      <c r="H30" s="31">
        <v>2.8741084225291922</v>
      </c>
      <c r="J30" s="9">
        <v>29</v>
      </c>
      <c r="K30" s="45">
        <f>Table4[[#This Row],[X]]-G30</f>
        <v>3.8951568166799566E-3</v>
      </c>
      <c r="L30" s="31">
        <f>Table4[[#This Row],[Y]]-H30</f>
        <v>-5.1084225291919694E-3</v>
      </c>
    </row>
    <row r="31" spans="2:20" x14ac:dyDescent="0.25">
      <c r="B31" s="36">
        <v>30</v>
      </c>
      <c r="C31" s="31">
        <v>1.744</v>
      </c>
      <c r="D31" s="37">
        <v>-1.4610000000000001</v>
      </c>
      <c r="F31" s="9">
        <v>30</v>
      </c>
      <c r="G31" s="31">
        <v>1.7245139804656802</v>
      </c>
      <c r="H31" s="31">
        <v>-1.4585506910978518</v>
      </c>
      <c r="J31" s="9">
        <v>30</v>
      </c>
      <c r="K31" s="31">
        <f>Table4[[#This Row],[X]]-G31</f>
        <v>1.9486019534319832E-2</v>
      </c>
      <c r="L31" s="45">
        <f>Table4[[#This Row],[Y]]-H31</f>
        <v>-2.4493089021482284E-3</v>
      </c>
    </row>
    <row r="32" spans="2:20" x14ac:dyDescent="0.25">
      <c r="B32" s="36">
        <v>31</v>
      </c>
      <c r="C32" s="31">
        <v>4.6040000000000001</v>
      </c>
      <c r="D32" s="37">
        <v>-1.431</v>
      </c>
      <c r="F32" s="9">
        <v>31</v>
      </c>
      <c r="G32" s="31">
        <v>4.5972810724119828</v>
      </c>
      <c r="H32" s="31">
        <v>-1.4517367416378406</v>
      </c>
      <c r="J32" s="9">
        <v>31</v>
      </c>
      <c r="K32" s="45">
        <f>Table4[[#This Row],[X]]-G32</f>
        <v>6.7189275880172872E-3</v>
      </c>
      <c r="L32" s="31">
        <f>Table4[[#This Row],[Y]]-H32</f>
        <v>2.0736741637840561E-2</v>
      </c>
    </row>
    <row r="33" spans="2:12" x14ac:dyDescent="0.25">
      <c r="B33" s="36">
        <v>32</v>
      </c>
      <c r="C33" s="31">
        <v>10.444000000000001</v>
      </c>
      <c r="D33" s="37">
        <v>-1.4610000000000001</v>
      </c>
      <c r="F33" s="9">
        <v>32</v>
      </c>
      <c r="G33" s="31">
        <v>10.444237111077555</v>
      </c>
      <c r="H33" s="31">
        <v>-1.4553717684264096</v>
      </c>
      <c r="J33" s="9">
        <v>32</v>
      </c>
      <c r="K33" s="45">
        <f>Table4[[#This Row],[X]]-G33</f>
        <v>-2.3711107755453043E-4</v>
      </c>
      <c r="L33" s="45">
        <f>Table4[[#This Row],[Y]]-H33</f>
        <v>-5.628231573590492E-3</v>
      </c>
    </row>
    <row r="34" spans="2:12" x14ac:dyDescent="0.25">
      <c r="B34" s="36">
        <v>37</v>
      </c>
      <c r="C34" s="31">
        <v>0.33400000000000002</v>
      </c>
      <c r="D34" s="37">
        <v>4.4489999999999998</v>
      </c>
      <c r="F34" s="9">
        <v>37</v>
      </c>
      <c r="G34" s="31">
        <v>0.34061911749452839</v>
      </c>
      <c r="H34" s="31">
        <v>4.4383020491248022</v>
      </c>
      <c r="J34" s="9">
        <v>37</v>
      </c>
      <c r="K34" s="45">
        <f>Table4[[#This Row],[X]]-G34</f>
        <v>-6.6191174945283704E-3</v>
      </c>
      <c r="L34" s="31">
        <f>Table4[[#This Row],[Y]]-H34</f>
        <v>1.0697950875197648E-2</v>
      </c>
    </row>
    <row r="35" spans="2:12" x14ac:dyDescent="0.25">
      <c r="B35" s="36">
        <v>38</v>
      </c>
      <c r="C35" s="31">
        <v>6.0640000000000001</v>
      </c>
      <c r="D35" s="37">
        <v>4.4489999999999998</v>
      </c>
      <c r="F35" s="9">
        <v>38</v>
      </c>
      <c r="G35" s="31">
        <v>6.0601489923908138</v>
      </c>
      <c r="H35" s="31">
        <v>4.4260944338671973</v>
      </c>
      <c r="J35" s="9">
        <v>38</v>
      </c>
      <c r="K35" s="45">
        <f>Table4[[#This Row],[X]]-G35</f>
        <v>3.8510076091862189E-3</v>
      </c>
      <c r="L35" s="31">
        <f>Table4[[#This Row],[Y]]-H35</f>
        <v>2.2905566132802591E-2</v>
      </c>
    </row>
    <row r="36" spans="2:12" x14ac:dyDescent="0.25">
      <c r="B36" s="38">
        <v>41</v>
      </c>
      <c r="C36" s="39">
        <v>10.433999999999999</v>
      </c>
      <c r="D36" s="40">
        <v>4.5289999999999999</v>
      </c>
      <c r="F36" s="9">
        <v>41</v>
      </c>
      <c r="G36" s="31">
        <v>10.422626720493902</v>
      </c>
      <c r="H36" s="31">
        <v>4.4968595426296734</v>
      </c>
      <c r="J36" s="9">
        <v>41</v>
      </c>
      <c r="K36" s="31">
        <f>Table4[[#This Row],[X]]-G36</f>
        <v>1.1373279506097234E-2</v>
      </c>
      <c r="L36" s="31">
        <f>Table4[[#This Row],[Y]]-H36</f>
        <v>3.2140457370326558E-2</v>
      </c>
    </row>
  </sheetData>
  <mergeCells count="5">
    <mergeCell ref="P11:P13"/>
    <mergeCell ref="P16:P18"/>
    <mergeCell ref="B2:D2"/>
    <mergeCell ref="F2:H2"/>
    <mergeCell ref="J2:L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e o y d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e o y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M n V e O 9 l g 3 V g E A A K 4 E A A A T A B w A R m 9 y b X V s Y X M v U 2 V j d G l v b j E u b S C i G A A o o B Q A A A A A A A A A A A A A A A A A A A A A A A A A A A D N k 0 F r w j A Y h u + F / o e Q X R S y o q 3 u s L G D t J 0 T p p b a C U J B Y s 1 q R p N I k g 6 H + N + X r m z o 0 O F N c 0 n y P S S 8 7 / c m i m S a C g 4 m 9 d x + s C 3 b U i s s y R L 0 / W g u i a J L W u I C P I K C a N s C Z k x E K T N i K r 7 6 c A K R l Y x w 3 X i i B X F 8 w b X Z q A Y M 7 t O o o I y m L R f c V v e L k i 9 B Q i R L W x 1 T i Z 7 H y b g f 9 4 b D M I l n o D c K Q B C P R y G Y v M b T c D Y Y 9 d N I i n e j S 6 U v e A F a X n V o J b R Y F 5 i T 9 E C d Y 1 a w i b o I Q h R u t M R T X J R E O Y O c C 0 l Q 2 + 2 6 T V S L v 4 H + C v P c + E s + 1 w Q a F w l e G O W J x F y 9 C c l 8 U Z S M V 1 A 1 a q d o u 4 V 1 t Q 0 R G H B 9 1 3 E q v k P g B 7 g G a F M C v G Q L I v e I d 5 J 0 T p L u H 7 J r 2 h b l R / X v B 5 Z n 6 z l l O C d X F 9 a v M o c y Z o L y L h r U U e A d g j N b b n x 9 P 8 J r / C F 7 2 h y 9 0 R d v + 3 n / 4 7 / G f w F Q S w E C L Q A U A A I A C A B 6 j J 1 X M k N X q a Q A A A D 2 A A A A E g A A A A A A A A A A A A A A A A A A A A A A Q 2 9 u Z m l n L 1 B h Y 2 t h Z 2 U u e G 1 s U E s B A i 0 A F A A C A A g A e o y d V w / K 6 a u k A A A A 6 Q A A A B M A A A A A A A A A A A A A A A A A 8 A A A A F t D b 2 5 0 Z W 5 0 X 1 R 5 c G V z X S 5 4 b W x Q S w E C L Q A U A A I A C A B 6 j J 1 X j v Z Y N 1 Y B A A C u B A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G A A A A A A A A N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Q X 3 J l c 2 l k a X V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1 O j E 3 O j Q z L j k 5 N T c 2 N z F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Q X 3 J l c 2 l k a X V h b C 9 B d X R v U m V t b 3 Z l Z E N v b H V t b n M x L n t D b 2 x 1 b W 4 x L D B 9 J n F 1 b 3 Q 7 L C Z x d W 9 0 O 1 N l Y 3 R p b 2 4 x L 0 d D U F 9 y Z X N p Z G l 1 Y W w v Q X V 0 b 1 J l b W 9 2 Z W R D b 2 x 1 b W 5 z M S 5 7 Q 2 9 s d W 1 u M i w x f S Z x d W 9 0 O y w m c X V v d D t T Z W N 0 a W 9 u M S 9 H Q 1 B f c m V z a W R p d W F s L 0 F 1 d G 9 S Z W 1 v d m V k Q 2 9 s d W 1 u c z E u e 0 N v b H V t b j M s M n 0 m c X V v d D s s J n F 1 b 3 Q 7 U 2 V j d G l v b j E v R 0 N Q X 3 J l c 2 l k a X V h b C 9 B d X R v U m V t b 3 Z l Z E N v b H V t b n M x L n t D b 2 x 1 b W 4 0 L D N 9 J n F 1 b 3 Q 7 L C Z x d W 9 0 O 1 N l Y 3 R p b 2 4 x L 0 d D U F 9 y Z X N p Z G l 1 Y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Q 1 B f c m V z a W R p d W F s L 0 F 1 d G 9 S Z W 1 v d m V k Q 2 9 s d W 1 u c z E u e 0 N v b H V t b j E s M H 0 m c X V v d D s s J n F 1 b 3 Q 7 U 2 V j d G l v b j E v R 0 N Q X 3 J l c 2 l k a X V h b C 9 B d X R v U m V t b 3 Z l Z E N v b H V t b n M x L n t D b 2 x 1 b W 4 y L D F 9 J n F 1 b 3 Q 7 L C Z x d W 9 0 O 1 N l Y 3 R p b 2 4 x L 0 d D U F 9 y Z X N p Z G l 1 Y W w v Q X V 0 b 1 J l b W 9 2 Z W R D b 2 x 1 b W 5 z M S 5 7 Q 2 9 s d W 1 u M y w y f S Z x d W 9 0 O y w m c X V v d D t T Z W N 0 a W 9 u M S 9 H Q 1 B f c m V z a W R p d W F s L 0 F 1 d G 9 S Z W 1 v d m V k Q 2 9 s d W 1 u c z E u e 0 N v b H V t b j Q s M 3 0 m c X V v d D s s J n F 1 b 3 Q 7 U 2 V j d G l v b j E v R 0 N Q X 3 J l c 2 l k a X V h b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1 B f c m V z a W R p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U F 9 y Z X N p Z G l 1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B f a W 1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y N D o y M i 4 z N j k 0 N T c 4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B f a W 1 h Z 2 U v Q X V 0 b 1 J l b W 9 2 Z W R D b 2 x 1 b W 5 z M S 5 7 Q 2 9 s d W 1 u M S w w f S Z x d W 9 0 O y w m c X V v d D t T Z W N 0 a W 9 u M S 9 n Y 3 B f a W 1 h Z 2 U v Q X V 0 b 1 J l b W 9 2 Z W R D b 2 x 1 b W 5 z M S 5 7 Q 2 9 s d W 1 u M i w x f S Z x d W 9 0 O y w m c X V v d D t T Z W N 0 a W 9 u M S 9 n Y 3 B f a W 1 h Z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3 B f a W 1 h Z 2 U v Q X V 0 b 1 J l b W 9 2 Z W R D b 2 x 1 b W 5 z M S 5 7 Q 2 9 s d W 1 u M S w w f S Z x d W 9 0 O y w m c X V v d D t T Z W N 0 a W 9 u M S 9 n Y 3 B f a W 1 h Z 2 U v Q X V 0 b 1 J l b W 9 2 Z W R D b 2 x 1 b W 5 z M S 5 7 Q 2 9 s d W 1 u M i w x f S Z x d W 9 0 O y w m c X V v d D t T Z W N 0 a W 9 u M S 9 n Y 3 B f a W 1 h Z 2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w X 2 l t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F 9 p b W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X 3 J l c 2 l k d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Y 6 M z U 6 M j M u O T k y O T A x N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f c m V z a W R 1 Y W w v Q X V 0 b 1 J l b W 9 2 Z W R D b 2 x 1 b W 5 z M S 5 7 Q 2 9 s d W 1 u M S w w f S Z x d W 9 0 O y w m c X V v d D t T Z W N 0 a W 9 u M S 9 j c F 9 y Z X N p Z H V h b C 9 B d X R v U m V t b 3 Z l Z E N v b H V t b n M x L n t D b 2 x 1 b W 4 y L D F 9 J n F 1 b 3 Q 7 L C Z x d W 9 0 O 1 N l Y 3 R p b 2 4 x L 2 N w X 3 J l c 2 l k d W F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B f c m V z a W R 1 Y W w v Q X V 0 b 1 J l b W 9 2 Z W R D b 2 x 1 b W 5 z M S 5 7 Q 2 9 s d W 1 u M S w w f S Z x d W 9 0 O y w m c X V v d D t T Z W N 0 a W 9 u M S 9 j c F 9 y Z X N p Z H V h b C 9 B d X R v U m V t b 3 Z l Z E N v b H V t b n M x L n t D b 2 x 1 b W 4 y L D F 9 J n F 1 b 3 Q 7 L C Z x d W 9 0 O 1 N l Y 3 R p b 2 4 x L 2 N w X 3 J l c 2 l k d W F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w X 3 J l c 2 l k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X 3 J l c 2 l k d W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H c s R x Q 4 5 B h n Q C 1 g F p e x s A A A A A A g A A A A A A E G Y A A A A B A A A g A A A A h D 8 p c K y L 9 P X y T 5 Z y C L A c f h e 4 3 f x F 1 w A C 8 1 s Z U y 1 + c 3 0 A A A A A D o A A A A A C A A A g A A A A y j f s + 8 l b n g E Y v G v m 2 N g z Q t 6 p z x K j e 7 S o M p h V s q W b H / 5 Q A A A A y Y K R u 7 h c t t F l 3 9 s x w s 3 n x 5 e K m l s u I r I B w 4 E i W X 9 z N f A 9 k K U W / E 0 r R 5 e s 1 Y / N q w / B v N f r T K K l u / A 6 t M L A w 8 0 s q p P R T b / N f k U S K j O v 1 S L f + y x A A A A A R q T 1 Y E / S 1 4 I i A Q y p o s f w Z 3 2 a c m o M q b x G U O f M J C a k V L J A 9 J 7 Z T M N u G N Q x 9 D k A B 1 s 8 U L n m u j r E n 5 H 6 y v b 7 M 1 d z 3 w = = < / D a t a M a s h u p > 
</file>

<file path=customXml/itemProps1.xml><?xml version="1.0" encoding="utf-8"?>
<ds:datastoreItem xmlns:ds="http://schemas.openxmlformats.org/officeDocument/2006/customXml" ds:itemID="{71D498B8-37DD-402B-B684-3B7D2031D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Observations</vt:lpstr>
      <vt:lpstr>GCP-CP</vt:lpstr>
      <vt:lpstr>Out of plane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Rossi</dc:creator>
  <cp:lastModifiedBy>Milad Ramezani Ziarani</cp:lastModifiedBy>
  <dcterms:created xsi:type="dcterms:W3CDTF">2021-11-19T06:47:09Z</dcterms:created>
  <dcterms:modified xsi:type="dcterms:W3CDTF">2024-01-14T13:16:35Z</dcterms:modified>
</cp:coreProperties>
</file>