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2024 Seccion 6/Fase 2 Final/Grupo 2/"/>
    </mc:Choice>
  </mc:AlternateContent>
  <xr:revisionPtr revIDLastSave="0" documentId="13_ncr:1_{03D1BA2F-6887-0A48-869A-252F29C0DFBB}" xr6:coauthVersionLast="47" xr6:coauthVersionMax="47" xr10:uidLastSave="{00000000-0000-0000-0000-000000000000}"/>
  <bookViews>
    <workbookView xWindow="0" yWindow="760" windowWidth="29240" windowHeight="1588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<sst xmlns="http://schemas.openxmlformats.org/spreadsheetml/2006/main" count="139" uniqueCount="80">
  <si>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</si>
  <si>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</si>
  <si>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</si>
  <si>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</si>
  <si>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</si>
  <si>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</si>
  <si>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</si>
  <si>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</si>
  <si>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</si>
  <si>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</si>
  <si>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</si>
  <si>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</si>
  <si>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</si>
  <si>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</si>
  <si>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</si>
  <si>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</si>
  <si>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</si>
  <si>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</si>
  <si>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</si>
  <si>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</si>
  <si>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</si>
  <si>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</si>
  <si>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</si>
  <si>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</si>
  <si>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</si>
  <si>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</si>
  <si>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</si>
  <si>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</si>
  <si>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</si>
  <si>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</si>
  <si>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</si>
  <si>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</si>
  <si>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</si>
  <si>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</si>
  <si>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</si>
  <si>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</si>
  <si>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</si>
  <si>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</si>
  <si>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</si>
  <si>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</si>
  <si>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</si>
  <si>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</si>
  <si>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</si>
  <si>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</si>
  <si>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</si>
  <si>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</si>
  <si>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</si>
  <si>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</si>
  <si>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</si>
  <si>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</si>
  <si>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</si>
  <si>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</si>
  <si>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</si>
  <si>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</si>
  <si>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</si>
  <si>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</si>
  <si>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</si>
  <si>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</si>
  <si>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</si>
  <si>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</si>
  <si>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</si>
  <si>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</si>
  <si>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</si>
  <si>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</si>
  <si>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</si>
  <si>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</si>
  <si>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</si>
  <si>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</si>
  <si>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</si>
  <si>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</si>
  <si>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</si>
  <si>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</si>
  <si>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</si>
  <si>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</si>
  <si>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</si>
  <si>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</si>
  <si>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Joaquín Salas</t>
  </si>
  <si>
    <t>Diego Pacheco</t>
  </si>
  <si>
    <t>Camila Morales</t>
  </si>
  <si>
    <t>No logran que el sistema realice el flujo comprometido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</si>
</sst>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6" t="s">
        <v>22</v>
      </c>
      <c r="E2" s="35" t="s">
        <v>7</v>
      </c>
      <c r="F2" s="51"/>
    </row>
    <row r="3" spans="1:6" x14ac:dyDescent="0.2">
      <c r="A3" s="51"/>
      <c r="B3" s="52"/>
      <c r="C3" s="52"/>
      <c r="D3" s="37">
        <v>-0.3</v>
      </c>
      <c r="E3" s="37">
        <v>0</v>
      </c>
      <c r="F3" s="51"/>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58" sqref="B5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0" t="s">
        <v>9</v>
      </c>
      <c r="D3" s="41" t="s">
        <v>15</v>
      </c>
      <c r="E3" s="54"/>
    </row>
    <row r="4" spans="1:11" x14ac:dyDescent="0.2">
      <c r="A4" s="4">
        <v>1</v>
      </c>
      <c r="B4" s="28" t="s">
        <v>76</v>
      </c>
      <c r="C4" s="5">
        <f>EVALUACION1!$C$21</f>
        <v>3.7</v>
      </c>
      <c r="D4" s="5">
        <f>$C$32</f>
        <v>4</v>
      </c>
      <c r="E4" s="6">
        <f>C4*C$2+D4*D$2</f>
        <v>3.7750000000000004</v>
      </c>
      <c r="G4" s="1"/>
    </row>
    <row r="5" spans="1:11" x14ac:dyDescent="0.2">
      <c r="A5" s="4">
        <v>2</v>
      </c>
      <c r="B5" s="28" t="s">
        <v>77</v>
      </c>
      <c r="C5" s="5">
        <f>EVALUACION1!$C$21</f>
        <v>3.7</v>
      </c>
      <c r="D5" s="5">
        <f>C44</f>
        <v>4</v>
      </c>
      <c r="E5" s="6">
        <f t="shared" ref="E5:E6" si="0">C5*C$2+D5*D$2</f>
        <v>3.7750000000000004</v>
      </c>
      <c r="G5" s="1"/>
    </row>
    <row r="6" spans="1:11" x14ac:dyDescent="0.2">
      <c r="A6" s="4">
        <v>3</v>
      </c>
      <c r="B6" s="28" t="s">
        <v>78</v>
      </c>
      <c r="C6" s="5">
        <f>EVALUACION1!$C$21</f>
        <v>3.7</v>
      </c>
      <c r="D6" s="5">
        <f>C55</f>
        <v>4</v>
      </c>
      <c r="E6" s="6">
        <f t="shared" si="0"/>
        <v>3.7750000000000004</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7</v>
      </c>
      <c r="D14" s="17" t="str">
        <f t="shared" si="1"/>
        <v/>
      </c>
      <c r="E14" s="17" t="str">
        <f>IF(D14="X",100*0.2,"")</f>
        <v/>
      </c>
      <c r="F14" s="17" t="str">
        <f t="shared" si="2"/>
        <v/>
      </c>
      <c r="G14" s="17" t="str">
        <f>IF(F14="X",60*0.2,"")</f>
        <v/>
      </c>
      <c r="H14" s="17" t="str">
        <f t="shared" si="3"/>
        <v/>
      </c>
      <c r="I14" s="17" t="str">
        <f>IF(H14="X",30*0.2,"")</f>
        <v/>
      </c>
      <c r="J14" s="17" t="str">
        <f t="shared" si="4"/>
        <v>X</v>
      </c>
      <c r="K14" s="17">
        <f t="shared" si="5"/>
        <v>0</v>
      </c>
    </row>
    <row r="15" spans="1:11" outlineLevel="1" x14ac:dyDescent="0.2">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1" t="str">
        <f>RUBRICA!A10</f>
        <v>7. Entrega la documentación y evidencias requerida por la asignatura de acuerdo a la estrucutra y nombres solicitados, guardando todas las evidencias de avances en Git</v>
      </c>
      <c r="C18" s="29" t="s">
        <v>7</v>
      </c>
      <c r="D18" s="17" t="str">
        <f>IF($C18=CL,"X","")</f>
        <v/>
      </c>
      <c r="E18" s="17" t="str">
        <f>IF(D18="X",100*0.15,"")</f>
        <v/>
      </c>
      <c r="F18" s="17" t="str">
        <f>IF($C18=L,"X","")</f>
        <v/>
      </c>
      <c r="G18" s="17" t="str">
        <f>IF(F18="X",60*0.15,"")</f>
        <v/>
      </c>
      <c r="H18" s="17" t="str">
        <f>IF($C18=ML,"X","")</f>
        <v/>
      </c>
      <c r="I18" s="17" t="str">
        <f>IF(H18="X",30*0.15,"")</f>
        <v/>
      </c>
      <c r="J18" s="17" t="str">
        <f>IF($C18=NL,"X","")</f>
        <v>X</v>
      </c>
      <c r="K18" s="17">
        <f t="shared" si="6"/>
        <v>0</v>
      </c>
    </row>
    <row r="19" spans="1:11" ht="22.75" customHeight="1" outlineLevel="1" x14ac:dyDescent="0.2">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5"/>
      <c r="B20" s="30" t="s">
        <v>4</v>
      </c>
      <c r="C20" s="34">
        <f>E20+G20+I20+K20</f>
        <v>40</v>
      </c>
      <c r="D20" s="20"/>
      <c r="E20" s="20">
        <f>SUM(E13:E19)</f>
        <v>40</v>
      </c>
      <c r="F20" s="20"/>
      <c r="G20" s="20">
        <f>SUM(G13:G19)</f>
        <v>0</v>
      </c>
      <c r="H20" s="20"/>
      <c r="I20" s="20">
        <f>SUM(I13:I19)</f>
        <v>0</v>
      </c>
      <c r="J20" s="20"/>
      <c r="K20" s="20">
        <f>SUM(K13:K19)</f>
        <v>0</v>
      </c>
    </row>
    <row r="21" spans="1:11" ht="15.75" customHeight="1" outlineLevel="1" x14ac:dyDescent="0.25">
      <c r="A21" s="54"/>
      <c r="B21" s="33" t="s">
        <v>13</v>
      </c>
      <c r="C21" s="21">
        <f>VLOOKUP(C20,ESCALA_IEP!A1:B152,2,FALSE)</f>
        <v>3.7</v>
      </c>
    </row>
    <row r="22" spans="1:11" ht="15.75" customHeight="1" x14ac:dyDescent="0.2"/>
    <row r="23" spans="1:11" ht="15.75" customHeight="1" x14ac:dyDescent="0.2"/>
    <row r="24" spans="1:11" ht="15.75" customHeight="1" x14ac:dyDescent="0.2">
      <c r="A24" s="64" t="s">
        <v>15</v>
      </c>
      <c r="B24" s="53" t="s">
        <v>16</v>
      </c>
      <c r="C24" s="56" t="str">
        <f>$B$4</f>
        <v>Joaquín Salas</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1" t="str">
        <f>RUBRICA!A13</f>
        <v>10. Colaboración y trabajo en equipo *</v>
      </c>
      <c r="C30" s="29" t="s">
        <v>7</v>
      </c>
      <c r="D30" s="17" t="str">
        <f t="shared" si="7"/>
        <v/>
      </c>
      <c r="E30" s="17" t="str">
        <f>IF(D30="X",100*0.1,"")</f>
        <v/>
      </c>
      <c r="F30" s="17" t="str">
        <f t="shared" si="8"/>
        <v/>
      </c>
      <c r="G30" s="17" t="str">
        <f>IF(F30="X",60*0.1,"")</f>
        <v/>
      </c>
      <c r="H30" s="17" t="str">
        <f t="shared" si="9"/>
        <v/>
      </c>
      <c r="I30" s="17" t="str">
        <f>IF(H30="X",30*0.1,"")</f>
        <v/>
      </c>
      <c r="J30" s="17" t="str">
        <f t="shared" si="10"/>
        <v>X</v>
      </c>
      <c r="K30" s="17">
        <f t="shared" si="11"/>
        <v>0</v>
      </c>
    </row>
    <row r="31" spans="1:11" ht="15.75" customHeight="1" x14ac:dyDescent="0.25">
      <c r="A31" s="65"/>
      <c r="B31" s="22" t="s">
        <v>14</v>
      </c>
      <c r="C31" s="19">
        <f>E31+G31+I31+K31</f>
        <v>15</v>
      </c>
      <c r="D31" s="20"/>
      <c r="E31" s="20">
        <f>SUM(E28:E30)</f>
        <v>15</v>
      </c>
      <c r="F31" s="20"/>
      <c r="G31" s="20">
        <f>SUM(G28:G30)</f>
        <v>0</v>
      </c>
      <c r="H31" s="20"/>
      <c r="I31" s="20">
        <f>SUM(I28:I30)</f>
        <v>0</v>
      </c>
      <c r="J31" s="20"/>
      <c r="K31" s="20">
        <f>SUM(K29:K30)</f>
        <v>0</v>
      </c>
    </row>
    <row r="32" spans="1:11" ht="15.75" customHeight="1" x14ac:dyDescent="0.25">
      <c r="A32" s="54"/>
      <c r="B32" s="18" t="s">
        <v>13</v>
      </c>
      <c r="C32" s="21">
        <f>VLOOKUP(C31,ESCALA_TRAB_EQUIP!A1:B52,2,FALSE)</f>
        <v>4</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Diego Pacheco</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1" t="str">
        <f>RUBRICA!A13</f>
        <v>10. Colaboración y trabajo en equipo *</v>
      </c>
      <c r="C42" s="29" t="s">
        <v>7</v>
      </c>
      <c r="D42" s="17" t="str">
        <f t="shared" si="12"/>
        <v/>
      </c>
      <c r="E42" s="17" t="str">
        <f>IF(D42="X",100*0.1,"")</f>
        <v/>
      </c>
      <c r="F42" s="17" t="str">
        <f t="shared" si="13"/>
        <v/>
      </c>
      <c r="G42" s="17" t="str">
        <f>IF(F42="X",60*0.1,"")</f>
        <v/>
      </c>
      <c r="H42" s="17" t="str">
        <f t="shared" si="14"/>
        <v/>
      </c>
      <c r="I42" s="17" t="str">
        <f>IF(H42="X",30*0.1,"")</f>
        <v/>
      </c>
      <c r="J42" s="17" t="str">
        <f t="shared" si="15"/>
        <v>X</v>
      </c>
      <c r="K42" s="17">
        <f t="shared" si="16"/>
        <v>0</v>
      </c>
    </row>
    <row r="43" spans="1:11" ht="15.75" customHeight="1" x14ac:dyDescent="0.25">
      <c r="A43" s="65"/>
      <c r="B43" s="22" t="s">
        <v>14</v>
      </c>
      <c r="C43" s="19">
        <f>E43+G43+I43+K43</f>
        <v>15</v>
      </c>
      <c r="D43" s="20"/>
      <c r="E43" s="20">
        <f>SUM(E40:E42)</f>
        <v>15</v>
      </c>
      <c r="F43" s="20"/>
      <c r="G43" s="20">
        <f>SUM(G40:G42)</f>
        <v>0</v>
      </c>
      <c r="H43" s="20"/>
      <c r="I43" s="20">
        <f>SUM(I40:I42)</f>
        <v>0</v>
      </c>
      <c r="J43" s="20"/>
      <c r="K43" s="20">
        <f>SUM(K41:K42)</f>
        <v>0</v>
      </c>
    </row>
    <row r="44" spans="1:11" ht="15.75" customHeight="1" x14ac:dyDescent="0.25">
      <c r="A44" s="54"/>
      <c r="B44" s="18" t="s">
        <v>13</v>
      </c>
      <c r="C44" s="21">
        <f>VLOOKUP(C43,ESCALA_TRAB_EQUIP!A1:B52,2,FALSE)</f>
        <v>4</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Camila Morales</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1" t="str">
        <f>RUBRICA!A13</f>
        <v>10. Colaboración y trabajo en equipo *</v>
      </c>
      <c r="C53" s="29" t="s">
        <v>7</v>
      </c>
      <c r="D53" s="17" t="str">
        <f t="shared" si="17"/>
        <v/>
      </c>
      <c r="E53" s="17" t="str">
        <f>IF(D53="X",100*0.1,"")</f>
        <v/>
      </c>
      <c r="F53" s="17" t="str">
        <f t="shared" si="18"/>
        <v/>
      </c>
      <c r="G53" s="17" t="str">
        <f>IF(F53="X",60*0.1,"")</f>
        <v/>
      </c>
      <c r="H53" s="17" t="str">
        <f t="shared" si="19"/>
        <v/>
      </c>
      <c r="I53" s="17" t="str">
        <f>IF(H53="X",30*0.1,"")</f>
        <v/>
      </c>
      <c r="J53" s="17" t="str">
        <f t="shared" si="20"/>
        <v>X</v>
      </c>
      <c r="K53" s="17">
        <f t="shared" si="21"/>
        <v>0</v>
      </c>
    </row>
    <row r="54" spans="1:11" ht="15.75" customHeight="1" x14ac:dyDescent="0.25">
      <c r="A54" s="65"/>
      <c r="B54" s="22" t="s">
        <v>14</v>
      </c>
      <c r="C54" s="19">
        <f>E54+G54+I54+K54</f>
        <v>15</v>
      </c>
      <c r="D54" s="20"/>
      <c r="E54" s="20">
        <f>SUM(E51:E53)</f>
        <v>15</v>
      </c>
      <c r="F54" s="20"/>
      <c r="G54" s="20">
        <f>SUM(G51:G53)</f>
        <v>0</v>
      </c>
      <c r="H54" s="20"/>
      <c r="I54" s="20">
        <f>SUM(I51:I53)</f>
        <v>0</v>
      </c>
      <c r="J54" s="20"/>
      <c r="K54" s="20">
        <f>SUM(K52:K53)</f>
        <v>0</v>
      </c>
    </row>
    <row r="55" spans="1:11" ht="15.75" customHeight="1" x14ac:dyDescent="0.25">
      <c r="A55" s="54"/>
      <c r="B55" s="18" t="s">
        <v>13</v>
      </c>
      <c r="C55" s="21">
        <f>VLOOKUP(C54,ESCALA_TRAB_EQUIP!A1:B52,2,FALSE)</f>
        <v>4</v>
      </c>
    </row>
    <row r="56" spans="1:11" ht="15.75" customHeight="1" x14ac:dyDescent="0.25">
      <c r="B56" s="23"/>
      <c r="C56" s="24"/>
    </row>
    <row r="57" spans="1:11" ht="15.75" customHeight="1" x14ac:dyDescent="0.2">
      <c r="B57" s="73" t="s">
        <v>79</v>
      </c>
    </row>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2024-12-03T03:41:30Z</dcterms:modified>
</cp:coreProperties>
</file>