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updateLinks="never" codeName="ThisWorkbook"/>
  <mc:AlternateContent xmlns:mc="http://schemas.openxmlformats.org/markup-compatibility/2006">
    <mc:Choice Requires="x15">
      <x15ac:absPath xmlns:x15ac="http://schemas.microsoft.com/office/spreadsheetml/2010/11/ac" url="C:\Users\milag\Desktop\FastTest_PlugIn_V78\0.EJEMPLOS_EXAMPLES\"/>
    </mc:Choice>
  </mc:AlternateContent>
  <xr:revisionPtr revIDLastSave="0" documentId="13_ncr:1_{2E1120CD-2905-4E1F-9434-57C575AA61C6}" xr6:coauthVersionLast="47" xr6:coauthVersionMax="47" xr10:uidLastSave="{00000000-0000-0000-0000-000000000000}"/>
  <bookViews>
    <workbookView showHorizontalScroll="0" showVerticalScroll="0" showSheetTabs="0" xWindow="-93" yWindow="-93" windowWidth="19386" windowHeight="12266" xr2:uid="{00000000-000D-0000-FFFF-FFFF00000000}"/>
  </bookViews>
  <sheets>
    <sheet name="INICIO" sheetId="6" r:id="rId1"/>
    <sheet name="Datos OM" sheetId="15" r:id="rId2"/>
    <sheet name="Datos O2" sheetId="16" r:id="rId3"/>
    <sheet name="Datos VF" sheetId="17" r:id="rId4"/>
    <sheet name="Datos EM" sheetId="18" r:id="rId5"/>
    <sheet name="Datos RC" sheetId="19" r:id="rId6"/>
    <sheet name="Datos PP" sheetId="20" r:id="rId7"/>
    <sheet name="Datos EN" sheetId="21" r:id="rId8"/>
    <sheet name="Datos CL" sheetId="22" r:id="rId9"/>
    <sheet name="DICCIONARIO" sheetId="8" r:id="rId10"/>
  </sheets>
  <externalReferences>
    <externalReference r:id="rId11"/>
  </externalReferences>
  <definedNames>
    <definedName name="_xlnm._FilterDatabase" localSheetId="9" hidden="1">DICCIONARIO!$A$1:$N$67</definedName>
    <definedName name="APP">"FastTest PlugIn"</definedName>
    <definedName name="AUTOR">INICIO!$I$5</definedName>
    <definedName name="IDIOMA">INICIO!$A$37</definedName>
    <definedName name="IDIOMA_Otro">DICCIONARIO!$B$67</definedName>
    <definedName name="LANGUAGE">INICIO!$A$11</definedName>
    <definedName name="Nom_Archivo_DB">INICIO!$P$5</definedName>
    <definedName name="PREGUNTAR_IDIOMA">INICIO!$F$37</definedName>
    <definedName name="Ult_F_Dic">DICCIONARIO!$D$67</definedName>
    <definedName name="Version">INICIO!$P$9</definedName>
    <definedName name="Z_BP_00_CS">DICCIONARIO!$L$21</definedName>
    <definedName name="Z_BP_00_D">DICCIONARIO!$K$21</definedName>
    <definedName name="Z_BP_00_E">DICCIONARIO!$G$21</definedName>
    <definedName name="Z_BP_00_F">DICCIONARIO!$H$21</definedName>
    <definedName name="Z_BP_00_I">DICCIONARIO!$J$21</definedName>
    <definedName name="Z_BP_00_O">DICCIONARIO!$E$21</definedName>
    <definedName name="Z_BP_00_P">DICCIONARIO!$I$21</definedName>
    <definedName name="Z_BP_00_S">DICCIONARIO!$F$21</definedName>
    <definedName name="Z_BP_01_CS">DICCIONARIO!$L$22</definedName>
    <definedName name="Z_BP_01_D">DICCIONARIO!$K$22</definedName>
    <definedName name="Z_BP_01_E">DICCIONARIO!$G$22</definedName>
    <definedName name="Z_BP_01_F">DICCIONARIO!$H$22</definedName>
    <definedName name="Z_BP_01_I">DICCIONARIO!$J$22</definedName>
    <definedName name="Z_BP_01_O">DICCIONARIO!$E$22</definedName>
    <definedName name="Z_BP_01_P">DICCIONARIO!$I$22</definedName>
    <definedName name="Z_BP_01_S">DICCIONARIO!$F$22</definedName>
    <definedName name="Z_BP_02_CS">DICCIONARIO!$L$23</definedName>
    <definedName name="Z_BP_02_D">DICCIONARIO!$K$23</definedName>
    <definedName name="Z_BP_02_E">DICCIONARIO!$G$23</definedName>
    <definedName name="Z_BP_02_F">DICCIONARIO!$H$23</definedName>
    <definedName name="Z_BP_02_I">DICCIONARIO!$J$23</definedName>
    <definedName name="Z_BP_02_O">DICCIONARIO!$E$23</definedName>
    <definedName name="Z_BP_02_P">DICCIONARIO!$I$23</definedName>
    <definedName name="Z_BP_02_S">DICCIONARIO!$F$23</definedName>
    <definedName name="Z_BP_03_CS">DICCIONARIO!$L$24</definedName>
    <definedName name="Z_BP_03_D">DICCIONARIO!$K$24</definedName>
    <definedName name="Z_BP_03_E">DICCIONARIO!$G$24</definedName>
    <definedName name="Z_BP_03_F">DICCIONARIO!$H$24</definedName>
    <definedName name="Z_BP_03_I">DICCIONARIO!$J$24</definedName>
    <definedName name="Z_BP_03_O">DICCIONARIO!$E$24</definedName>
    <definedName name="Z_BP_03_P">DICCIONARIO!$I$24</definedName>
    <definedName name="Z_BP_03_S">DICCIONARIO!$F$24</definedName>
    <definedName name="Z_BP_04_CS">DICCIONARIO!$L$25</definedName>
    <definedName name="Z_BP_04_D">DICCIONARIO!$K$25</definedName>
    <definedName name="Z_BP_04_E">DICCIONARIO!$G$25</definedName>
    <definedName name="Z_BP_04_F">DICCIONARIO!$H$25</definedName>
    <definedName name="Z_BP_04_I">DICCIONARIO!$J$25</definedName>
    <definedName name="Z_BP_04_O">DICCIONARIO!$E$25</definedName>
    <definedName name="Z_BP_04_P">DICCIONARIO!$I$25</definedName>
    <definedName name="Z_BP_04_S">DICCIONARIO!$F$25</definedName>
    <definedName name="Z_BP_05_CS">DICCIONARIO!$L$26</definedName>
    <definedName name="Z_BP_05_D">DICCIONARIO!$K$26</definedName>
    <definedName name="Z_BP_05_E">DICCIONARIO!$G$26</definedName>
    <definedName name="Z_BP_05_F">DICCIONARIO!$H$26</definedName>
    <definedName name="Z_BP_05_I">DICCIONARIO!$J$26</definedName>
    <definedName name="Z_BP_05_O">DICCIONARIO!$E$26</definedName>
    <definedName name="Z_BP_05_P">DICCIONARIO!$I$26</definedName>
    <definedName name="Z_BP_05_S">DICCIONARIO!$F$26</definedName>
    <definedName name="Z_BP_06_CS">DICCIONARIO!$L$27</definedName>
    <definedName name="Z_BP_06_D">DICCIONARIO!$K$27</definedName>
    <definedName name="Z_BP_06_E">DICCIONARIO!$G$27</definedName>
    <definedName name="Z_BP_06_F">DICCIONARIO!$H$27</definedName>
    <definedName name="Z_BP_06_I">DICCIONARIO!$J$27</definedName>
    <definedName name="Z_BP_06_O">DICCIONARIO!$E$27</definedName>
    <definedName name="Z_BP_06_P">DICCIONARIO!$I$27</definedName>
    <definedName name="Z_BP_06_S">DICCIONARIO!$F$27</definedName>
    <definedName name="Z_BP_07_CS">DICCIONARIO!$L$28</definedName>
    <definedName name="Z_BP_07_D">DICCIONARIO!$K$28</definedName>
    <definedName name="Z_BP_07_E">DICCIONARIO!$G$28</definedName>
    <definedName name="Z_BP_07_F">DICCIONARIO!$H$28</definedName>
    <definedName name="Z_BP_07_I">DICCIONARIO!$J$28</definedName>
    <definedName name="Z_BP_07_O">DICCIONARIO!$E$28</definedName>
    <definedName name="Z_BP_07_P">DICCIONARIO!$I$28</definedName>
    <definedName name="Z_BP_07_S">DICCIONARIO!$F$28</definedName>
    <definedName name="Z_BP_08_CS">DICCIONARIO!$L$29</definedName>
    <definedName name="Z_BP_08_D">DICCIONARIO!$K$29</definedName>
    <definedName name="Z_BP_08_E">DICCIONARIO!$G$29</definedName>
    <definedName name="Z_BP_08_F">DICCIONARIO!$H$29</definedName>
    <definedName name="Z_BP_08_I">DICCIONARIO!$J$29</definedName>
    <definedName name="Z_BP_08_O">DICCIONARIO!$E$29</definedName>
    <definedName name="Z_BP_08_P">DICCIONARIO!$I$29</definedName>
    <definedName name="Z_BP_08_S">DICCIONARIO!$F$29</definedName>
    <definedName name="Z_BP_09_CS">DICCIONARIO!$L$30</definedName>
    <definedName name="Z_BP_09_D">DICCIONARIO!$K$30</definedName>
    <definedName name="Z_BP_09_E">DICCIONARIO!$G$30</definedName>
    <definedName name="Z_BP_09_F">DICCIONARIO!$H$30</definedName>
    <definedName name="Z_BP_09_I">DICCIONARIO!$J$30</definedName>
    <definedName name="Z_BP_09_O">DICCIONARIO!$E$30</definedName>
    <definedName name="Z_BP_09_P">DICCIONARIO!$I$30</definedName>
    <definedName name="Z_BP_09_S">DICCIONARIO!$F$30</definedName>
    <definedName name="Z_BP_10_CS">DICCIONARIO!$L$31</definedName>
    <definedName name="Z_BP_10_D">DICCIONARIO!$K$31</definedName>
    <definedName name="Z_BP_10_E">DICCIONARIO!$G$31</definedName>
    <definedName name="Z_BP_10_F">DICCIONARIO!$H$31</definedName>
    <definedName name="Z_BP_10_I">DICCIONARIO!$J$31</definedName>
    <definedName name="Z_BP_10_O">DICCIONARIO!$E$31</definedName>
    <definedName name="Z_BP_10_P">DICCIONARIO!$I$31</definedName>
    <definedName name="Z_BP_10_S">DICCIONARIO!$F$31</definedName>
    <definedName name="Z_BP_11_CS">DICCIONARIO!$L$32</definedName>
    <definedName name="Z_BP_11_D">DICCIONARIO!$K$32</definedName>
    <definedName name="Z_BP_11_E">DICCIONARIO!$G$32</definedName>
    <definedName name="Z_BP_11_F">DICCIONARIO!$H$32</definedName>
    <definedName name="Z_BP_11_I">DICCIONARIO!$J$32</definedName>
    <definedName name="Z_BP_11_O">DICCIONARIO!$E$32</definedName>
    <definedName name="Z_BP_11_P">DICCIONARIO!$I$32</definedName>
    <definedName name="Z_BP_11_S">DICCIONARIO!$F$32</definedName>
    <definedName name="Z_BP_12_CS">DICCIONARIO!$L$33</definedName>
    <definedName name="Z_BP_12_D">DICCIONARIO!$K$33</definedName>
    <definedName name="Z_BP_12_E">DICCIONARIO!$G$33</definedName>
    <definedName name="Z_BP_12_F">DICCIONARIO!$H$33</definedName>
    <definedName name="Z_BP_12_I">DICCIONARIO!$J$33</definedName>
    <definedName name="Z_BP_12_O">DICCIONARIO!$E$33</definedName>
    <definedName name="Z_BP_12_P">DICCIONARIO!$I$33</definedName>
    <definedName name="Z_BP_12_S">DICCIONARIO!$F$33</definedName>
    <definedName name="Z_BP_13_CS">DICCIONARIO!$L$34</definedName>
    <definedName name="Z_BP_13_D">DICCIONARIO!$K$34</definedName>
    <definedName name="Z_BP_13_E">DICCIONARIO!$G$34</definedName>
    <definedName name="Z_BP_13_F">DICCIONARIO!$H$34</definedName>
    <definedName name="Z_BP_13_I">DICCIONARIO!$J$34</definedName>
    <definedName name="Z_BP_13_O">DICCIONARIO!$E$34</definedName>
    <definedName name="Z_BP_13_P">DICCIONARIO!$I$34</definedName>
    <definedName name="Z_BP_13_S">DICCIONARIO!$F$34</definedName>
    <definedName name="Z_BP_14_CS">DICCIONARIO!$L$35</definedName>
    <definedName name="Z_BP_14_D">DICCIONARIO!$K$35</definedName>
    <definedName name="Z_BP_14_E">DICCIONARIO!$G$35</definedName>
    <definedName name="Z_BP_14_F">DICCIONARIO!$H$35</definedName>
    <definedName name="Z_BP_14_I">DICCIONARIO!$J$35</definedName>
    <definedName name="Z_BP_14_O">DICCIONARIO!$E$35</definedName>
    <definedName name="Z_BP_14_P">DICCIONARIO!$I$35</definedName>
    <definedName name="Z_BP_14_S">DICCIONARIO!$F$35</definedName>
    <definedName name="Z_BP_15_CS">DICCIONARIO!$L$36</definedName>
    <definedName name="Z_BP_15_D">DICCIONARIO!$K$36</definedName>
    <definedName name="Z_BP_15_E">DICCIONARIO!$G$36</definedName>
    <definedName name="Z_BP_15_F">DICCIONARIO!$H$36</definedName>
    <definedName name="Z_BP_15_I">DICCIONARIO!$J$36</definedName>
    <definedName name="Z_BP_15_O">DICCIONARIO!$E$36</definedName>
    <definedName name="Z_BP_15_P">DICCIONARIO!$I$36</definedName>
    <definedName name="Z_BP_15_S">DICCIONARIO!$F$36</definedName>
    <definedName name="Z_BP_16_CS">DICCIONARIO!$L$37</definedName>
    <definedName name="Z_BP_16_D">DICCIONARIO!$K$37</definedName>
    <definedName name="Z_BP_16_E">DICCIONARIO!$G$37</definedName>
    <definedName name="Z_BP_16_F">DICCIONARIO!$H$37</definedName>
    <definedName name="Z_BP_16_I">DICCIONARIO!$J$37</definedName>
    <definedName name="Z_BP_16_O">DICCIONARIO!$E$37</definedName>
    <definedName name="Z_BP_16_P">DICCIONARIO!$I$37</definedName>
    <definedName name="Z_BP_16_S">DICCIONARIO!$F$37</definedName>
    <definedName name="Z_BP_17_CS">DICCIONARIO!$L$38</definedName>
    <definedName name="Z_BP_17_D">DICCIONARIO!$K$38</definedName>
    <definedName name="Z_BP_17_E">DICCIONARIO!$G$38</definedName>
    <definedName name="Z_BP_17_F">DICCIONARIO!$H$38</definedName>
    <definedName name="Z_BP_17_I">DICCIONARIO!$J$38</definedName>
    <definedName name="Z_BP_17_O">DICCIONARIO!$E$38</definedName>
    <definedName name="Z_BP_17_P">DICCIONARIO!$I$38</definedName>
    <definedName name="Z_BP_17_S">DICCIONARIO!$F$38</definedName>
    <definedName name="Z_BP_18_CS">DICCIONARIO!$L$39</definedName>
    <definedName name="Z_BP_18_D">DICCIONARIO!$K$39</definedName>
    <definedName name="Z_BP_18_E">DICCIONARIO!$G$39</definedName>
    <definedName name="Z_BP_18_F">DICCIONARIO!$H$39</definedName>
    <definedName name="Z_BP_18_I">DICCIONARIO!$J$39</definedName>
    <definedName name="Z_BP_18_O">DICCIONARIO!$E$39</definedName>
    <definedName name="Z_BP_18_P">DICCIONARIO!$I$39</definedName>
    <definedName name="Z_BP_18_S">DICCIONARIO!$F$39</definedName>
    <definedName name="Z_BP_19_CS">DICCIONARIO!$L$40</definedName>
    <definedName name="Z_BP_19_D">DICCIONARIO!$K$40</definedName>
    <definedName name="Z_BP_19_E">DICCIONARIO!$G$40</definedName>
    <definedName name="Z_BP_19_F">DICCIONARIO!$H$40</definedName>
    <definedName name="Z_BP_19_I">DICCIONARIO!$J$40</definedName>
    <definedName name="Z_BP_19_O">DICCIONARIO!$E$40</definedName>
    <definedName name="Z_BP_19_P">DICCIONARIO!$I$40</definedName>
    <definedName name="Z_BP_19_S">DICCIONARIO!$F$40</definedName>
    <definedName name="Z_BP_20_CS">DICCIONARIO!$L$41</definedName>
    <definedName name="Z_BP_20_D">DICCIONARIO!$K$41</definedName>
    <definedName name="Z_BP_20_E">DICCIONARIO!$G$41</definedName>
    <definedName name="Z_BP_20_F">DICCIONARIO!$H$41</definedName>
    <definedName name="Z_BP_20_I">DICCIONARIO!$J$41</definedName>
    <definedName name="Z_BP_20_O">DICCIONARIO!$E$41</definedName>
    <definedName name="Z_BP_20_P">DICCIONARIO!$I$41</definedName>
    <definedName name="Z_BP_20_S">DICCIONARIO!$F$41</definedName>
    <definedName name="Z_BP_21_CS">DICCIONARIO!$L$42</definedName>
    <definedName name="Z_BP_21_D">DICCIONARIO!$K$42</definedName>
    <definedName name="Z_BP_21_E">DICCIONARIO!$G$42</definedName>
    <definedName name="Z_BP_21_F">DICCIONARIO!$H$42</definedName>
    <definedName name="Z_BP_21_I">DICCIONARIO!$J$42</definedName>
    <definedName name="Z_BP_21_O">DICCIONARIO!$E$42</definedName>
    <definedName name="Z_BP_21_P">DICCIONARIO!$I$42</definedName>
    <definedName name="Z_BP_21_S">DICCIONARIO!$F$42</definedName>
    <definedName name="Z_BP_22_CS">DICCIONARIO!$L$43</definedName>
    <definedName name="Z_BP_22_D">DICCIONARIO!$K$43</definedName>
    <definedName name="Z_BP_22_E">DICCIONARIO!$G$43</definedName>
    <definedName name="Z_BP_22_F">DICCIONARIO!$H$43</definedName>
    <definedName name="Z_BP_22_I">DICCIONARIO!$J$43</definedName>
    <definedName name="Z_BP_22_O">DICCIONARIO!$E$43</definedName>
    <definedName name="Z_BP_22_P">DICCIONARIO!$I$43</definedName>
    <definedName name="Z_BP_22_S">DICCIONARIO!$F$43</definedName>
    <definedName name="Z_BP_23_CS">DICCIONARIO!$L$44</definedName>
    <definedName name="Z_BP_23_D">DICCIONARIO!$K$44</definedName>
    <definedName name="Z_BP_23_E">DICCIONARIO!$G$44</definedName>
    <definedName name="Z_BP_23_F">DICCIONARIO!$H$44</definedName>
    <definedName name="Z_BP_23_I">DICCIONARIO!$J$44</definedName>
    <definedName name="Z_BP_23_O">DICCIONARIO!$E$44</definedName>
    <definedName name="Z_BP_23_P">DICCIONARIO!$I$44</definedName>
    <definedName name="Z_BP_23_S">DICCIONARIO!$F$44</definedName>
    <definedName name="Z_BP_24_CS">DICCIONARIO!$L$45</definedName>
    <definedName name="Z_BP_24_D">DICCIONARIO!$K$45</definedName>
    <definedName name="Z_BP_24_E">DICCIONARIO!$G$45</definedName>
    <definedName name="Z_BP_24_F">DICCIONARIO!$H$45</definedName>
    <definedName name="Z_BP_24_I">DICCIONARIO!$J$45</definedName>
    <definedName name="Z_BP_24_O">DICCIONARIO!$E$45</definedName>
    <definedName name="Z_BP_24_P">DICCIONARIO!$I$45</definedName>
    <definedName name="Z_BP_24_S">DICCIONARIO!$F$45</definedName>
    <definedName name="Z_BP_25_CS">DICCIONARIO!$L$46</definedName>
    <definedName name="Z_BP_25_D">DICCIONARIO!$K$46</definedName>
    <definedName name="Z_BP_25_E">DICCIONARIO!$G$46</definedName>
    <definedName name="Z_BP_25_F">DICCIONARIO!$H$46</definedName>
    <definedName name="Z_BP_25_I">DICCIONARIO!$J$46</definedName>
    <definedName name="Z_BP_25_O">DICCIONARIO!$E$46</definedName>
    <definedName name="Z_BP_25_P">DICCIONARIO!$I$46</definedName>
    <definedName name="Z_BP_25_S">DICCIONARIO!$F$46</definedName>
    <definedName name="Z_BP_26_CS">DICCIONARIO!$L$47</definedName>
    <definedName name="Z_BP_26_D">DICCIONARIO!$K$47</definedName>
    <definedName name="Z_BP_26_E">DICCIONARIO!$G$47</definedName>
    <definedName name="Z_BP_26_F">DICCIONARIO!$H$47</definedName>
    <definedName name="Z_BP_26_I">DICCIONARIO!$J$47</definedName>
    <definedName name="Z_BP_26_O">DICCIONARIO!$E$47</definedName>
    <definedName name="Z_BP_26_P">DICCIONARIO!$I$47</definedName>
    <definedName name="Z_BP_26_S">DICCIONARIO!$F$47</definedName>
    <definedName name="Z_BP_27_CS">DICCIONARIO!$L$48</definedName>
    <definedName name="Z_BP_27_D">DICCIONARIO!$K$48</definedName>
    <definedName name="Z_BP_27_E">DICCIONARIO!$G$48</definedName>
    <definedName name="Z_BP_27_F">DICCIONARIO!$H$48</definedName>
    <definedName name="Z_BP_27_I">DICCIONARIO!$J$48</definedName>
    <definedName name="Z_BP_27_O">DICCIONARIO!$E$48</definedName>
    <definedName name="Z_BP_27_P">DICCIONARIO!$I$48</definedName>
    <definedName name="Z_BP_27_S">DICCIONARIO!$F$48</definedName>
    <definedName name="Z_BP_28_CS">DICCIONARIO!$L$49</definedName>
    <definedName name="Z_BP_28_D">DICCIONARIO!$K$49</definedName>
    <definedName name="Z_BP_28_E">DICCIONARIO!$G$49</definedName>
    <definedName name="Z_BP_28_F">DICCIONARIO!$H$49</definedName>
    <definedName name="Z_BP_28_I">DICCIONARIO!$J$49</definedName>
    <definedName name="Z_BP_28_O">DICCIONARIO!$E$49</definedName>
    <definedName name="Z_BP_28_P">DICCIONARIO!$I$49</definedName>
    <definedName name="Z_BP_28_S">DICCIONARIO!$F$49</definedName>
    <definedName name="Z_BP_29_CS">DICCIONARIO!$L$50</definedName>
    <definedName name="Z_BP_29_D">DICCIONARIO!$K$50</definedName>
    <definedName name="Z_BP_29_E">DICCIONARIO!$G$50</definedName>
    <definedName name="Z_BP_29_F">DICCIONARIO!$H$50</definedName>
    <definedName name="Z_BP_29_I">DICCIONARIO!$J$50</definedName>
    <definedName name="Z_BP_29_O">DICCIONARIO!$E$50</definedName>
    <definedName name="Z_BP_29_P">DICCIONARIO!$I$50</definedName>
    <definedName name="Z_BP_29_S">DICCIONARIO!$F$50</definedName>
    <definedName name="Z_BP_30_CS">DICCIONARIO!$L$51</definedName>
    <definedName name="Z_BP_30_D">DICCIONARIO!$K$51</definedName>
    <definedName name="Z_BP_30_E">DICCIONARIO!$G$51</definedName>
    <definedName name="Z_BP_30_F">DICCIONARIO!$H$51</definedName>
    <definedName name="Z_BP_30_I">DICCIONARIO!$J$51</definedName>
    <definedName name="Z_BP_30_O">DICCIONARIO!$E$51</definedName>
    <definedName name="Z_BP_30_P">DICCIONARIO!$I$51</definedName>
    <definedName name="Z_BP_30_S">DICCIONARIO!$F$51</definedName>
    <definedName name="Z_BP_31_CS">DICCIONARIO!$L$52</definedName>
    <definedName name="Z_BP_31_D">DICCIONARIO!$K$52</definedName>
    <definedName name="Z_BP_31_E">DICCIONARIO!$G$52</definedName>
    <definedName name="Z_BP_31_F">DICCIONARIO!$H$52</definedName>
    <definedName name="Z_BP_31_I">DICCIONARIO!$J$52</definedName>
    <definedName name="Z_BP_31_O">DICCIONARIO!$E$52</definedName>
    <definedName name="Z_BP_31_P">DICCIONARIO!$I$52</definedName>
    <definedName name="Z_BP_31_S">DICCIONARIO!$F$52</definedName>
    <definedName name="Z_BP_32_CS">DICCIONARIO!$L$53</definedName>
    <definedName name="Z_BP_32_D">DICCIONARIO!$K$53</definedName>
    <definedName name="Z_BP_32_E">DICCIONARIO!$G$53</definedName>
    <definedName name="Z_BP_32_F">DICCIONARIO!$H$53</definedName>
    <definedName name="Z_BP_32_I">DICCIONARIO!$J$53</definedName>
    <definedName name="Z_BP_32_O">DICCIONARIO!$E$53</definedName>
    <definedName name="Z_BP_32_P">DICCIONARIO!$I$53</definedName>
    <definedName name="Z_BP_32_S">DICCIONARIO!$F$53</definedName>
    <definedName name="Z_BP_33_CS">DICCIONARIO!$L$54</definedName>
    <definedName name="Z_BP_33_D">DICCIONARIO!$K$54</definedName>
    <definedName name="Z_BP_33_E">DICCIONARIO!$G$54</definedName>
    <definedName name="Z_BP_33_F">DICCIONARIO!$H$54</definedName>
    <definedName name="Z_BP_33_I">DICCIONARIO!$J$54</definedName>
    <definedName name="Z_BP_33_P">DICCIONARIO!$I$54</definedName>
    <definedName name="Z_BP_33_S">DICCIONARIO!$F$54</definedName>
    <definedName name="Z_IN_00_CS">DICCIONARIO!$L$3</definedName>
    <definedName name="Z_IN_00_D">DICCIONARIO!$K$3</definedName>
    <definedName name="Z_IN_00_E">DICCIONARIO!$G$3</definedName>
    <definedName name="Z_IN_00_F">DICCIONARIO!$H$3</definedName>
    <definedName name="Z_IN_00_I">DICCIONARIO!$J$3</definedName>
    <definedName name="Z_IN_00_O">DICCIONARIO!$E$3</definedName>
    <definedName name="Z_IN_00_P">DICCIONARIO!$I$3</definedName>
    <definedName name="Z_IN_00_S">DICCIONARIO!$F$3</definedName>
    <definedName name="Z_IN_01_CS">DICCIONARIO!$L$4</definedName>
    <definedName name="Z_IN_01_D">DICCIONARIO!$K$4</definedName>
    <definedName name="Z_IN_01_E">DICCIONARIO!$G$4</definedName>
    <definedName name="Z_IN_01_F">DICCIONARIO!$H$4</definedName>
    <definedName name="Z_IN_01_I">DICCIONARIO!$J$4</definedName>
    <definedName name="Z_IN_01_O">DICCIONARIO!$E$4</definedName>
    <definedName name="Z_IN_01_P">DICCIONARIO!$I$4</definedName>
    <definedName name="Z_IN_01_S">DICCIONARIO!$F$4</definedName>
    <definedName name="Z_IN_02_CS">DICCIONARIO!$L$5</definedName>
    <definedName name="Z_IN_02_D">DICCIONARIO!$K$5</definedName>
    <definedName name="Z_IN_02_E">DICCIONARIO!$G$5</definedName>
    <definedName name="Z_IN_02_F">DICCIONARIO!$H$5</definedName>
    <definedName name="Z_IN_02_I">DICCIONARIO!$J$5</definedName>
    <definedName name="Z_IN_02_O">DICCIONARIO!$E$5</definedName>
    <definedName name="Z_IN_02_P">DICCIONARIO!$I$5</definedName>
    <definedName name="Z_IN_02_S">DICCIONARIO!$F$5</definedName>
    <definedName name="Z_IN_03_CS">DICCIONARIO!$L$6</definedName>
    <definedName name="Z_IN_03_D">DICCIONARIO!$K$6</definedName>
    <definedName name="Z_IN_03_E">DICCIONARIO!$G$6</definedName>
    <definedName name="Z_IN_03_F">DICCIONARIO!$H$6</definedName>
    <definedName name="Z_IN_03_I">DICCIONARIO!$J$6</definedName>
    <definedName name="Z_IN_03_O">DICCIONARIO!$E$6</definedName>
    <definedName name="Z_IN_03_P">DICCIONARIO!$I$6</definedName>
    <definedName name="Z_IN_03_S">DICCIONARIO!$F$6</definedName>
    <definedName name="Z_IN_04_CS">DICCIONARIO!$L$7</definedName>
    <definedName name="Z_IN_04_D">DICCIONARIO!$K$7</definedName>
    <definedName name="Z_IN_04_E">DICCIONARIO!$G$7</definedName>
    <definedName name="Z_IN_04_F">DICCIONARIO!$H$7</definedName>
    <definedName name="Z_IN_04_I">DICCIONARIO!$J$7</definedName>
    <definedName name="Z_IN_04_O">DICCIONARIO!$E$7</definedName>
    <definedName name="Z_IN_04_P">DICCIONARIO!$I$7</definedName>
    <definedName name="Z_IN_04_S">DICCIONARIO!$F$7</definedName>
    <definedName name="Z_IN_05_CS">DICCIONARIO!$L$8</definedName>
    <definedName name="Z_IN_05_D">DICCIONARIO!$K$8</definedName>
    <definedName name="Z_IN_05_E">DICCIONARIO!$G$8</definedName>
    <definedName name="Z_IN_05_F">DICCIONARIO!$H$8</definedName>
    <definedName name="Z_IN_05_I">DICCIONARIO!$J$8</definedName>
    <definedName name="Z_IN_05_O">DICCIONARIO!$E$8</definedName>
    <definedName name="Z_IN_05_P">DICCIONARIO!$I$8</definedName>
    <definedName name="Z_IN_05_S">DICCIONARIO!$F$8</definedName>
    <definedName name="Z_IN_06_CS">DICCIONARIO!$L$9</definedName>
    <definedName name="Z_IN_06_D">DICCIONARIO!$K$9</definedName>
    <definedName name="Z_IN_06_E">DICCIONARIO!$G$9</definedName>
    <definedName name="Z_IN_06_F">DICCIONARIO!$H$9</definedName>
    <definedName name="Z_IN_06_I">DICCIONARIO!$J$9</definedName>
    <definedName name="Z_IN_06_O">DICCIONARIO!$E$9</definedName>
    <definedName name="Z_IN_06_P">DICCIONARIO!$I$9</definedName>
    <definedName name="Z_IN_06_S">DICCIONARIO!$F$9</definedName>
    <definedName name="Z_IN_07_CS">DICCIONARIO!$L$10</definedName>
    <definedName name="Z_IN_07_D">DICCIONARIO!$K$10</definedName>
    <definedName name="Z_IN_07_E">DICCIONARIO!$G$10</definedName>
    <definedName name="Z_IN_07_F">DICCIONARIO!$H$10</definedName>
    <definedName name="Z_IN_07_I">DICCIONARIO!$J$10</definedName>
    <definedName name="Z_IN_07_O">DICCIONARIO!$E$10</definedName>
    <definedName name="Z_IN_07_P">DICCIONARIO!$I$10</definedName>
    <definedName name="Z_IN_07_S">DICCIONARIO!$F$10</definedName>
    <definedName name="Z_IN_08_CS">DICCIONARIO!$L$11</definedName>
    <definedName name="Z_IN_08_D">DICCIONARIO!$K$11</definedName>
    <definedName name="Z_IN_08_E">DICCIONARIO!$G$11</definedName>
    <definedName name="Z_IN_08_F">DICCIONARIO!$H$11</definedName>
    <definedName name="Z_IN_08_I">DICCIONARIO!$J$11</definedName>
    <definedName name="Z_IN_08_O">DICCIONARIO!$E$11</definedName>
    <definedName name="Z_IN_08_P">DICCIONARIO!$I$11</definedName>
    <definedName name="Z_IN_08_S">DICCIONARIO!$F$11</definedName>
    <definedName name="Z_IN_09_CS">DICCIONARIO!$L$12</definedName>
    <definedName name="Z_IN_09_D">DICCIONARIO!$K$12</definedName>
    <definedName name="Z_IN_09_E">DICCIONARIO!$G$12</definedName>
    <definedName name="Z_IN_09_F">DICCIONARIO!$H$12</definedName>
    <definedName name="Z_IN_09_I">DICCIONARIO!$J$12</definedName>
    <definedName name="Z_IN_09_O">DICCIONARIO!$E$12</definedName>
    <definedName name="Z_IN_09_P">DICCIONARIO!$I$12</definedName>
    <definedName name="Z_IN_09_S">DICCIONARIO!$F$12</definedName>
    <definedName name="Z_IN_10_CS">DICCIONARIO!$L$13</definedName>
    <definedName name="Z_IN_10_D">DICCIONARIO!$K$13</definedName>
    <definedName name="Z_IN_10_E">DICCIONARIO!$G$13</definedName>
    <definedName name="Z_IN_10_F">DICCIONARIO!$H$13</definedName>
    <definedName name="Z_IN_10_I">DICCIONARIO!$J$13</definedName>
    <definedName name="Z_IN_10_O">DICCIONARIO!$E$13</definedName>
    <definedName name="Z_IN_10_P">DICCIONARIO!$I$13</definedName>
    <definedName name="Z_IN_10_S">DICCIONARIO!$F$13</definedName>
    <definedName name="Z_IN_11_CS">DICCIONARIO!$L$14</definedName>
    <definedName name="Z_IN_11_D">DICCIONARIO!$K$14</definedName>
    <definedName name="Z_IN_11_E">DICCIONARIO!$G$14</definedName>
    <definedName name="Z_IN_11_F">DICCIONARIO!$H$14</definedName>
    <definedName name="Z_IN_11_I">DICCIONARIO!$J$14</definedName>
    <definedName name="Z_IN_11_O">DICCIONARIO!$E$14</definedName>
    <definedName name="Z_IN_11_P">DICCIONARIO!$I$14</definedName>
    <definedName name="Z_IN_11_S">DICCIONARIO!$F$14</definedName>
    <definedName name="Z_IN_12_CS">DICCIONARIO!$L$15</definedName>
    <definedName name="Z_IN_12_D">DICCIONARIO!$K$15</definedName>
    <definedName name="Z_IN_12_E">DICCIONARIO!$G$15</definedName>
    <definedName name="Z_IN_12_F">DICCIONARIO!$H$15</definedName>
    <definedName name="Z_IN_12_I">DICCIONARIO!$J$15</definedName>
    <definedName name="Z_IN_12_O">DICCIONARIO!$E$15</definedName>
    <definedName name="Z_IN_12_P">DICCIONARIO!$I$15</definedName>
    <definedName name="Z_IN_12_S">DICCIONARIO!$F$15</definedName>
    <definedName name="Z_IN_13_CS">DICCIONARIO!$L$16</definedName>
    <definedName name="Z_IN_13_D">DICCIONARIO!$K$16</definedName>
    <definedName name="Z_IN_13_E">DICCIONARIO!$G$16</definedName>
    <definedName name="Z_IN_13_F">DICCIONARIO!$H$16</definedName>
    <definedName name="Z_IN_13_I">DICCIONARIO!$J$16</definedName>
    <definedName name="Z_IN_13_O">DICCIONARIO!$E$16</definedName>
    <definedName name="Z_IN_13_P">DICCIONARIO!$I$16</definedName>
    <definedName name="Z_IN_13_S">DICCIONARIO!$F$16</definedName>
    <definedName name="Z_IN_14_CS">DICCIONARIO!$L$17</definedName>
    <definedName name="Z_IN_14_D">DICCIONARIO!$K$17</definedName>
    <definedName name="Z_IN_14_E">DICCIONARIO!$G$17</definedName>
    <definedName name="Z_IN_14_F">DICCIONARIO!$H$17</definedName>
    <definedName name="Z_IN_14_I">DICCIONARIO!$J$17</definedName>
    <definedName name="Z_IN_14_O">DICCIONARIO!$E$17</definedName>
    <definedName name="Z_IN_14_P">DICCIONARIO!$I$17</definedName>
    <definedName name="Z_IN_14_S">DICCIONARIO!$F$17</definedName>
    <definedName name="Z_IN_15_CS">DICCIONARIO!$L$18</definedName>
    <definedName name="Z_IN_15_D">DICCIONARIO!$K$18</definedName>
    <definedName name="Z_IN_15_E">DICCIONARIO!$G$18</definedName>
    <definedName name="Z_IN_15_F">DICCIONARIO!$H$18</definedName>
    <definedName name="Z_IN_15_I">DICCIONARIO!$J$18</definedName>
    <definedName name="Z_IN_15_O">DICCIONARIO!$E$18</definedName>
    <definedName name="Z_IN_15_P">DICCIONARIO!$I$18</definedName>
    <definedName name="Z_IN_15_S">DICCIONARIO!$F$18</definedName>
    <definedName name="Z_IN_16_CS">DICCIONARIO!$L$19</definedName>
    <definedName name="Z_IN_16_D">DICCIONARIO!$K$19</definedName>
    <definedName name="Z_IN_16_E">DICCIONARIO!$G$19</definedName>
    <definedName name="Z_IN_16_F">DICCIONARIO!$H$19</definedName>
    <definedName name="Z_IN_16_I">DICCIONARIO!$J$19</definedName>
    <definedName name="Z_IN_16_O">DICCIONARIO!$E$19</definedName>
    <definedName name="Z_IN_16_P">DICCIONARIO!$I$19</definedName>
    <definedName name="Z_IN_16_S">DICCIONARIO!$F$19</definedName>
    <definedName name="Z_IN_17_CS">DICCIONARIO!$L$20</definedName>
    <definedName name="Z_IN_17_D">DICCIONARIO!$K$20</definedName>
    <definedName name="Z_IN_17_E">DICCIONARIO!$G$20</definedName>
    <definedName name="Z_IN_17_F">DICCIONARIO!$H$20</definedName>
    <definedName name="Z_IN_17_I">DICCIONARIO!$J$20</definedName>
    <definedName name="Z_IN_17_O">DICCIONARIO!$E$20</definedName>
    <definedName name="Z_IN_17_P">DICCIONARIO!$I$20</definedName>
    <definedName name="Z_IN_17_S">DICCIONARIO!$F$20</definedName>
    <definedName name="Z_TX_00_0_S">INICIO!$G$37</definedName>
    <definedName name="Z_TX_00_CS">DICCIONARIO!$L$55</definedName>
    <definedName name="Z_TX_00_D">DICCIONARIO!$K$55</definedName>
    <definedName name="Z_TX_00_E">DICCIONARIO!$G$55</definedName>
    <definedName name="Z_TX_00_F">DICCIONARIO!$H$55</definedName>
    <definedName name="Z_TX_00_I">DICCIONARIO!$J$55</definedName>
    <definedName name="Z_TX_00_O">DICCIONARIO!$E$55</definedName>
    <definedName name="Z_TX_00_P">DICCIONARIO!$I$55</definedName>
    <definedName name="Z_TX_00_S">DICCIONARIO!$F$55</definedName>
    <definedName name="Z_TX_01_CS">DICCIONARIO!$L$56</definedName>
    <definedName name="Z_TX_01_D">DICCIONARIO!$K$56</definedName>
    <definedName name="Z_TX_01_E">DICCIONARIO!$G$56</definedName>
    <definedName name="Z_TX_01_F">DICCIONARIO!$H$56</definedName>
    <definedName name="Z_TX_01_I">DICCIONARIO!$J$56</definedName>
    <definedName name="Z_TX_01_O">DICCIONARIO!$E$56</definedName>
    <definedName name="Z_TX_01_P">DICCIONARIO!$I$56</definedName>
    <definedName name="Z_TX_01_S">DICCIONARIO!$F$56</definedName>
    <definedName name="Z_TX_92_1_">DICCIONARIO!$N$57</definedName>
    <definedName name="Z_TX_92_1_CS">DICCIONARIO!$L$57</definedName>
    <definedName name="Z_TX_92_1_D">DICCIONARIO!$K$57</definedName>
    <definedName name="Z_TX_92_1_E">DICCIONARIO!$G$57</definedName>
    <definedName name="Z_TX_92_1_F">DICCIONARIO!$H$57</definedName>
    <definedName name="Z_TX_92_1_I">DICCIONARIO!$J$57</definedName>
    <definedName name="Z_TX_92_1_O">DICCIONARIO!$E$57</definedName>
    <definedName name="Z_TX_92_1_P">DICCIONARIO!$I$57</definedName>
    <definedName name="Z_TX_92_1_S">DICCIONARIO!$F$57</definedName>
    <definedName name="Z_TX_92_10_">DICCIONARIO!#REF!</definedName>
    <definedName name="Z_TX_92_10_CS">DICCIONARIO!$L$66</definedName>
    <definedName name="Z_TX_92_10_D">DICCIONARIO!$K$66</definedName>
    <definedName name="Z_TX_92_10_E">DICCIONARIO!$G$66</definedName>
    <definedName name="Z_TX_92_10_F">DICCIONARIO!$H$66</definedName>
    <definedName name="Z_TX_92_10_I">DICCIONARIO!$J$66</definedName>
    <definedName name="Z_TX_92_10_O">DICCIONARIO!$E$66</definedName>
    <definedName name="Z_TX_92_10_P">DICCIONARIO!$I$66</definedName>
    <definedName name="Z_TX_92_10_S">DICCIONARIO!$F$66</definedName>
    <definedName name="Z_TX_92_11_">DICCIONARIO!#REF!</definedName>
    <definedName name="Z_TX_92_11_D">DICCIONARIO!#REF!</definedName>
    <definedName name="Z_TX_92_11_E">DICCIONARIO!#REF!</definedName>
    <definedName name="Z_TX_92_11_F">DICCIONARIO!#REF!</definedName>
    <definedName name="Z_TX_92_11_I">DICCIONARIO!#REF!</definedName>
    <definedName name="Z_TX_92_11_O">DICCIONARIO!#REF!</definedName>
    <definedName name="Z_TX_92_11_P">DICCIONARIO!#REF!</definedName>
    <definedName name="Z_TX_92_11_S">DICCIONARIO!#REF!</definedName>
    <definedName name="Z_TX_92_12_">DICCIONARIO!#REF!</definedName>
    <definedName name="Z_TX_92_12_D">DICCIONARIO!#REF!</definedName>
    <definedName name="Z_TX_92_12_E">DICCIONARIO!#REF!</definedName>
    <definedName name="Z_TX_92_12_F">DICCIONARIO!#REF!</definedName>
    <definedName name="Z_TX_92_12_I">DICCIONARIO!#REF!</definedName>
    <definedName name="Z_TX_92_12_O">DICCIONARIO!#REF!</definedName>
    <definedName name="Z_TX_92_12_P">DICCIONARIO!#REF!</definedName>
    <definedName name="Z_TX_92_12_S">DICCIONARIO!#REF!</definedName>
    <definedName name="Z_TX_92_13_">DICCIONARIO!#REF!</definedName>
    <definedName name="Z_TX_92_13_D">DICCIONARIO!#REF!</definedName>
    <definedName name="Z_TX_92_13_E">DICCIONARIO!#REF!</definedName>
    <definedName name="Z_TX_92_13_F">DICCIONARIO!#REF!</definedName>
    <definedName name="Z_TX_92_13_I">DICCIONARIO!#REF!</definedName>
    <definedName name="Z_TX_92_13_O">DICCIONARIO!#REF!</definedName>
    <definedName name="Z_TX_92_13_P">DICCIONARIO!#REF!</definedName>
    <definedName name="Z_TX_92_13_S">DICCIONARIO!#REF!</definedName>
    <definedName name="Z_TX_92_14_">DICCIONARIO!#REF!</definedName>
    <definedName name="Z_TX_92_14_D">DICCIONARIO!#REF!</definedName>
    <definedName name="Z_TX_92_14_E">DICCIONARIO!#REF!</definedName>
    <definedName name="Z_TX_92_14_F">DICCIONARIO!#REF!</definedName>
    <definedName name="Z_TX_92_14_I">DICCIONARIO!#REF!</definedName>
    <definedName name="Z_TX_92_14_O">DICCIONARIO!#REF!</definedName>
    <definedName name="Z_TX_92_14_P">DICCIONARIO!#REF!</definedName>
    <definedName name="Z_TX_92_14_S">DICCIONARIO!#REF!</definedName>
    <definedName name="Z_TX_92_15_">DICCIONARIO!#REF!</definedName>
    <definedName name="Z_TX_92_15_D">DICCIONARIO!#REF!</definedName>
    <definedName name="Z_TX_92_15_E">DICCIONARIO!#REF!</definedName>
    <definedName name="Z_TX_92_15_F">DICCIONARIO!#REF!</definedName>
    <definedName name="Z_TX_92_15_I">DICCIONARIO!#REF!</definedName>
    <definedName name="Z_TX_92_15_O">DICCIONARIO!#REF!</definedName>
    <definedName name="Z_TX_92_15_P">DICCIONARIO!#REF!</definedName>
    <definedName name="Z_TX_92_15_S">DICCIONARIO!#REF!</definedName>
    <definedName name="Z_TX_92_16_">DICCIONARIO!#REF!</definedName>
    <definedName name="Z_TX_92_16_D">DICCIONARIO!#REF!</definedName>
    <definedName name="Z_TX_92_16_E">DICCIONARIO!#REF!</definedName>
    <definedName name="Z_TX_92_16_F">DICCIONARIO!#REF!</definedName>
    <definedName name="Z_TX_92_16_I">DICCIONARIO!#REF!</definedName>
    <definedName name="Z_TX_92_16_O">DICCIONARIO!#REF!</definedName>
    <definedName name="Z_TX_92_16_P">DICCIONARIO!#REF!</definedName>
    <definedName name="Z_TX_92_16_S">DICCIONARIO!#REF!</definedName>
    <definedName name="Z_TX_92_2_">DICCIONARIO!$N$58</definedName>
    <definedName name="Z_TX_92_2_CS">DICCIONARIO!$L$58</definedName>
    <definedName name="Z_TX_92_2_D">DICCIONARIO!$K$58</definedName>
    <definedName name="Z_TX_92_2_E">DICCIONARIO!$G$58</definedName>
    <definedName name="Z_TX_92_2_F">DICCIONARIO!$H$58</definedName>
    <definedName name="Z_TX_92_2_I">DICCIONARIO!$J$58</definedName>
    <definedName name="Z_TX_92_2_O">DICCIONARIO!$E$58</definedName>
    <definedName name="Z_TX_92_2_P">DICCIONARIO!$I$58</definedName>
    <definedName name="Z_TX_92_2_S">DICCIONARIO!$F$58</definedName>
    <definedName name="Z_TX_92_3_">DICCIONARIO!$N$59</definedName>
    <definedName name="Z_TX_92_3_CS">DICCIONARIO!$L$59</definedName>
    <definedName name="Z_TX_92_3_D">DICCIONARIO!$K$59</definedName>
    <definedName name="Z_TX_92_3_E">DICCIONARIO!$G$59</definedName>
    <definedName name="Z_TX_92_3_F">DICCIONARIO!$H$59</definedName>
    <definedName name="Z_TX_92_3_I">DICCIONARIO!$J$59</definedName>
    <definedName name="Z_TX_92_3_O">DICCIONARIO!$E$59</definedName>
    <definedName name="Z_TX_92_3_P">DICCIONARIO!$I$59</definedName>
    <definedName name="Z_TX_92_3_S">DICCIONARIO!$F$59</definedName>
    <definedName name="Z_TX_92_4_">DICCIONARIO!$N$60</definedName>
    <definedName name="Z_TX_92_4_CS">DICCIONARIO!$L$60</definedName>
    <definedName name="Z_TX_92_4_D">DICCIONARIO!$K$60</definedName>
    <definedName name="Z_TX_92_4_E">DICCIONARIO!$G$60</definedName>
    <definedName name="Z_TX_92_4_F">DICCIONARIO!$H$60</definedName>
    <definedName name="Z_TX_92_4_I">DICCIONARIO!$J$60</definedName>
    <definedName name="Z_TX_92_4_O">DICCIONARIO!$E$60</definedName>
    <definedName name="Z_TX_92_4_P">DICCIONARIO!$I$60</definedName>
    <definedName name="Z_TX_92_4_S">DICCIONARIO!$F$60</definedName>
    <definedName name="Z_TX_92_5_">DICCIONARIO!$N$61</definedName>
    <definedName name="Z_TX_92_5_CS">DICCIONARIO!$L$61</definedName>
    <definedName name="Z_TX_92_5_D">DICCIONARIO!$K$61</definedName>
    <definedName name="Z_TX_92_5_E">DICCIONARIO!$G$61</definedName>
    <definedName name="Z_TX_92_5_F">DICCIONARIO!$H$61</definedName>
    <definedName name="Z_TX_92_5_I">DICCIONARIO!$J$61</definedName>
    <definedName name="Z_TX_92_5_O">DICCIONARIO!$E$61</definedName>
    <definedName name="Z_TX_92_5_P">DICCIONARIO!$I$61</definedName>
    <definedName name="Z_TX_92_5_S">DICCIONARIO!$F$61</definedName>
    <definedName name="Z_TX_92_6_">DICCIONARIO!$N$62</definedName>
    <definedName name="Z_TX_92_6_CS">DICCIONARIO!$L$62</definedName>
    <definedName name="Z_TX_92_6_D">DICCIONARIO!$K$62</definedName>
    <definedName name="Z_TX_92_6_E">DICCIONARIO!$G$62</definedName>
    <definedName name="Z_TX_92_6_F">DICCIONARIO!$H$62</definedName>
    <definedName name="Z_TX_92_6_I">DICCIONARIO!$J$62</definedName>
    <definedName name="Z_TX_92_6_O">DICCIONARIO!$E$62</definedName>
    <definedName name="Z_TX_92_6_P">DICCIONARIO!$I$62</definedName>
    <definedName name="Z_TX_92_6_S">DICCIONARIO!$F$62</definedName>
    <definedName name="Z_TX_92_7_">DICCIONARIO!$N$63</definedName>
    <definedName name="Z_TX_92_7_CS">DICCIONARIO!$L$63</definedName>
    <definedName name="Z_TX_92_7_D">DICCIONARIO!$K$63</definedName>
    <definedName name="Z_TX_92_7_E">DICCIONARIO!$G$63</definedName>
    <definedName name="Z_TX_92_7_F">DICCIONARIO!$H$63</definedName>
    <definedName name="Z_TX_92_7_I">DICCIONARIO!$J$63</definedName>
    <definedName name="Z_TX_92_7_O">DICCIONARIO!$E$63</definedName>
    <definedName name="Z_TX_92_7_P">DICCIONARIO!$I$63</definedName>
    <definedName name="Z_TX_92_7_S">DICCIONARIO!$F$63</definedName>
    <definedName name="Z_TX_92_8_">DICCIONARIO!$N$64</definedName>
    <definedName name="Z_TX_92_8_CS">DICCIONARIO!$L$64</definedName>
    <definedName name="Z_TX_92_8_D">DICCIONARIO!$K$64</definedName>
    <definedName name="Z_TX_92_8_E">DICCIONARIO!$G$64</definedName>
    <definedName name="Z_TX_92_8_F">DICCIONARIO!$H$64</definedName>
    <definedName name="Z_TX_92_8_I">DICCIONARIO!$J$64</definedName>
    <definedName name="Z_TX_92_8_O">DICCIONARIO!$E$64</definedName>
    <definedName name="Z_TX_92_8_P">DICCIONARIO!$I$64</definedName>
    <definedName name="Z_TX_92_8_S">DICCIONARIO!$F$64</definedName>
    <definedName name="Z_TX_92_9_">DICCIONARIO!#REF!</definedName>
    <definedName name="Z_TX_92_9_CS">DICCIONARIO!$L$65</definedName>
    <definedName name="Z_TX_92_9_D">DICCIONARIO!$K$65</definedName>
    <definedName name="Z_TX_92_9_E">DICCIONARIO!$G$65</definedName>
    <definedName name="Z_TX_92_9_F">DICCIONARIO!$H$65</definedName>
    <definedName name="Z_TX_92_9_I">DICCIONARIO!$J$65</definedName>
    <definedName name="Z_TX_92_9_O">DICCIONARIO!$E$65</definedName>
    <definedName name="Z_TX_92_9_P">DICCIONARIO!$I$65</definedName>
    <definedName name="Z_TX_92_9_S">DICCIONARIO!$F$65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6" i="19"/>
  <c r="A6" i="18"/>
  <c r="A7" i="18"/>
  <c r="A6" i="16"/>
  <c r="B6" i="16" s="1"/>
  <c r="A6" i="15"/>
  <c r="A7" i="15"/>
  <c r="B7" i="15" s="1"/>
  <c r="B6" i="15"/>
  <c r="B67" i="8"/>
  <c r="C67" i="8"/>
  <c r="O2" i="8" l="1"/>
  <c r="O1" i="8"/>
  <c r="T1" i="8" l="1"/>
  <c r="U1" i="8" s="1"/>
  <c r="V1" i="8" s="1"/>
  <c r="W1" i="8" s="1"/>
  <c r="X1" i="8" s="1"/>
  <c r="Y1" i="8" s="1"/>
  <c r="Z1" i="8" s="1"/>
  <c r="AA1" i="8" s="1"/>
  <c r="AB1" i="8" s="1"/>
  <c r="AC1" i="8" s="1"/>
  <c r="AD1" i="8" s="1"/>
  <c r="AE1" i="8" s="1"/>
  <c r="AF1" i="8" s="1"/>
  <c r="U44" i="8" l="1"/>
  <c r="B57" i="8" l="1"/>
  <c r="B58" i="8" s="1"/>
  <c r="A57" i="8" l="1"/>
  <c r="B59" i="8"/>
  <c r="A58" i="8"/>
  <c r="A5" i="19"/>
  <c r="A5" i="16"/>
  <c r="B60" i="8" l="1"/>
  <c r="A59" i="8"/>
  <c r="A56" i="8"/>
  <c r="A55" i="8"/>
  <c r="B61" i="8" l="1"/>
  <c r="A60" i="8"/>
  <c r="A5" i="20"/>
  <c r="A5" i="18"/>
  <c r="B5" i="16"/>
  <c r="A5" i="15"/>
  <c r="B5" i="15" s="1"/>
  <c r="B62" i="8" l="1"/>
  <c r="A61" i="8"/>
  <c r="G2" i="22"/>
  <c r="G2" i="21"/>
  <c r="G2" i="20"/>
  <c r="G2" i="19"/>
  <c r="G2" i="18"/>
  <c r="G2" i="17"/>
  <c r="G2" i="16"/>
  <c r="G2" i="15"/>
  <c r="B63" i="8" l="1"/>
  <c r="A62" i="8"/>
  <c r="A17" i="6"/>
  <c r="E1" i="8"/>
  <c r="B64" i="8" l="1"/>
  <c r="B65" i="8" s="1"/>
  <c r="A63" i="8"/>
  <c r="A46" i="6"/>
  <c r="A65" i="8" l="1"/>
  <c r="B66" i="8"/>
  <c r="A66" i="8" s="1"/>
  <c r="A64" i="8"/>
  <c r="A37" i="6"/>
  <c r="D2" i="8"/>
  <c r="Y3" i="16"/>
  <c r="AI2" i="8" l="1"/>
  <c r="E2" i="8"/>
  <c r="E67" i="8" s="1"/>
  <c r="AI3" i="22"/>
  <c r="AI3" i="21"/>
  <c r="AI3" i="20"/>
  <c r="AI3" i="19"/>
  <c r="AI3" i="18"/>
  <c r="AI3" i="16"/>
  <c r="AI3" i="17"/>
  <c r="T21" i="8"/>
  <c r="T24" i="8"/>
  <c r="T19" i="8"/>
  <c r="T29" i="8"/>
  <c r="T28" i="8"/>
  <c r="G3" i="15"/>
  <c r="T22" i="8"/>
  <c r="T26" i="8"/>
  <c r="T23" i="8"/>
  <c r="T20" i="8"/>
  <c r="T25" i="8"/>
  <c r="T27" i="8"/>
  <c r="E66" i="8" l="1"/>
  <c r="E54" i="8"/>
  <c r="S29" i="8"/>
  <c r="AC29" i="8"/>
  <c r="S28" i="8"/>
  <c r="AC28" i="8"/>
  <c r="E65" i="8"/>
  <c r="E64" i="8"/>
  <c r="S26" i="8"/>
  <c r="S27" i="8"/>
  <c r="S22" i="8"/>
  <c r="S20" i="8"/>
  <c r="S21" i="8"/>
  <c r="S23" i="8"/>
  <c r="S24" i="8"/>
  <c r="S25" i="8"/>
  <c r="AC25" i="8"/>
  <c r="AE25" i="8" s="1"/>
  <c r="AC27" i="8"/>
  <c r="AE27" i="8" s="1"/>
  <c r="AC21" i="8"/>
  <c r="AC26" i="8"/>
  <c r="AE26" i="8" s="1"/>
  <c r="AC19" i="8"/>
  <c r="AC20" i="8"/>
  <c r="AE20" i="8" s="1"/>
  <c r="AC22" i="8"/>
  <c r="AE22" i="8" s="1"/>
  <c r="AC23" i="8"/>
  <c r="AE23" i="8" s="1"/>
  <c r="AC24" i="8"/>
  <c r="AE24" i="8" s="1"/>
  <c r="E11" i="8"/>
  <c r="E63" i="8"/>
  <c r="E62" i="8"/>
  <c r="E61" i="8"/>
  <c r="E60" i="8"/>
  <c r="E59" i="8"/>
  <c r="E58" i="8"/>
  <c r="E57" i="8"/>
  <c r="E35" i="8"/>
  <c r="E16" i="8"/>
  <c r="E32" i="8"/>
  <c r="E48" i="8"/>
  <c r="E13" i="8"/>
  <c r="E29" i="8"/>
  <c r="E45" i="8"/>
  <c r="E6" i="8"/>
  <c r="E26" i="8"/>
  <c r="E46" i="8"/>
  <c r="E7" i="8"/>
  <c r="E39" i="8"/>
  <c r="E56" i="8"/>
  <c r="E28" i="8"/>
  <c r="E9" i="8"/>
  <c r="E34" i="8"/>
  <c r="E3" i="8"/>
  <c r="E10" i="8"/>
  <c r="E4" i="8"/>
  <c r="E20" i="8"/>
  <c r="E36" i="8"/>
  <c r="E52" i="8"/>
  <c r="E17" i="8"/>
  <c r="E33" i="8"/>
  <c r="E49" i="8"/>
  <c r="E14" i="8"/>
  <c r="E30" i="8"/>
  <c r="E50" i="8"/>
  <c r="E15" i="8"/>
  <c r="E43" i="8"/>
  <c r="E12" i="8"/>
  <c r="E44" i="8"/>
  <c r="E41" i="8"/>
  <c r="E22" i="8"/>
  <c r="E31" i="8"/>
  <c r="E19" i="8"/>
  <c r="E8" i="8"/>
  <c r="E24" i="8"/>
  <c r="E40" i="8"/>
  <c r="E5" i="8"/>
  <c r="E21" i="8"/>
  <c r="E37" i="8"/>
  <c r="E53" i="8"/>
  <c r="E18" i="8"/>
  <c r="E38" i="8"/>
  <c r="E55" i="8"/>
  <c r="E23" i="8"/>
  <c r="E47" i="8"/>
  <c r="E27" i="8"/>
  <c r="E25" i="8"/>
  <c r="E42" i="8"/>
  <c r="E51" i="8"/>
  <c r="B22" i="8"/>
  <c r="A22" i="8" s="1"/>
  <c r="A21" i="8"/>
  <c r="B4" i="8"/>
  <c r="A4" i="8" s="1"/>
  <c r="A3" i="8"/>
  <c r="T15" i="8"/>
  <c r="U24" i="8"/>
  <c r="T5" i="8"/>
  <c r="T14" i="8"/>
  <c r="T11" i="8"/>
  <c r="T13" i="8"/>
  <c r="U22" i="8"/>
  <c r="U25" i="8"/>
  <c r="T7" i="8"/>
  <c r="T10" i="8"/>
  <c r="F2" i="15"/>
  <c r="T4" i="8"/>
  <c r="U21" i="8"/>
  <c r="U27" i="8"/>
  <c r="U26" i="8"/>
  <c r="U29" i="8"/>
  <c r="U28" i="8"/>
  <c r="T16" i="8"/>
  <c r="T18" i="8"/>
  <c r="D1" i="8"/>
  <c r="T3" i="8"/>
  <c r="T9" i="8"/>
  <c r="E3" i="15"/>
  <c r="T12" i="8"/>
  <c r="U20" i="8"/>
  <c r="F1" i="15"/>
  <c r="T8" i="8"/>
  <c r="U23" i="8"/>
  <c r="T17" i="8"/>
  <c r="T6" i="8"/>
  <c r="U19" i="8"/>
  <c r="F1" i="22" l="1"/>
  <c r="S18" i="8"/>
  <c r="S19" i="8"/>
  <c r="AC18" i="8"/>
  <c r="AE18" i="8" s="1"/>
  <c r="AC13" i="8"/>
  <c r="AE13" i="8" s="1"/>
  <c r="S13" i="8"/>
  <c r="S8" i="8"/>
  <c r="AC8" i="8"/>
  <c r="AE8" i="8" s="1"/>
  <c r="AC10" i="8"/>
  <c r="AE10" i="8" s="1"/>
  <c r="S10" i="8"/>
  <c r="S9" i="8"/>
  <c r="AC9" i="8"/>
  <c r="AE9" i="8" s="1"/>
  <c r="AC17" i="8"/>
  <c r="AE17" i="8" s="1"/>
  <c r="S17" i="8"/>
  <c r="AC14" i="8"/>
  <c r="AE14" i="8" s="1"/>
  <c r="S14" i="8"/>
  <c r="AC16" i="8"/>
  <c r="AE16" i="8" s="1"/>
  <c r="S16" i="8"/>
  <c r="S15" i="8"/>
  <c r="AC15" i="8"/>
  <c r="AE15" i="8" s="1"/>
  <c r="S11" i="8"/>
  <c r="AC11" i="8"/>
  <c r="AE11" i="8" s="1"/>
  <c r="AC12" i="8"/>
  <c r="AE12" i="8" s="1"/>
  <c r="S12" i="8"/>
  <c r="S3" i="8"/>
  <c r="AC3" i="8"/>
  <c r="AE3" i="8" s="1"/>
  <c r="F2" i="22"/>
  <c r="AC6" i="8"/>
  <c r="AE6" i="8" s="1"/>
  <c r="S6" i="8"/>
  <c r="AC5" i="8"/>
  <c r="AE5" i="8" s="1"/>
  <c r="S5" i="8"/>
  <c r="AC7" i="8"/>
  <c r="AE7" i="8" s="1"/>
  <c r="S7" i="8"/>
  <c r="S4" i="8"/>
  <c r="AC4" i="8"/>
  <c r="AE4" i="8" s="1"/>
  <c r="AE29" i="8"/>
  <c r="AE28" i="8"/>
  <c r="AE19" i="8"/>
  <c r="AE21" i="8"/>
  <c r="B23" i="8"/>
  <c r="B5" i="8"/>
  <c r="AD12" i="8" l="1"/>
  <c r="S30" i="8"/>
  <c r="AD5" i="8"/>
  <c r="AD4" i="8"/>
  <c r="AD14" i="8"/>
  <c r="AD15" i="8"/>
  <c r="AD16" i="8"/>
  <c r="AD13" i="8"/>
  <c r="AD11" i="8"/>
  <c r="AD8" i="8"/>
  <c r="AD18" i="8"/>
  <c r="AD29" i="8"/>
  <c r="AD28" i="8"/>
  <c r="AD3" i="8"/>
  <c r="AD7" i="8"/>
  <c r="AD17" i="8"/>
  <c r="AD10" i="8"/>
  <c r="AD6" i="8"/>
  <c r="AD20" i="8"/>
  <c r="AD24" i="8"/>
  <c r="AD23" i="8"/>
  <c r="AD27" i="8"/>
  <c r="AD9" i="8"/>
  <c r="AD19" i="8"/>
  <c r="AD25" i="8"/>
  <c r="AD21" i="8"/>
  <c r="AD26" i="8"/>
  <c r="AD22" i="8"/>
  <c r="F1" i="21"/>
  <c r="F2" i="21"/>
  <c r="F1" i="20"/>
  <c r="F2" i="20"/>
  <c r="F1" i="19"/>
  <c r="F2" i="19"/>
  <c r="F1" i="18"/>
  <c r="F2" i="18"/>
  <c r="F1" i="17"/>
  <c r="F2" i="17"/>
  <c r="F2" i="16"/>
  <c r="F1" i="16"/>
  <c r="E3" i="22"/>
  <c r="E3" i="21"/>
  <c r="E3" i="20"/>
  <c r="E3" i="19"/>
  <c r="E3" i="18"/>
  <c r="B24" i="8"/>
  <c r="A23" i="8"/>
  <c r="A5" i="8"/>
  <c r="B6" i="8"/>
  <c r="N3" i="16"/>
  <c r="AE3" i="15"/>
  <c r="P3" i="20"/>
  <c r="T3" i="16"/>
  <c r="O23" i="6"/>
  <c r="E3" i="17"/>
  <c r="AH3" i="15"/>
  <c r="C26" i="6"/>
  <c r="A3" i="18"/>
  <c r="E3" i="16"/>
  <c r="K3" i="19"/>
  <c r="U13" i="8"/>
  <c r="AD3" i="19"/>
  <c r="C24" i="6"/>
  <c r="O26" i="6"/>
  <c r="AD3" i="20"/>
  <c r="U14" i="8"/>
  <c r="U5" i="8"/>
  <c r="G26" i="6"/>
  <c r="R3" i="16"/>
  <c r="P3" i="15"/>
  <c r="H3" i="16"/>
  <c r="C9" i="6"/>
  <c r="E24" i="6"/>
  <c r="AA3" i="19"/>
  <c r="N3" i="19"/>
  <c r="Q26" i="6"/>
  <c r="H3" i="20"/>
  <c r="AC3" i="19"/>
  <c r="A3" i="15"/>
  <c r="N3" i="15"/>
  <c r="O3" i="16"/>
  <c r="AE3" i="16"/>
  <c r="E26" i="6"/>
  <c r="G1" i="15"/>
  <c r="U4" i="8"/>
  <c r="O3" i="19"/>
  <c r="A3" i="20"/>
  <c r="L3" i="21"/>
  <c r="Q24" i="6"/>
  <c r="K3" i="21"/>
  <c r="H3" i="21"/>
  <c r="K23" i="6"/>
  <c r="K24" i="6"/>
  <c r="H3" i="19"/>
  <c r="X3" i="19"/>
  <c r="D3" i="19"/>
  <c r="U3" i="15"/>
  <c r="Q3" i="15"/>
  <c r="AF3" i="15"/>
  <c r="U3" i="16"/>
  <c r="L3" i="19"/>
  <c r="M26" i="6"/>
  <c r="I23" i="6"/>
  <c r="G1" i="19"/>
  <c r="A3" i="19"/>
  <c r="U10" i="8"/>
  <c r="I7" i="6"/>
  <c r="Z3" i="20"/>
  <c r="W3" i="16"/>
  <c r="B3" i="16"/>
  <c r="G3" i="6"/>
  <c r="J3" i="20"/>
  <c r="C23" i="6"/>
  <c r="AB3" i="20"/>
  <c r="M3" i="16"/>
  <c r="G3" i="22"/>
  <c r="G1" i="16"/>
  <c r="Q3" i="19"/>
  <c r="G1" i="17"/>
  <c r="X3" i="16"/>
  <c r="J3" i="16"/>
  <c r="D11" i="6"/>
  <c r="H3" i="15"/>
  <c r="G3" i="16"/>
  <c r="P6" i="6"/>
  <c r="T3" i="15"/>
  <c r="V3" i="15"/>
  <c r="R3" i="20"/>
  <c r="Z3" i="19"/>
  <c r="AG3" i="16"/>
  <c r="G1" i="20"/>
  <c r="Q3" i="16"/>
  <c r="M3" i="21"/>
  <c r="I3" i="21"/>
  <c r="G1" i="18"/>
  <c r="N3" i="20"/>
  <c r="J3" i="15"/>
  <c r="U3" i="19"/>
  <c r="U6" i="8"/>
  <c r="D27" i="6"/>
  <c r="R3" i="15"/>
  <c r="K3" i="15"/>
  <c r="U16" i="8"/>
  <c r="R3" i="19"/>
  <c r="L3" i="16"/>
  <c r="X3" i="15"/>
  <c r="W3" i="19"/>
  <c r="S3" i="16"/>
  <c r="U9" i="8"/>
  <c r="O24" i="6"/>
  <c r="I3" i="16"/>
  <c r="X3" i="20"/>
  <c r="A3" i="16"/>
  <c r="Q23" i="6"/>
  <c r="I3" i="19"/>
  <c r="U17" i="8"/>
  <c r="L3" i="20"/>
  <c r="L3" i="15"/>
  <c r="M3" i="15"/>
  <c r="P3" i="16"/>
  <c r="AG3" i="15"/>
  <c r="I26" i="6"/>
  <c r="V3" i="20"/>
  <c r="M23" i="6"/>
  <c r="W3" i="15"/>
  <c r="G23" i="6"/>
  <c r="I3" i="15"/>
  <c r="K26" i="6"/>
  <c r="B3" i="15"/>
  <c r="V3" i="16"/>
  <c r="O3" i="15"/>
  <c r="K3" i="16"/>
  <c r="G1" i="21"/>
  <c r="AF3" i="16"/>
  <c r="U18" i="8"/>
  <c r="U7" i="8"/>
  <c r="U11" i="8"/>
  <c r="U15" i="8"/>
  <c r="U8" i="8"/>
  <c r="G24" i="6"/>
  <c r="T3" i="19"/>
  <c r="AH3" i="16"/>
  <c r="S3" i="15"/>
  <c r="M24" i="6"/>
  <c r="U3" i="8"/>
  <c r="I24" i="6"/>
  <c r="G1" i="22"/>
  <c r="T3" i="20"/>
  <c r="U12" i="8"/>
  <c r="E23" i="6"/>
  <c r="J3" i="21"/>
  <c r="AF3" i="19" l="1"/>
  <c r="AF3" i="20"/>
  <c r="AF3" i="18"/>
  <c r="AF3" i="22"/>
  <c r="AF3" i="17"/>
  <c r="H3" i="17"/>
  <c r="AH3" i="20"/>
  <c r="AH3" i="17"/>
  <c r="AH3" i="22"/>
  <c r="AH3" i="19"/>
  <c r="AH3" i="18"/>
  <c r="P3" i="19"/>
  <c r="Y3" i="19"/>
  <c r="S3" i="19"/>
  <c r="V3" i="19"/>
  <c r="M3" i="19"/>
  <c r="J3" i="19"/>
  <c r="AB3" i="19"/>
  <c r="G3" i="19"/>
  <c r="I3" i="22"/>
  <c r="AG3" i="20"/>
  <c r="AG3" i="18"/>
  <c r="AG3" i="17"/>
  <c r="AG3" i="22"/>
  <c r="AG3" i="19"/>
  <c r="L3" i="18"/>
  <c r="P3" i="18"/>
  <c r="H3" i="18"/>
  <c r="AD3" i="18"/>
  <c r="R3" i="18"/>
  <c r="O3" i="18"/>
  <c r="N3" i="18"/>
  <c r="M3" i="18"/>
  <c r="V3" i="18"/>
  <c r="Y3" i="18"/>
  <c r="G3" i="18"/>
  <c r="Q3" i="18"/>
  <c r="I3" i="18"/>
  <c r="Z3" i="18"/>
  <c r="AB3" i="18"/>
  <c r="T3" i="18"/>
  <c r="J3" i="18"/>
  <c r="K3" i="18"/>
  <c r="S3" i="18"/>
  <c r="U3" i="18"/>
  <c r="AC3" i="18"/>
  <c r="AA3" i="18"/>
  <c r="W3" i="18"/>
  <c r="X3" i="18"/>
  <c r="I3" i="17"/>
  <c r="AE3" i="22"/>
  <c r="AE3" i="19"/>
  <c r="AE3" i="17"/>
  <c r="AE3" i="20"/>
  <c r="AE3" i="18"/>
  <c r="G3" i="17"/>
  <c r="A24" i="8"/>
  <c r="B25" i="8"/>
  <c r="A6" i="8"/>
  <c r="B7" i="8"/>
  <c r="F3" i="22"/>
  <c r="AA3" i="20"/>
  <c r="I3" i="20"/>
  <c r="Y3" i="20"/>
  <c r="F3" i="15"/>
  <c r="S3" i="20"/>
  <c r="U3" i="20"/>
  <c r="F3" i="19"/>
  <c r="W3" i="20"/>
  <c r="F3" i="21"/>
  <c r="G3" i="21"/>
  <c r="F3" i="20"/>
  <c r="Q3" i="20"/>
  <c r="F3" i="17"/>
  <c r="K3" i="20"/>
  <c r="G3" i="20"/>
  <c r="F3" i="18"/>
  <c r="M3" i="20"/>
  <c r="F3" i="16"/>
  <c r="AC3" i="20"/>
  <c r="O3" i="20"/>
  <c r="B26" i="8" l="1"/>
  <c r="A25" i="8"/>
  <c r="A7" i="8"/>
  <c r="B8" i="8"/>
  <c r="B27" i="8" l="1"/>
  <c r="A26" i="8"/>
  <c r="A8" i="8"/>
  <c r="B9" i="8"/>
  <c r="B28" i="8" l="1"/>
  <c r="A27" i="8"/>
  <c r="A9" i="8"/>
  <c r="B10" i="8"/>
  <c r="A28" i="8" l="1"/>
  <c r="B29" i="8"/>
  <c r="A10" i="8"/>
  <c r="B11" i="8"/>
  <c r="B30" i="8" l="1"/>
  <c r="A29" i="8"/>
  <c r="A11" i="8"/>
  <c r="B12" i="8"/>
  <c r="B31" i="8" l="1"/>
  <c r="A30" i="8"/>
  <c r="A12" i="8"/>
  <c r="B13" i="8"/>
  <c r="B32" i="8" l="1"/>
  <c r="A31" i="8"/>
  <c r="A13" i="8"/>
  <c r="B14" i="8"/>
  <c r="B33" i="8" l="1"/>
  <c r="A32" i="8"/>
  <c r="A14" i="8"/>
  <c r="B15" i="8"/>
  <c r="B34" i="8" l="1"/>
  <c r="A33" i="8"/>
  <c r="A15" i="8"/>
  <c r="B16" i="8"/>
  <c r="B35" i="8" l="1"/>
  <c r="A34" i="8"/>
  <c r="A16" i="8"/>
  <c r="B17" i="8"/>
  <c r="B36" i="8" l="1"/>
  <c r="A35" i="8"/>
  <c r="A17" i="8"/>
  <c r="B18" i="8"/>
  <c r="A18" i="8" l="1"/>
  <c r="B19" i="8"/>
  <c r="B37" i="8"/>
  <c r="A36" i="8"/>
  <c r="A19" i="8" l="1"/>
  <c r="B20" i="8"/>
  <c r="A20" i="8" s="1"/>
  <c r="A37" i="8"/>
  <c r="B38" i="8"/>
  <c r="B39" i="8" l="1"/>
  <c r="A38" i="8"/>
  <c r="B40" i="8" l="1"/>
  <c r="A39" i="8"/>
  <c r="B41" i="8" l="1"/>
  <c r="A40" i="8"/>
  <c r="B42" i="8" l="1"/>
  <c r="A41" i="8"/>
  <c r="B43" i="8" l="1"/>
  <c r="A42" i="8"/>
  <c r="B44" i="8" l="1"/>
  <c r="A43" i="8"/>
  <c r="A44" i="8" l="1"/>
  <c r="B45" i="8"/>
  <c r="A45" i="8" l="1"/>
  <c r="B46" i="8"/>
  <c r="A46" i="8" l="1"/>
  <c r="B47" i="8"/>
  <c r="B48" i="8" l="1"/>
  <c r="A47" i="8"/>
  <c r="B49" i="8" l="1"/>
  <c r="A48" i="8"/>
  <c r="A49" i="8" l="1"/>
  <c r="B50" i="8"/>
  <c r="B51" i="8" l="1"/>
  <c r="A50" i="8"/>
  <c r="A51" i="8" l="1"/>
  <c r="B52" i="8"/>
  <c r="A52" i="8" l="1"/>
  <c r="B53" i="8"/>
  <c r="A53" i="8" l="1"/>
  <c r="B54" i="8"/>
  <c r="A54" i="8" s="1"/>
</calcChain>
</file>

<file path=xl/sharedStrings.xml><?xml version="1.0" encoding="utf-8"?>
<sst xmlns="http://schemas.openxmlformats.org/spreadsheetml/2006/main" count="1395" uniqueCount="972">
  <si>
    <t>MILAGROS HUERTA GÓMEZ DE MERODIO</t>
  </si>
  <si>
    <t>Universidad de Cádiz</t>
  </si>
  <si>
    <t>LEER CON ATENCIÓN</t>
  </si>
  <si>
    <t>Mayúsculas</t>
  </si>
  <si>
    <t>Esta Aplicación ha sido desarrollada, en la primera versión, por:</t>
  </si>
  <si>
    <t>FastTest PlugIn - DataBase</t>
  </si>
  <si>
    <t>Preguntas</t>
  </si>
  <si>
    <t>Emparejar</t>
  </si>
  <si>
    <t>Respuesta Corta</t>
  </si>
  <si>
    <t>Palabra Perdida</t>
  </si>
  <si>
    <t>fasttestplugin@gmail.com</t>
  </si>
  <si>
    <t>INICIO</t>
  </si>
  <si>
    <t>ESPAÑOL</t>
  </si>
  <si>
    <t>S</t>
  </si>
  <si>
    <t>I</t>
  </si>
  <si>
    <t>F</t>
  </si>
  <si>
    <t>P</t>
  </si>
  <si>
    <t>E</t>
  </si>
  <si>
    <t>Z_</t>
  </si>
  <si>
    <t>ENGLISH</t>
  </si>
  <si>
    <t>FRANÇAIS</t>
  </si>
  <si>
    <t>PORTUGUÊS</t>
  </si>
  <si>
    <t>ITALIEN</t>
  </si>
  <si>
    <t>DEUTSCH</t>
  </si>
  <si>
    <t>D</t>
  </si>
  <si>
    <t>IN</t>
  </si>
  <si>
    <t>00</t>
  </si>
  <si>
    <t>HOME</t>
  </si>
  <si>
    <t>MAISON</t>
  </si>
  <si>
    <t>CASA</t>
  </si>
  <si>
    <t>ANFANG</t>
  </si>
  <si>
    <t xml:space="preserve"> </t>
  </si>
  <si>
    <t>01</t>
  </si>
  <si>
    <t>02</t>
  </si>
  <si>
    <t>NO FUNCIONA CON
VERSIONES DE EXCEL 
ANTERIORES A 2007
NI CON LA ÚLTIMA ACTUALIZACIÓN DE MAC</t>
  </si>
  <si>
    <t xml:space="preserve">DOES NOT WORK WITH
EXCEL VERSIONS
BEFORE 2007
NOT WITH THE LATEST MAC UPDATE </t>
  </si>
  <si>
    <t xml:space="preserve">NE FONCTIONNE PAS AVEC
VERSIONS EXCEL
AVANT 2007
PAS AVEC LA DERNIÈRE MISE À JOUR MAC </t>
  </si>
  <si>
    <t xml:space="preserve">NÃO FUNCIONA COM
VERSÕES EXCEL
ANTES DE 2007
NÃO COM A ÚLTIMA ATUALIZAÇÃO DO MAC </t>
  </si>
  <si>
    <t xml:space="preserve">NON FUNZIONA CON
VERSIONI EXCEL
PRIMA DEL 2007
NON CON L'ULTIMO AGGIORNAMENTO DEL MAC </t>
  </si>
  <si>
    <t>ARBEITET NICHT MIT
EXCEL-VERSIONEN
VOR 2007
NICHT MIT DEM NEUESTEN MAC-UPDATE</t>
  </si>
  <si>
    <t>03</t>
  </si>
  <si>
    <t>READ CAREFULLY</t>
  </si>
  <si>
    <t>LIRE ATTENTIVEMENT</t>
  </si>
  <si>
    <t>LEIA CUIDADOSAMENTE</t>
  </si>
  <si>
    <t>LEGGI ATTENTAMENTE</t>
  </si>
  <si>
    <t>GRÜNDLICH DURCHLESEN</t>
  </si>
  <si>
    <t>04</t>
  </si>
  <si>
    <t>This Application has been developed, in the first version, by:</t>
  </si>
  <si>
    <t>Cette application a été développée, dans la première version, par:</t>
  </si>
  <si>
    <t>Este Aplicativo foi desenvolvido, na primeira versão, por:</t>
  </si>
  <si>
    <t>Questa Applicazione è stata sviluppata, nella prima versione, da:</t>
  </si>
  <si>
    <t>Diese Anwendung wurde in der ersten Version entwickelt von:</t>
  </si>
  <si>
    <t>05</t>
  </si>
  <si>
    <t>Cadiz University</t>
  </si>
  <si>
    <t>Université de Cadix</t>
  </si>
  <si>
    <t>Universidade de Cádiz</t>
  </si>
  <si>
    <t>Università di Cadice</t>
  </si>
  <si>
    <t>Cadiz Universität</t>
  </si>
  <si>
    <t>06</t>
  </si>
  <si>
    <t>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t>
  </si>
  <si>
    <t>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t>
  </si>
  <si>
    <t>1. Cette application a été développée grâce à un projet d'innovation pédagogique approuvé par l'Unité d'innovation pédagogique de l'Université de Cadix.
2. L'utilisateur final est l'enseignant qui souhaite utiliser les QUESTIONNAIRES de la plateforme Moodle. Il peut également être utilisé par toute personne souhaitant conserver ses banques de questions au même endroit et dans le même ordre.
3. L'application sert à faciliter la création d'une BANQUE DE QUESTIONS pour les questionnaires, l'utilisateur final doit vérifier que les questions sont importées correctement (au moins les premières fois) ainsi que si elles ont correctement rempli les données, comme si faisait dans Moodle.
Cliquez sur le TYPE DE QUESTION sur lequel vous souhaitez CONSULTER les questions enregistrées.</t>
  </si>
  <si>
    <t>1. Esta aplicação foi desenvolvida graças a um Projeto de Inovação em Ensino aprovado pela Unidade de Inovação em Ensino da Universidade de Cádiz.
2. O usuário final é o professor que deseja utilizar os QUESTIONÁRIOS da plataforma Moodle. Também pode ser usado por qualquer pessoa que queira ter seus Bancos de Perguntas armazenados no mesmo lugar e na ordem.
3. O aplicativo serve para facilitar a criação de um BANCO DE PERGUNTAS para os questionários, o usuário final deve verificar se as questões foram importadas corretamente (pelo menos nas primeiras vezes) bem como se preencheram os dados corretamente, como se estava fazendo no Moodle.
Clique no TIPO DE PERGUNTA sobre a qual deseja CONSULTAR as questões armazenadas.</t>
  </si>
  <si>
    <t>1. Questa applicazione è stata sviluppata grazie a un progetto di innovazione didattica approvato dall'Unità di innovazione didattica dell'Università di Cadice.
2. L'utente finale è l'insegnante che desidera utilizzare i QUESTIONARI della piattaforma Moodle. Può essere utilizzato anche da chiunque desideri conservare le proprie Banche delle domande nello stesso luogo e in ordine.
3. L'applicazione serve per facilitare la creazione di una BANCA DELLE DOMANDE per i questionari, l'utente finale deve verificare che le domande siano importate correttamente (almeno le prime volte) nonché che abbiano compilato correttamente i dati, come se stava facendo in Moodle.
Clicca sul TIPO DI DOMANDA su cui vuoi CONSULTARE le domande memorizzate.</t>
  </si>
  <si>
    <t>1. Diese Anwendung wurde dank eines Lehrinnovationsprojekts entwickelt, das von der Lehrinnovationseinheit der Universität Cádiz genehmigt wurde.
2. Der Endbenutzer ist der Lehrer, der die FRAGEBOGEN der Moodle-Plattform verwenden möchte. Es kann auch von jedem verwendet werden, der möchte, dass seine Fragenbanken am selben Ort und in der richtigen Reihenfolge gespeichert werden.
3. Die Anwendung dient dazu, die Erstellung einer BANK OF QUESTIONS für die Fragebögen zu erleichtern. Der Endbenutzer muss überprüfen, ob die Fragen korrekt importiert wurden (zumindest beim ersten Mal) und ob sie die Daten ordnungsgemäß ausgefüllt haben, als ob war in Moodle.
Klicken Sie auf die Art der Frage, auf der Sie die gespeicherten Fragen konsultieren möchten.</t>
  </si>
  <si>
    <t>07</t>
  </si>
  <si>
    <t>08</t>
  </si>
  <si>
    <t xml:space="preserve">Opción Múltiple 1R </t>
  </si>
  <si>
    <t>Choix Multiple 1R</t>
  </si>
  <si>
    <t>Múltipla Escolha 1R</t>
  </si>
  <si>
    <t>09</t>
  </si>
  <si>
    <t>10</t>
  </si>
  <si>
    <t>11</t>
  </si>
  <si>
    <t>Jogo</t>
  </si>
  <si>
    <t>12</t>
  </si>
  <si>
    <t>Short Answer</t>
  </si>
  <si>
    <t>13</t>
  </si>
  <si>
    <t>Missing Word</t>
  </si>
  <si>
    <t>14</t>
  </si>
  <si>
    <t>Cloze</t>
  </si>
  <si>
    <t>Lückentext</t>
  </si>
  <si>
    <t>15</t>
  </si>
  <si>
    <t>Questions</t>
  </si>
  <si>
    <t>Perguntas</t>
  </si>
  <si>
    <t>Domande</t>
  </si>
  <si>
    <t>Fragen</t>
  </si>
  <si>
    <t>BP</t>
  </si>
  <si>
    <t>Banco de preguntas</t>
  </si>
  <si>
    <t>Question database</t>
  </si>
  <si>
    <t>Banque de questions</t>
  </si>
  <si>
    <t>Banco de questões</t>
  </si>
  <si>
    <t>Banca delle domande</t>
  </si>
  <si>
    <t>Fragenbank</t>
  </si>
  <si>
    <t>Preguntas Almacenadas</t>
  </si>
  <si>
    <t>Saved Questions</t>
  </si>
  <si>
    <t>Questions Eenregistrées</t>
  </si>
  <si>
    <t>Perguntas Armazenadas</t>
  </si>
  <si>
    <t>Domande Memorizzate</t>
  </si>
  <si>
    <t>Gespeicherte Fragen</t>
  </si>
  <si>
    <t>Enunciado de la pregunta</t>
  </si>
  <si>
    <t>Question statement</t>
  </si>
  <si>
    <t>Énoncé de question</t>
  </si>
  <si>
    <t>Declaração de pregunta</t>
  </si>
  <si>
    <t>Dichiarazione di domanda</t>
  </si>
  <si>
    <t>Fragestellung</t>
  </si>
  <si>
    <t>Descripción</t>
  </si>
  <si>
    <t>Description</t>
  </si>
  <si>
    <t>Descrição</t>
  </si>
  <si>
    <t>Descrizione</t>
  </si>
  <si>
    <t>Beschreibung</t>
  </si>
  <si>
    <t>Respuesta Correcta</t>
  </si>
  <si>
    <t>Right Answer</t>
  </si>
  <si>
    <t>Bonne Réponse</t>
  </si>
  <si>
    <t>Resposta Correta</t>
  </si>
  <si>
    <t>Risposta Corretta</t>
  </si>
  <si>
    <t>Richtige Antwort</t>
  </si>
  <si>
    <t>Respuesta Incorrecta</t>
  </si>
  <si>
    <t>Wrong Answer</t>
  </si>
  <si>
    <t>Mauvaise Réponse</t>
  </si>
  <si>
    <t>Resposta Incorreta</t>
  </si>
  <si>
    <t>Risposta Sbagliata</t>
  </si>
  <si>
    <t>Falsche Antwort</t>
  </si>
  <si>
    <t>Retroalim.</t>
  </si>
  <si>
    <t>Feedback</t>
  </si>
  <si>
    <t>Retour d'inform.</t>
  </si>
  <si>
    <t>Comentários</t>
  </si>
  <si>
    <t>Risposta</t>
  </si>
  <si>
    <t>Pista</t>
  </si>
  <si>
    <t>Hint</t>
  </si>
  <si>
    <t>Indice</t>
  </si>
  <si>
    <t>Dica</t>
  </si>
  <si>
    <t>Traccia</t>
  </si>
  <si>
    <t>Hinweis</t>
  </si>
  <si>
    <t>Puntos</t>
  </si>
  <si>
    <t>Points</t>
  </si>
  <si>
    <t>Pontos</t>
  </si>
  <si>
    <t>Punti</t>
  </si>
  <si>
    <t>Punkte</t>
  </si>
  <si>
    <t>OM 1R</t>
  </si>
  <si>
    <t>CM 1R</t>
  </si>
  <si>
    <t>ME 1R</t>
  </si>
  <si>
    <t>SM 1R</t>
  </si>
  <si>
    <t>MC 1R</t>
  </si>
  <si>
    <t>VF</t>
  </si>
  <si>
    <t>TF</t>
  </si>
  <si>
    <t>WF</t>
  </si>
  <si>
    <t>EM</t>
  </si>
  <si>
    <t>MA</t>
  </si>
  <si>
    <t>CO</t>
  </si>
  <si>
    <t>JO</t>
  </si>
  <si>
    <t>SP</t>
  </si>
  <si>
    <t>RC</t>
  </si>
  <si>
    <t>SA</t>
  </si>
  <si>
    <t>RB</t>
  </si>
  <si>
    <t>KA</t>
  </si>
  <si>
    <t>PP</t>
  </si>
  <si>
    <t>MW</t>
  </si>
  <si>
    <t>MP</t>
  </si>
  <si>
    <t>VW</t>
  </si>
  <si>
    <t>16</t>
  </si>
  <si>
    <t>CL</t>
  </si>
  <si>
    <t>17</t>
  </si>
  <si>
    <t xml:space="preserve">Pareja </t>
  </si>
  <si>
    <t xml:space="preserve">Pair </t>
  </si>
  <si>
    <t>Coupler</t>
  </si>
  <si>
    <t>Casal</t>
  </si>
  <si>
    <t>Coppia</t>
  </si>
  <si>
    <t>Partner</t>
  </si>
  <si>
    <t>18</t>
  </si>
  <si>
    <t>Capitalization</t>
  </si>
  <si>
    <t>Majuscules</t>
  </si>
  <si>
    <t>Maiúsculas</t>
  </si>
  <si>
    <t>Maiuscola</t>
  </si>
  <si>
    <t>Großbuchstaben</t>
  </si>
  <si>
    <t>19</t>
  </si>
  <si>
    <t>Respuesta</t>
  </si>
  <si>
    <t>Answer</t>
  </si>
  <si>
    <t>Répondre</t>
  </si>
  <si>
    <t>Responda</t>
  </si>
  <si>
    <t>Antworten</t>
  </si>
  <si>
    <t>20</t>
  </si>
  <si>
    <t xml:space="preserve">Palabra </t>
  </si>
  <si>
    <t xml:space="preserve">Word </t>
  </si>
  <si>
    <t>Mot</t>
  </si>
  <si>
    <t>Palavra</t>
  </si>
  <si>
    <t>parola</t>
  </si>
  <si>
    <t>Wort</t>
  </si>
  <si>
    <t>21</t>
  </si>
  <si>
    <t>VERDADERO</t>
  </si>
  <si>
    <t>TRUE</t>
  </si>
  <si>
    <t>VRAI</t>
  </si>
  <si>
    <t>VERDADEIRO</t>
  </si>
  <si>
    <t>VERO</t>
  </si>
  <si>
    <t>WAHR</t>
  </si>
  <si>
    <t>22</t>
  </si>
  <si>
    <t>FALSO</t>
  </si>
  <si>
    <t>FALSE</t>
  </si>
  <si>
    <t>FAUX</t>
  </si>
  <si>
    <t>FALSCH</t>
  </si>
  <si>
    <t>23</t>
  </si>
  <si>
    <t xml:space="preserve">Grupo </t>
  </si>
  <si>
    <t xml:space="preserve">Group </t>
  </si>
  <si>
    <t>Grouper</t>
  </si>
  <si>
    <t>Grupo</t>
  </si>
  <si>
    <t>Gruppo</t>
  </si>
  <si>
    <t>Gruppe</t>
  </si>
  <si>
    <t>Ensayo</t>
  </si>
  <si>
    <t>Essay</t>
  </si>
  <si>
    <t>Composition</t>
  </si>
  <si>
    <t>Ensaios</t>
  </si>
  <si>
    <t>Componimento</t>
  </si>
  <si>
    <t>EN</t>
  </si>
  <si>
    <t>Formato de la Respuesta</t>
  </si>
  <si>
    <t>Response format</t>
  </si>
  <si>
    <t>Format de réponse</t>
  </si>
  <si>
    <t>Formato de resposta</t>
  </si>
  <si>
    <t>Formato della risposta</t>
  </si>
  <si>
    <t>Antwortformat</t>
  </si>
  <si>
    <t>Requerir texto</t>
  </si>
  <si>
    <t>Require text</t>
  </si>
  <si>
    <t>Exiger du texte</t>
  </si>
  <si>
    <t>Requer texto</t>
  </si>
  <si>
    <t>Richiedi testo</t>
  </si>
  <si>
    <t>Text erforderlich</t>
  </si>
  <si>
    <t>Tamaño de la caja de entrada</t>
  </si>
  <si>
    <t>Input box size</t>
  </si>
  <si>
    <t>Taille de la boîte de saisie</t>
  </si>
  <si>
    <t>Tamanho da caixa de entrada</t>
  </si>
  <si>
    <t>Dimensioni della casella di input</t>
  </si>
  <si>
    <t>Eingabefeldgröße</t>
  </si>
  <si>
    <t>Permitir archivos adjuntos</t>
  </si>
  <si>
    <t>Allow attachments</t>
  </si>
  <si>
    <t>Autoriser les pièces jointes</t>
  </si>
  <si>
    <t>Permitir anexos</t>
  </si>
  <si>
    <t>Consenti allegati</t>
  </si>
  <si>
    <t>Anhänge zulassen</t>
  </si>
  <si>
    <t>Archivos adjuntos requeridos</t>
  </si>
  <si>
    <t>Require attachments</t>
  </si>
  <si>
    <t>Exiger des pièces jointes</t>
  </si>
  <si>
    <t>Requer anexos</t>
  </si>
  <si>
    <t>Richiedi allegati</t>
  </si>
  <si>
    <t>Anhänge erforderlich</t>
  </si>
  <si>
    <t>Plantilla de Respuesta</t>
  </si>
  <si>
    <t>Response template</t>
  </si>
  <si>
    <t>Modèle de réponse</t>
  </si>
  <si>
    <t>Modelo de resposta</t>
  </si>
  <si>
    <t>Modello di risposta</t>
  </si>
  <si>
    <t>Antwortvorlage</t>
  </si>
  <si>
    <t>Información para el evaluador</t>
  </si>
  <si>
    <t>Information for graders</t>
  </si>
  <si>
    <t>Informations pour les niveleuses</t>
  </si>
  <si>
    <t>Informações para classificadores</t>
  </si>
  <si>
    <t>Informazioni per i selezionatori</t>
  </si>
  <si>
    <t>Informationen für Grader</t>
  </si>
  <si>
    <t>24</t>
  </si>
  <si>
    <t>25</t>
  </si>
  <si>
    <t>26</t>
  </si>
  <si>
    <t>27</t>
  </si>
  <si>
    <t>28</t>
  </si>
  <si>
    <t>29</t>
  </si>
  <si>
    <t>30</t>
  </si>
  <si>
    <t>31</t>
  </si>
  <si>
    <t>ES</t>
  </si>
  <si>
    <t>CM</t>
  </si>
  <si>
    <t>FR</t>
  </si>
  <si>
    <t>Réponse Courte</t>
  </si>
  <si>
    <t>Resposta Curta</t>
  </si>
  <si>
    <t>Risposta Breve</t>
  </si>
  <si>
    <t>Palavra Perdida</t>
  </si>
  <si>
    <t>Ancho RC</t>
  </si>
  <si>
    <t>Width SA</t>
  </si>
  <si>
    <t>Largeur RC</t>
  </si>
  <si>
    <t>Largura RC</t>
  </si>
  <si>
    <t>Larghezza RB</t>
  </si>
  <si>
    <t>Breite KA</t>
  </si>
  <si>
    <t>Pista 1</t>
  </si>
  <si>
    <t>Pista 2</t>
  </si>
  <si>
    <t>Pista 3</t>
  </si>
  <si>
    <t>Pista 4</t>
  </si>
  <si>
    <t>Imagen</t>
  </si>
  <si>
    <t>Respuesta 1</t>
  </si>
  <si>
    <t>Respuesta 2</t>
  </si>
  <si>
    <t>Respuesta 3</t>
  </si>
  <si>
    <t>Respuesta 4</t>
  </si>
  <si>
    <t>Respuesta 5</t>
  </si>
  <si>
    <t>Respuesta 6</t>
  </si>
  <si>
    <t>Retroalim. 1</t>
  </si>
  <si>
    <t>Retroalim. 2</t>
  </si>
  <si>
    <t>Retroalim. 3</t>
  </si>
  <si>
    <t>Retroalim. 4</t>
  </si>
  <si>
    <t>Retroalim. 5</t>
  </si>
  <si>
    <t>Retroalim. 6</t>
  </si>
  <si>
    <t>Puntos 1</t>
  </si>
  <si>
    <t>Puntos 2</t>
  </si>
  <si>
    <t>Puntos 3</t>
  </si>
  <si>
    <t>Puntos 4</t>
  </si>
  <si>
    <t>Puntos 5</t>
  </si>
  <si>
    <t>Puntos 6</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</si>
  <si>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</si>
  <si>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</si>
  <si>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</si>
  <si>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</si>
  <si>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</si>
  <si>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</si>
  <si>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</si>
  <si>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</si>
  <si>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</si>
  <si>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</si>
  <si>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</si>
  <si>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</si>
  <si>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</si>
  <si>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</si>
  <si>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</si>
  <si>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</si>
  <si>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</si>
  <si>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</si>
  <si>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</si>
  <si>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</si>
  <si>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</si>
  <si>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</si>
  <si>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</si>
  <si>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</si>
  <si>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</si>
  <si>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Pareja  01.1</t>
  </si>
  <si>
    <t>Pareja  01.2</t>
  </si>
  <si>
    <t>Pareja  02.1</t>
  </si>
  <si>
    <t>Pareja  02.2</t>
  </si>
  <si>
    <t>Pareja  03.1</t>
  </si>
  <si>
    <t>Pareja  03.2</t>
  </si>
  <si>
    <t>Pareja  04.1</t>
  </si>
  <si>
    <t>Pareja  04.2</t>
  </si>
  <si>
    <t>Pareja  05.1</t>
  </si>
  <si>
    <t>Pareja  05.2</t>
  </si>
  <si>
    <t>Pareja  06.1</t>
  </si>
  <si>
    <t>Pareja  06.2</t>
  </si>
  <si>
    <t>Pareja  07.1</t>
  </si>
  <si>
    <t>Pareja  07.2</t>
  </si>
  <si>
    <t>Pareja  08.1</t>
  </si>
  <si>
    <t>Pareja  08.2</t>
  </si>
  <si>
    <t>Pareja  09.1</t>
  </si>
  <si>
    <t>Pareja  09.2</t>
  </si>
  <si>
    <t>Pareja  10.1</t>
  </si>
  <si>
    <t>Pareja  10.2</t>
  </si>
  <si>
    <t>Pareja  11.1</t>
  </si>
  <si>
    <t>Pareja  11.2</t>
  </si>
  <si>
    <t>Pareja  12.1</t>
  </si>
  <si>
    <t>Pareja  12.14</t>
  </si>
  <si>
    <t>Respuesta 01</t>
  </si>
  <si>
    <t>Puntos 01</t>
  </si>
  <si>
    <t>Retroalim. 01</t>
  </si>
  <si>
    <t>Respuesta 02</t>
  </si>
  <si>
    <t>Puntos 02</t>
  </si>
  <si>
    <t>Retroalim. 02</t>
  </si>
  <si>
    <t>Respuesta 03</t>
  </si>
  <si>
    <t>Puntos 03</t>
  </si>
  <si>
    <t>Retroalim. 03</t>
  </si>
  <si>
    <t>Respuesta 04</t>
  </si>
  <si>
    <t>Puntos 04</t>
  </si>
  <si>
    <t>Retroalim. 04</t>
  </si>
  <si>
    <t>Respuesta 05</t>
  </si>
  <si>
    <t>Puntos 05</t>
  </si>
  <si>
    <t>Retroalim. 05</t>
  </si>
  <si>
    <t>Respuesta 06</t>
  </si>
  <si>
    <t>Puntos 06</t>
  </si>
  <si>
    <t>Retroalim. 06</t>
  </si>
  <si>
    <t>Respuesta 07</t>
  </si>
  <si>
    <t>Puntos 07</t>
  </si>
  <si>
    <t>Retroalim. 07</t>
  </si>
  <si>
    <t>Respuesta 08</t>
  </si>
  <si>
    <t>Puntos 08</t>
  </si>
  <si>
    <t>Retroalim. 08</t>
  </si>
  <si>
    <t>Puntos 7</t>
  </si>
  <si>
    <t>Puntos 8</t>
  </si>
  <si>
    <t>Puntos 9</t>
  </si>
  <si>
    <t>Puntos 10</t>
  </si>
  <si>
    <t>Puntos 11</t>
  </si>
  <si>
    <t>Puntos 12</t>
  </si>
  <si>
    <t>FastTest PlugIn - ENSAYO
Enunciado de la pregunta</t>
  </si>
  <si>
    <t>Formato de la Respuesta
Requerir texto</t>
  </si>
  <si>
    <t>C1</t>
  </si>
  <si>
    <t>C2</t>
  </si>
  <si>
    <t>Esta HOJA sirve para almacenar las preguntas y poder reutilizarlas cuando sea necesario, sin tener que volver a escribirlas para un nuevo BANCO DE PREGUNTAS.</t>
  </si>
  <si>
    <t>This SHEET is used to store the questions and to be able to reuse them when necessary, without having to retype them for a new BANK OF QUESTIONS.</t>
  </si>
  <si>
    <t>Cette FEUILLE permet de stocker les questions et de pouvoir les réutiliser si nécessaire, sans avoir à les retaper pour une nouvelle BANQUE DE QUESTIONS.</t>
  </si>
  <si>
    <t>Esta FOLHA serve para armazenar as questões e poder reutilizá-las quando necessário, sem ter que redigitá-las para um novo BANCO DE PERGUNTAS.</t>
  </si>
  <si>
    <t>Questo FOGLIO viene utilizzato per memorizzare le domande e per poterle riutilizzare quando necessario, senza doverle riscrivere per una nuova BANCA DELLE DOMANDE.</t>
  </si>
  <si>
    <t>Dieses BLATT wird verwendet, um die Fragen zu speichern und sie bei Bedarf wiederzuverwenden, ohne sie für eine neue BANK OF QUESTIONS erneut eingeben zu müssen.</t>
  </si>
  <si>
    <t xml:space="preserve"> IDIOMA
 LANGUAGE
 LANGUE
 IDIOMA
 LINGUA
 SPRACHE</t>
  </si>
  <si>
    <t>O</t>
  </si>
  <si>
    <t>NOMBRE</t>
  </si>
  <si>
    <t>SIGLA</t>
  </si>
  <si>
    <t>DICCIONARIO</t>
  </si>
  <si>
    <t>DICTIONARY</t>
  </si>
  <si>
    <t>PERSONALIZAR DICCIONARIO</t>
  </si>
  <si>
    <t>CUSTOM DICTIONARY</t>
  </si>
  <si>
    <t>DICTIONAIRE PERSONNALISÉ</t>
  </si>
  <si>
    <t>DICIONÁRIO PERSONALIZADO</t>
  </si>
  <si>
    <t>DIZIONARIO PERSONALIZZATO</t>
  </si>
  <si>
    <t>PERSOENLICHES WOERTERBUCH</t>
  </si>
  <si>
    <t>DICTIONAIRE</t>
  </si>
  <si>
    <t>DICIONÁRIO</t>
  </si>
  <si>
    <t>DIZIONARIO</t>
  </si>
  <si>
    <t>WOERTERBUCH</t>
  </si>
  <si>
    <t>CANAL YOUTUBE</t>
  </si>
  <si>
    <t>YOUTUBE CHANNEL</t>
  </si>
  <si>
    <t>CHAÎNE YOUTUBE</t>
  </si>
  <si>
    <t>CANAL DO YOUTUBE</t>
  </si>
  <si>
    <t>CANALE YOUTUBE</t>
  </si>
  <si>
    <t>YOUTUBE KANAL</t>
  </si>
  <si>
    <t>NRC</t>
  </si>
  <si>
    <t>NRI</t>
  </si>
  <si>
    <t>Descripcion</t>
  </si>
  <si>
    <t>Enunciado</t>
  </si>
  <si>
    <t>May</t>
  </si>
  <si>
    <t>NR</t>
  </si>
  <si>
    <t>GP 01</t>
  </si>
  <si>
    <t>P 01</t>
  </si>
  <si>
    <t>GP 02</t>
  </si>
  <si>
    <t>P 02</t>
  </si>
  <si>
    <t>GP 03</t>
  </si>
  <si>
    <t>P 03</t>
  </si>
  <si>
    <t>GP 04</t>
  </si>
  <si>
    <t>P 04</t>
  </si>
  <si>
    <t>GP 05</t>
  </si>
  <si>
    <t>P 06</t>
  </si>
  <si>
    <t>P 05</t>
  </si>
  <si>
    <t>GP 06</t>
  </si>
  <si>
    <t>GP 07</t>
  </si>
  <si>
    <t>P 07</t>
  </si>
  <si>
    <t>GP 08</t>
  </si>
  <si>
    <t>P 08</t>
  </si>
  <si>
    <t>GP 09</t>
  </si>
  <si>
    <t>P 09</t>
  </si>
  <si>
    <t>GP 10</t>
  </si>
  <si>
    <t>P 10</t>
  </si>
  <si>
    <t>GP 11</t>
  </si>
  <si>
    <t>P 11</t>
  </si>
  <si>
    <t>GP 12</t>
  </si>
  <si>
    <t>P 12</t>
  </si>
  <si>
    <t>MENSAJES MACROS</t>
  </si>
  <si>
    <t>MACROS MESSAGES</t>
  </si>
  <si>
    <t>MAKROS-NACHRICHTEN</t>
  </si>
  <si>
    <t>Copia el link (Ctrl+C) y 
pega (Ctrl+V) en Internet.</t>
  </si>
  <si>
    <t>Copy the link (Ctrl + C), 
and paste (Ctrl + V) in Internet.</t>
  </si>
  <si>
    <t>Copiez le link (Ctrl + C) 
et collez (Ctrl + V) Internet.</t>
  </si>
  <si>
    <t>Copie o link (Ctrl + C) 
e cole (Ctrl + V) Internet.</t>
  </si>
  <si>
    <t>Copia il testo (Ctrl + C) 
e incolla (Ctrl + V) Internet.</t>
  </si>
  <si>
    <t>Kopieren Sie den Text (Strg + C)
und fügen Sie ein (Strg + V) Internet.</t>
  </si>
  <si>
    <t>TX</t>
  </si>
  <si>
    <t>Multiple Choice 1A</t>
  </si>
  <si>
    <t>Risposta Multipla 1R</t>
  </si>
  <si>
    <t xml:space="preserve">Opción Múltiple +R </t>
  </si>
  <si>
    <t>Multiple Choice +A</t>
  </si>
  <si>
    <t>Choix Multiple +R</t>
  </si>
  <si>
    <t>Múltipla Escolha +R</t>
  </si>
  <si>
    <t>Risposta Multipla +R</t>
  </si>
  <si>
    <t>Multiple Choice +R</t>
  </si>
  <si>
    <t>Verdadero/Falso</t>
  </si>
  <si>
    <t>True/False</t>
  </si>
  <si>
    <t>Vrai/Faux</t>
  </si>
  <si>
    <t>Verdadeiro/Falso</t>
  </si>
  <si>
    <t>Vero/Falso</t>
  </si>
  <si>
    <t>Wahr/Falsch</t>
  </si>
  <si>
    <t>Matching</t>
  </si>
  <si>
    <t>Appariement</t>
  </si>
  <si>
    <t>Corrispondenza</t>
  </si>
  <si>
    <t>Zuordnung</t>
  </si>
  <si>
    <t xml:space="preserve"> Kurzantwort</t>
  </si>
  <si>
    <t>Mots Manquants</t>
  </si>
  <si>
    <t>Parole Mancanti</t>
  </si>
  <si>
    <t>Lückentextauswahl</t>
  </si>
  <si>
    <t>Freitext</t>
  </si>
  <si>
    <t>MC 1A</t>
  </si>
  <si>
    <t>CM +R</t>
  </si>
  <si>
    <t>ME +R</t>
  </si>
  <si>
    <t>SM +R</t>
  </si>
  <si>
    <t>MC +R</t>
  </si>
  <si>
    <t>MC +A</t>
  </si>
  <si>
    <t>OM +R</t>
  </si>
  <si>
    <t>N Sub</t>
  </si>
  <si>
    <t>Nivel</t>
  </si>
  <si>
    <t>Nombre</t>
  </si>
  <si>
    <t>On Action</t>
  </si>
  <si>
    <t>Face Id</t>
  </si>
  <si>
    <t>Begin Group</t>
  </si>
  <si>
    <t>N/A</t>
  </si>
  <si>
    <t>HOJAS NO MUESTRA</t>
  </si>
  <si>
    <t>Nivel &amp; Incluir</t>
  </si>
  <si>
    <t>False</t>
  </si>
  <si>
    <t>Graba_Archivo</t>
  </si>
  <si>
    <t>True</t>
  </si>
  <si>
    <t>Z_TX_92_1_</t>
  </si>
  <si>
    <t>Z_TX_92_2_</t>
  </si>
  <si>
    <t>Guardar_Cierra_Archivo</t>
  </si>
  <si>
    <t>Z_TX_92_3_</t>
  </si>
  <si>
    <t>CambiarCtrl_X_Ctrl_C</t>
  </si>
  <si>
    <t>Z_TX_92_5_</t>
  </si>
  <si>
    <t>Cambiar_Ctrl_V</t>
  </si>
  <si>
    <t>Z_TX_92_6_</t>
  </si>
  <si>
    <t>Ir_INICIO</t>
  </si>
  <si>
    <t>Z_TX_92_7_</t>
  </si>
  <si>
    <t>Z_IN_00_</t>
  </si>
  <si>
    <t>IR_DICCIONARIO</t>
  </si>
  <si>
    <t>Z_IN_10_</t>
  </si>
  <si>
    <t>Z_TX_92_8_</t>
  </si>
  <si>
    <t>Z_IN_09_</t>
  </si>
  <si>
    <t>92_1</t>
  </si>
  <si>
    <t>MENÚ GENERAL</t>
  </si>
  <si>
    <t>GENERAL MENU</t>
  </si>
  <si>
    <t>MENU GÉNÉRAL</t>
  </si>
  <si>
    <t>MENU GERAL</t>
  </si>
  <si>
    <t>MEN GENERALE</t>
  </si>
  <si>
    <t>ALLGEMEINES MENÜ</t>
  </si>
  <si>
    <t>92_2</t>
  </si>
  <si>
    <t xml:space="preserve">GUARDAR </t>
  </si>
  <si>
    <t>SAVE</t>
  </si>
  <si>
    <t>SAUVEGARDER</t>
  </si>
  <si>
    <t>SALVE</t>
  </si>
  <si>
    <t>SALVA</t>
  </si>
  <si>
    <t>SPEICHERN</t>
  </si>
  <si>
    <t>92_3</t>
  </si>
  <si>
    <t>CERRAR</t>
  </si>
  <si>
    <t>CLOSE</t>
  </si>
  <si>
    <t>FERMER</t>
  </si>
  <si>
    <t>FECHAR</t>
  </si>
  <si>
    <t>CHIUDERE</t>
  </si>
  <si>
    <t>SCHLIESSEN</t>
  </si>
  <si>
    <t>92_4</t>
  </si>
  <si>
    <t>AYUDA</t>
  </si>
  <si>
    <t>HELP</t>
  </si>
  <si>
    <t>AIDER</t>
  </si>
  <si>
    <t>AJUDA</t>
  </si>
  <si>
    <t>AIUTO</t>
  </si>
  <si>
    <t>HILFE</t>
  </si>
  <si>
    <t>92_5</t>
  </si>
  <si>
    <t>COPIAR</t>
  </si>
  <si>
    <t>COPY</t>
  </si>
  <si>
    <t>COPIER</t>
  </si>
  <si>
    <t>CÓPIA DE</t>
  </si>
  <si>
    <t>COPIA</t>
  </si>
  <si>
    <t>KOPIEREN</t>
  </si>
  <si>
    <t>92_6</t>
  </si>
  <si>
    <t>PEGAR</t>
  </si>
  <si>
    <t>PASTE</t>
  </si>
  <si>
    <t>PÂTE</t>
  </si>
  <si>
    <t>COLAR</t>
  </si>
  <si>
    <t>IMPASTO</t>
  </si>
  <si>
    <t>EINFÜGEN</t>
  </si>
  <si>
    <t>92_7</t>
  </si>
  <si>
    <t>IR A…</t>
  </si>
  <si>
    <t>GO TO …</t>
  </si>
  <si>
    <t>ALLER À…</t>
  </si>
  <si>
    <t>VAMOS PARA…</t>
  </si>
  <si>
    <t>VAI A…</t>
  </si>
  <si>
    <t>GEHE ZU…</t>
  </si>
  <si>
    <t>92_8</t>
  </si>
  <si>
    <t>92_9</t>
  </si>
  <si>
    <t>LINK DICCIONARIO</t>
  </si>
  <si>
    <t>LINK DICTIONARY</t>
  </si>
  <si>
    <t>LINK DICTIONAIRE</t>
  </si>
  <si>
    <t>LINK DICIONÁRIO</t>
  </si>
  <si>
    <t>LINK DIZIONARIO</t>
  </si>
  <si>
    <t>LINK WOERTERBUCH</t>
  </si>
  <si>
    <t>Z_IN_08_</t>
  </si>
  <si>
    <t>Z_IN_11_</t>
  </si>
  <si>
    <t>Z_IN_12_</t>
  </si>
  <si>
    <t>Z_IN_13_</t>
  </si>
  <si>
    <t>Z_IN_14_</t>
  </si>
  <si>
    <t>Z_IN_16_</t>
  </si>
  <si>
    <t>Z_BP_02_</t>
  </si>
  <si>
    <t>IR_OM</t>
  </si>
  <si>
    <t>IR_O2</t>
  </si>
  <si>
    <t>IR_VF</t>
  </si>
  <si>
    <t>IR_RC</t>
  </si>
  <si>
    <t>IR_PP</t>
  </si>
  <si>
    <t>IR_EN</t>
  </si>
  <si>
    <t>IR_CL</t>
  </si>
  <si>
    <t>Enlace_DICCIONARIO</t>
  </si>
  <si>
    <t>Datos OM</t>
  </si>
  <si>
    <t>Datos O2</t>
  </si>
  <si>
    <t>Datos VF</t>
  </si>
  <si>
    <t>Datos EM</t>
  </si>
  <si>
    <t>Datos RC</t>
  </si>
  <si>
    <t>Datos PP</t>
  </si>
  <si>
    <t>Datos EN</t>
  </si>
  <si>
    <t>Datos CL</t>
  </si>
  <si>
    <t xml:space="preserve">INICIO,Datos OM,Datos O2,Datos VF,Datos EM,Datos PP,Datos RC,Datos EN,Datos CL, </t>
  </si>
  <si>
    <t>IR_E</t>
  </si>
  <si>
    <t>CommandBars</t>
  </si>
  <si>
    <t>Cambio</t>
  </si>
  <si>
    <t>Activa/Des</t>
  </si>
  <si>
    <t>Cell</t>
  </si>
  <si>
    <t>Para cada celda</t>
  </si>
  <si>
    <t>Column</t>
  </si>
  <si>
    <t>Para cada Columna</t>
  </si>
  <si>
    <t>Row</t>
  </si>
  <si>
    <t>Para cada Fila</t>
  </si>
  <si>
    <t>Ply</t>
  </si>
  <si>
    <t>Para cada Pestaña</t>
  </si>
  <si>
    <t>Sheet</t>
  </si>
  <si>
    <t>Para cada Hoja</t>
  </si>
  <si>
    <t>Worksheet Menu Bar</t>
  </si>
  <si>
    <t>Para cada Barra Menú</t>
  </si>
  <si>
    <t>Nivel 1</t>
  </si>
  <si>
    <t>Nivel 2</t>
  </si>
  <si>
    <t>Teclas</t>
  </si>
  <si>
    <t>Num N/A</t>
  </si>
  <si>
    <t>[Teclas]</t>
  </si>
  <si>
    <t>%{F4}</t>
  </si>
  <si>
    <t>^+{h}</t>
  </si>
  <si>
    <t>Alt+</t>
  </si>
  <si>
    <t>Ctrl+</t>
  </si>
  <si>
    <t>^{g}</t>
  </si>
  <si>
    <t>^{c}</t>
  </si>
  <si>
    <t>^{v}</t>
  </si>
  <si>
    <t>^+{d}</t>
  </si>
  <si>
    <t>^+{l}</t>
  </si>
  <si>
    <t>Muestra cuadro diálogo MACRO</t>
  </si>
  <si>
    <t>%{F8}</t>
  </si>
  <si>
    <t>Muestra cuadro panel seleccionar OBJETOS</t>
  </si>
  <si>
    <t>%{F10}</t>
  </si>
  <si>
    <t>Activa la barra de Menú</t>
  </si>
  <si>
    <t>{F10}</t>
  </si>
  <si>
    <t>Muestra menú desplegable Click Derecho</t>
  </si>
  <si>
    <t>+{F10}</t>
  </si>
  <si>
    <t>Abre editor VBA</t>
  </si>
  <si>
    <t>%{F11}</t>
  </si>
  <si>
    <t>Inserta hoja de Macros EXCEL</t>
  </si>
  <si>
    <t>^{F11}</t>
  </si>
  <si>
    <t>Muestra cuadro diálogo IMPRIMIR</t>
  </si>
  <si>
    <t>^+{F12}</t>
  </si>
  <si>
    <t>^{x}</t>
  </si>
  <si>
    <t>Escape</t>
  </si>
  <si>
    <t>{Esc}</t>
  </si>
  <si>
    <t>Inserta un gráfico en la hoja actual</t>
  </si>
  <si>
    <t>%{F1}</t>
  </si>
  <si>
    <t>^+{1}</t>
  </si>
  <si>
    <t>^+{2}</t>
  </si>
  <si>
    <t>^+{3}</t>
  </si>
  <si>
    <t>^+{4}</t>
  </si>
  <si>
    <t>^+{5}</t>
  </si>
  <si>
    <t>^+{6}</t>
  </si>
  <si>
    <t>^+{7}</t>
  </si>
  <si>
    <t>^+{8}</t>
  </si>
  <si>
    <t>^+{F10}</t>
  </si>
  <si>
    <t>MENU EXCEL</t>
  </si>
  <si>
    <t>EXCEL MENU</t>
  </si>
  <si>
    <t>MENÜ EXCEL</t>
  </si>
  <si>
    <t>Z_TX_92_9_</t>
  </si>
  <si>
    <t>^{s}</t>
  </si>
  <si>
    <t>Activa_Menu_EXCEL_DB</t>
  </si>
  <si>
    <t>FastTest PlugIn - DataBase.xlsm</t>
  </si>
  <si>
    <t>92_10</t>
  </si>
  <si>
    <t>¿Desea guardar los cambios?</t>
  </si>
  <si>
    <t>Do you want to save your changes?</t>
  </si>
  <si>
    <t>Voulez-vous enregistrer vos modifications?</t>
  </si>
  <si>
    <t>Quer salvar suas mudanças?</t>
  </si>
  <si>
    <t>Vuoi salvare le modifiche?</t>
  </si>
  <si>
    <t>Möchten Sie Ihre Änderungen speichern?</t>
  </si>
  <si>
    <t>家</t>
  </si>
  <si>
    <t>YOUTUBE频道</t>
  </si>
  <si>
    <t>不使用
EXCEL版本
2007年之前
不使用最新的MAC更新</t>
  </si>
  <si>
    <t>仔细阅读</t>
  </si>
  <si>
    <t>该应用程序是在第一个版本中开发的：</t>
  </si>
  <si>
    <t>加迪兹大学</t>
  </si>
  <si>
    <t>1.由于Cádiz大学教学创新部门批准的教学创新项目，该应用程序已开发出来。
2.最终用户是想要使用Moodle平台问卷的老师。任何想要将问题库存储在一个地方并按顺序存储的人也可以使用它。
3.该应用程序有助于为问卷提出一系列问题，最终用户必须检查问题是否正确导入（至少是第一次），以及它们是否适当地填写了数据，就好像一样在Moodle做。
单击您要咨询存储问题的问题类型。</t>
  </si>
  <si>
    <t>该表用于存储问题，并能够在必要时重复使用它们，而无需将它们重新输入以进行新的问题。</t>
  </si>
  <si>
    <t>多项选择1A</t>
  </si>
  <si>
    <t>多项选择 +A</t>
  </si>
  <si>
    <t>真假</t>
  </si>
  <si>
    <t>匹配</t>
  </si>
  <si>
    <t>简短的答案</t>
  </si>
  <si>
    <t>缺少单词</t>
  </si>
  <si>
    <t>披肩</t>
  </si>
  <si>
    <t>问题</t>
  </si>
  <si>
    <t>散文</t>
  </si>
  <si>
    <t>自定义词典</t>
  </si>
  <si>
    <t>问题数据库</t>
  </si>
  <si>
    <t>保存的问题</t>
  </si>
  <si>
    <t>字典</t>
  </si>
  <si>
    <t>问题声明</t>
  </si>
  <si>
    <t>描述</t>
  </si>
  <si>
    <t>正确答案</t>
  </si>
  <si>
    <t>错误的答案</t>
  </si>
  <si>
    <t>反馈</t>
  </si>
  <si>
    <t>暗示</t>
  </si>
  <si>
    <t>点</t>
  </si>
  <si>
    <t>MC +A。</t>
  </si>
  <si>
    <t>嘛</t>
  </si>
  <si>
    <t>一对</t>
  </si>
  <si>
    <t>大写</t>
  </si>
  <si>
    <t>回答</t>
  </si>
  <si>
    <t>单词</t>
  </si>
  <si>
    <t>真的</t>
  </si>
  <si>
    <t>错误的</t>
  </si>
  <si>
    <t>团体</t>
  </si>
  <si>
    <t>响应格式</t>
  </si>
  <si>
    <t>需要文字</t>
  </si>
  <si>
    <t>输入框大小</t>
  </si>
  <si>
    <t>允许附件</t>
  </si>
  <si>
    <t>需要附件</t>
  </si>
  <si>
    <t>响应模板</t>
  </si>
  <si>
    <t>给分级生的信息</t>
  </si>
  <si>
    <t>宽度SA</t>
  </si>
  <si>
    <t>宏消息</t>
  </si>
  <si>
    <t>复制链接（ctrl + c），
和Internet中的粘贴（CTRL + V）。</t>
  </si>
  <si>
    <t>一般菜单</t>
  </si>
  <si>
    <t>节省</t>
  </si>
  <si>
    <t>关</t>
  </si>
  <si>
    <t>帮助</t>
  </si>
  <si>
    <t>复制</t>
  </si>
  <si>
    <t>粘贴</t>
  </si>
  <si>
    <t>去 …</t>
  </si>
  <si>
    <t>链接词典</t>
  </si>
  <si>
    <t>EXCEL菜单</t>
  </si>
  <si>
    <t>您想保存更改吗？</t>
  </si>
  <si>
    <t>中文简体</t>
  </si>
  <si>
    <t>CS</t>
  </si>
  <si>
    <t>Nº max. Respuestas</t>
  </si>
  <si>
    <t>No. max. Answers</t>
  </si>
  <si>
    <t>Nº max. Réponses</t>
  </si>
  <si>
    <t>Nº máx. respostas</t>
  </si>
  <si>
    <t>Anzahl max. Antworten</t>
  </si>
  <si>
    <t>最大数量 答案</t>
  </si>
  <si>
    <t>N° max. risposte</t>
  </si>
  <si>
    <t>FIN</t>
  </si>
  <si>
    <t>END</t>
  </si>
  <si>
    <t>TERMINER</t>
  </si>
  <si>
    <t>FINALIZAR</t>
  </si>
  <si>
    <t>FINIRE</t>
  </si>
  <si>
    <t>FERTIG</t>
  </si>
  <si>
    <t>结束</t>
  </si>
  <si>
    <t>Ancho IM</t>
  </si>
  <si>
    <t>LENGUA</t>
  </si>
  <si>
    <t>INICIALES</t>
  </si>
  <si>
    <t>[01] AFRIKAANS_______</t>
  </si>
  <si>
    <t>af</t>
  </si>
  <si>
    <t>[02] CATALÀ_________</t>
  </si>
  <si>
    <t>ca</t>
  </si>
  <si>
    <t>[03] ČEŠTINA_________</t>
  </si>
  <si>
    <t>cs</t>
  </si>
  <si>
    <t>[04] CYMRAEG________</t>
  </si>
  <si>
    <t>cy</t>
  </si>
  <si>
    <t>[05] DANSK__________</t>
  </si>
  <si>
    <t>da</t>
  </si>
  <si>
    <t>[06] EESTI KEEL_______</t>
  </si>
  <si>
    <t>et</t>
  </si>
  <si>
    <t>[07] EUSQUERA_______</t>
  </si>
  <si>
    <t>eu</t>
  </si>
  <si>
    <t>[08] FILIPINO________</t>
  </si>
  <si>
    <t>tl</t>
  </si>
  <si>
    <t>[09] GALEGO_________</t>
  </si>
  <si>
    <t>gl</t>
  </si>
  <si>
    <t>[10] HRVATSKI________</t>
  </si>
  <si>
    <t>hr</t>
  </si>
  <si>
    <t>[11] ÍSLENSKA________</t>
  </si>
  <si>
    <t>is</t>
  </si>
  <si>
    <t>[12] KISWAHILI_______</t>
  </si>
  <si>
    <t>sw</t>
  </si>
  <si>
    <t>[13] KREYÒL AYISYEN__</t>
  </si>
  <si>
    <t>ht</t>
  </si>
  <si>
    <t>[14] LATVIEŠU________</t>
  </si>
  <si>
    <t>lv</t>
  </si>
  <si>
    <t>[15] LIETUVIŲ KALBA___</t>
  </si>
  <si>
    <t>lt</t>
  </si>
  <si>
    <t>[16] MAGYAR_________</t>
  </si>
  <si>
    <t>hu</t>
  </si>
  <si>
    <t>[17] MALAY__________</t>
  </si>
  <si>
    <t>ms</t>
  </si>
  <si>
    <t>[18] MALTI___________</t>
  </si>
  <si>
    <t>mt</t>
  </si>
  <si>
    <t>[19] NEDERLANDS_____</t>
  </si>
  <si>
    <t>nl</t>
  </si>
  <si>
    <t>[20] NORSK__________</t>
  </si>
  <si>
    <t>no</t>
  </si>
  <si>
    <t>[21] POLSKI___________</t>
  </si>
  <si>
    <t>pl</t>
  </si>
  <si>
    <t>[22] ROMÂNĂ_________</t>
  </si>
  <si>
    <t>ro</t>
  </si>
  <si>
    <t>[23] SHQIP__________</t>
  </si>
  <si>
    <t>sq</t>
  </si>
  <si>
    <t>[24] SLOVENČINA______</t>
  </si>
  <si>
    <t>sk</t>
  </si>
  <si>
    <t>[25] SLOVENSKO______</t>
  </si>
  <si>
    <t>sl</t>
  </si>
  <si>
    <t>[26] SUOMI__________</t>
  </si>
  <si>
    <t>fi</t>
  </si>
  <si>
    <t>[27] SVENSKA_________</t>
  </si>
  <si>
    <t>sv</t>
  </si>
  <si>
    <t>[28] TIẾNG VIỆT______</t>
  </si>
  <si>
    <t>vi</t>
  </si>
  <si>
    <t>[29] TÜRKÇE_________</t>
  </si>
  <si>
    <t>tr</t>
  </si>
  <si>
    <t>[30] ᲥᲐᲠᲗᲣᲚᲘ____</t>
  </si>
  <si>
    <t>ka</t>
  </si>
  <si>
    <t>[31] ΕΛΛΗΝΙΚΆ________</t>
  </si>
  <si>
    <t>el</t>
  </si>
  <si>
    <t>[32] БЕЛАРУСКАЯ_____</t>
  </si>
  <si>
    <t>be</t>
  </si>
  <si>
    <t>[33] БЪЛГАРСКИ_______</t>
  </si>
  <si>
    <t>bg</t>
  </si>
  <si>
    <t>[34] МАКЕДОНСКИ____</t>
  </si>
  <si>
    <t>mk</t>
  </si>
  <si>
    <t>[35] РУССКИЙ________</t>
  </si>
  <si>
    <t>ru</t>
  </si>
  <si>
    <t>[36] СРПСКИ__________</t>
  </si>
  <si>
    <t>sr</t>
  </si>
  <si>
    <t>[37] УКРАЇНСЬКА_____</t>
  </si>
  <si>
    <t>uk</t>
  </si>
  <si>
    <t>[38] ՀԱՅԵՐԷՆ________</t>
  </si>
  <si>
    <t>hy</t>
  </si>
  <si>
    <t>[39] हिन्दी_____________</t>
  </si>
  <si>
    <t>hi</t>
  </si>
  <si>
    <t>[40] ไทย____________</t>
  </si>
  <si>
    <t>th</t>
  </si>
  <si>
    <t>[41] 한국어___________</t>
  </si>
  <si>
    <t>ko</t>
  </si>
  <si>
    <t>[42] 日本語___________</t>
  </si>
  <si>
    <t>ja</t>
  </si>
  <si>
    <t>[43] ייִדיש ___________</t>
  </si>
  <si>
    <t>yi</t>
  </si>
  <si>
    <t>Dch</t>
  </si>
  <si>
    <t>[44] עברית___________</t>
  </si>
  <si>
    <t>iw</t>
  </si>
  <si>
    <t>[45] آذربایجان دیلیייִדיש _</t>
  </si>
  <si>
    <t>az</t>
  </si>
  <si>
    <t>[46] اردو_____________</t>
  </si>
  <si>
    <t>ur</t>
  </si>
  <si>
    <t>[47] عربي____________</t>
  </si>
  <si>
    <t>ar</t>
  </si>
  <si>
    <t>[1] ESPAÑOL: 
Escribe el número correspondiente según el lenguaje con el que quieres trabajar por defecto. Podrás cambiarlo en cualquier momento.
[2] ENGLISH:
Write the corresponding number according to the language you want to work with by default. You can change it at any time.
[3] FRANÇAIS:
Écrivez le numéro correspondant en fonction de la langue avec laquelle vous souhaitez travailler par défaut. Vous pouvez le modifier à tout moment.
[4] PORTUGUÊS:
Escreva o número correspondente de acordo com o idioma com o qual deseja trabalhar por padrão. Você pode alterá-lo a qualquer momento.
[5] ITALIEN:
Scrivi il numero corrispondente in base alla lingua con cui desideri lavorare per impostazione predefinita. Puoi modificarlo in qualsiasi momento.
[6] DEUTSCH:
Schreiben Sie die entsprechende Nummer entsprechend der Sprache, mit der Sie standardmäßig arbeiten möchten. Sie können es jederzeit ändern.
[7] 简体中文：
默认情况下，根据您要使用的语言编写相应的数字。 您可以随时更改它。</t>
  </si>
  <si>
    <t>V - 7.8  - 02/04/2023</t>
  </si>
  <si>
    <t>Attention to reading</t>
  </si>
  <si>
    <t>What colour is the White horse of Santiago?</t>
  </si>
  <si>
    <t>White</t>
  </si>
  <si>
    <t>Black</t>
  </si>
  <si>
    <t>Brown</t>
  </si>
  <si>
    <t>Gray</t>
  </si>
  <si>
    <t>Beige</t>
  </si>
  <si>
    <t>Very good, I see that you have read the question correctly</t>
  </si>
  <si>
    <t>You must pay attention to what you read 1.</t>
  </si>
  <si>
    <t>You must pay attention to what you read 2.</t>
  </si>
  <si>
    <t>You must pay attention to what you read 3.</t>
  </si>
  <si>
    <t>You must pay attention to what you read 4.</t>
  </si>
  <si>
    <t>You must pay attention to what you read 5.</t>
  </si>
  <si>
    <t>Units</t>
  </si>
  <si>
    <t>In what units is length measured? &lt;/p&gt; Read the question well.</t>
  </si>
  <si>
    <t>m</t>
  </si>
  <si>
    <t>m^{^2^}^</t>
  </si>
  <si>
    <t>m^{^3^}^</t>
  </si>
  <si>
    <t>m^{^4^}^</t>
  </si>
  <si>
    <t>m_{_2_}_</t>
  </si>
  <si>
    <t>m_{_3_}_</t>
  </si>
  <si>
    <t>Math</t>
  </si>
  <si>
    <t>What is the derivative of the following function? \(\frac{\sin(x)}{x-1}\)</t>
  </si>
  <si>
    <t>\(\frac{\cos(x)}{x-1}-\frac{\sin(x)}{(x-1)^2}\)</t>
  </si>
  <si>
    <t>\(\frac{\cos^2(x)}{x-1}\)</t>
  </si>
  <si>
    <t>\(-\frac{\cos^2(x)}{x-1}\)</t>
  </si>
  <si>
    <t>WHITE</t>
  </si>
  <si>
    <t>mm</t>
  </si>
  <si>
    <t>mm^{^2^}^</t>
  </si>
  <si>
    <t>mm^{^3^}^</t>
  </si>
  <si>
    <t>Santiago's WHITE horse is white</t>
  </si>
  <si>
    <t>Very well.</t>
  </si>
  <si>
    <t>You must pay attention to what you read.</t>
  </si>
  <si>
    <t>Read the question better.</t>
  </si>
  <si>
    <t>Hint 1</t>
  </si>
  <si>
    <t>Hint 2</t>
  </si>
  <si>
    <t>Hint 3</t>
  </si>
  <si>
    <t>Hint 4</t>
  </si>
  <si>
    <t>Reading</t>
  </si>
  <si>
    <t>Santiago's BLACK horse is white</t>
  </si>
  <si>
    <t>Alright, I see you read the question</t>
  </si>
  <si>
    <t>Read the question well</t>
  </si>
  <si>
    <t>Basic knowledge</t>
  </si>
  <si>
    <t>Match the names.</t>
  </si>
  <si>
    <t>Desk</t>
  </si>
  <si>
    <t>Chair</t>
  </si>
  <si>
    <t>Board</t>
  </si>
  <si>
    <t>Whiteboard</t>
  </si>
  <si>
    <t>Beach</t>
  </si>
  <si>
    <t>Sand</t>
  </si>
  <si>
    <t>Sun</t>
  </si>
  <si>
    <t>Moon</t>
  </si>
  <si>
    <t>Meal</t>
  </si>
  <si>
    <t>Dinner</t>
  </si>
  <si>
    <t>Kid</t>
  </si>
  <si>
    <t>Girl</t>
  </si>
  <si>
    <t>Board game</t>
  </si>
  <si>
    <t>Parcheesi</t>
  </si>
  <si>
    <t>Car</t>
  </si>
  <si>
    <t>Motorcycle</t>
  </si>
  <si>
    <t>Dog</t>
  </si>
  <si>
    <t>Cat</t>
  </si>
  <si>
    <t>Beak</t>
  </si>
  <si>
    <t>Shovel</t>
  </si>
  <si>
    <t>Husband</t>
  </si>
  <si>
    <t>Woman</t>
  </si>
  <si>
    <t>Eyes</t>
  </si>
  <si>
    <t>Nose</t>
  </si>
  <si>
    <t>Numbers</t>
  </si>
  <si>
    <t>Link the pairs.</t>
  </si>
  <si>
    <t>one</t>
  </si>
  <si>
    <t>two</t>
  </si>
  <si>
    <t>three</t>
  </si>
  <si>
    <t>four</t>
  </si>
  <si>
    <t>five</t>
  </si>
  <si>
    <t>six</t>
  </si>
  <si>
    <t>seven</t>
  </si>
  <si>
    <t>Eight</t>
  </si>
  <si>
    <t>nine</t>
  </si>
  <si>
    <t>ten</t>
  </si>
  <si>
    <t>eleven</t>
  </si>
  <si>
    <t>twelve</t>
  </si>
  <si>
    <t>Figures</t>
  </si>
  <si>
    <t>&lt;img src = "https://dl.dropboxusercontent.com/s/oh1ssro2fay57yo/Alumno_hablando_rapido.gif" width = "" height = "100"&gt;</t>
  </si>
  <si>
    <t>&lt;img src = "https://dl.dropboxusercontent.com/s/2smr0aec6oujybp/Antonio_hablando_izq_rapido.gif" width = "" height = "120"&gt;</t>
  </si>
  <si>
    <t>Guy</t>
  </si>
  <si>
    <t>&lt;img src = "https://dl.dropboxusercontent.com/s/qfxkf5guj4pjibp/Profe_hablando_rapido.gif" width = "" height = "100"&gt;</t>
  </si>
  <si>
    <t>Teacher</t>
  </si>
  <si>
    <t>&lt;img src = "https://dl.dropboxusercontent.com/s/myylbuzhhn0uox7/Alicia_hablando_rapido.gif" width = "" height = "120"&gt;</t>
  </si>
  <si>
    <t/>
  </si>
  <si>
    <t>Rainbow</t>
  </si>
  <si>
    <t>Write a color of the rainbow.&lt;br&gt;Be careful with capital letters.</t>
  </si>
  <si>
    <t>Red</t>
  </si>
  <si>
    <t>Very well</t>
  </si>
  <si>
    <t>Orange</t>
  </si>
  <si>
    <t>Yellow</t>
  </si>
  <si>
    <t>Green</t>
  </si>
  <si>
    <t>Blue</t>
  </si>
  <si>
    <t>Purple</t>
  </si>
  <si>
    <t>H1</t>
  </si>
  <si>
    <t>H2</t>
  </si>
  <si>
    <t>P3</t>
  </si>
  <si>
    <t>P4</t>
  </si>
  <si>
    <t>Countries</t>
  </si>
  <si>
    <t>The capital of Spain.</t>
  </si>
  <si>
    <t>Madrid</t>
  </si>
  <si>
    <t>madrid</t>
  </si>
  <si>
    <t>Be careful with the spelling</t>
  </si>
  <si>
    <t>MADRID</t>
  </si>
  <si>
    <t>Do not write everything in capital letters.</t>
  </si>
  <si>
    <t>Summer</t>
  </si>
  <si>
    <t>On the beach of [[1]] they invited us to pizza, typical food of [[7]]. If we add 2 + 2 we have [[11]].</t>
  </si>
  <si>
    <t>Cadiz</t>
  </si>
  <si>
    <t>Seville</t>
  </si>
  <si>
    <t>Jaen</t>
  </si>
  <si>
    <t>Cordoba</t>
  </si>
  <si>
    <t>Spain</t>
  </si>
  <si>
    <t>Portugal</t>
  </si>
  <si>
    <t>Italy</t>
  </si>
  <si>
    <t>One</t>
  </si>
  <si>
    <t>Two</t>
  </si>
  <si>
    <t>Three</t>
  </si>
  <si>
    <t>Four</t>
  </si>
  <si>
    <t>Five</t>
  </si>
  <si>
    <t>H3</t>
  </si>
  <si>
    <t>Cuarta pista</t>
  </si>
  <si>
    <t>When we traveled to [[5]], we visited the Torre del Oro that is in [[2]], I got confused with the Tower of Pisa that is in [[7]]. &lt;/p&gt;If we add 1 + 2 we have [[10]], but if we multiply them, we have [[9]].</t>
  </si>
  <si>
    <t>Example ESSAY without text</t>
  </si>
  <si>
    <t>This is the first example of ESSAY</t>
  </si>
  <si>
    <t>No text</t>
  </si>
  <si>
    <t>Unlimited</t>
  </si>
  <si>
    <t>This is the template for the student to answer.</t>
  </si>
  <si>
    <t>This is the information for the evaluator.</t>
  </si>
  <si>
    <t>Example ESSAY with HTML Editor</t>
  </si>
  <si>
    <t>Write what you know about the topic we are looking at.</t>
  </si>
  <si>
    <t>HTML Editor</t>
  </si>
  <si>
    <t>Require the student to introduce text</t>
  </si>
  <si>
    <t>Attachments are optional</t>
  </si>
  <si>
    <t>Some questions</t>
  </si>
  <si>
    <t>1. Horse of Santiago = &amp;gt; {1:SHORTANSWER:%100%White#Very good~%0%Black#You should read well~%0%Brown#You should read well}&lt;br/&gt;
2. Horse of Santiago = &amp;gt; {1:MULTICHOICE:=White#Very good~%-50%Black#You should read well~%-50%Brown#You should read well}&lt;br/&gt;
3. Mark the Colors: &lt;br/&gt;{1:MCHS:=White#Very good~=Chair#Very good~%-50%Table~%-50%Floor}&lt;br/&gt; 
4. Mark the Colors: &lt;br/&gt;{1:MRHS:=White#Very good~=Black#Very good~%-50%Table~%-50%Chair}&lt;br/&gt;
5. Mark the Colors: &lt;br/&gt;{1:MRS:=White#Very good~=Orange#Correct~=Blue~%-50%Table~%-50%Chair#Not a color~%-50%Pen}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</si>
</sst>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b/>
      <sz val="9"/>
      <color theme="0"/>
      <name val="Calibri"/>
      <family val="2"/>
      <scheme val="minor"/>
    </font>
    <font>
      <b/>
      <sz val="9"/>
      <color rgb="FF005877"/>
      <name val="Calibri"/>
      <family val="2"/>
      <scheme val="minor"/>
    </font>
    <font>
      <b/>
      <sz val="8"/>
      <color rgb="FF005877"/>
      <name val="Calibri"/>
      <family val="2"/>
      <scheme val="minor"/>
    </font>
    <font>
      <u/>
      <sz val="11"/>
      <color theme="10"/>
      <name val="Calibri"/>
      <family val="2"/>
      <scheme val="minor"/>
    </font>
    <font>
      <b/>
      <sz val="11"/>
      <color rgb="FF005877"/>
      <name val="Calibri"/>
      <family val="2"/>
      <scheme val="minor"/>
    </font>
    <font>
      <b/>
      <u/>
      <sz val="11"/>
      <color rgb="FFFF0000"/>
      <name val="Calibri"/>
      <family val="2"/>
      <scheme val="minor"/>
    </font>
    <font>
      <sz val="11"/>
      <color rgb="FF005877"/>
      <name val="Calibri"/>
      <family val="2"/>
      <scheme val="minor"/>
    </font>
    <font>
      <sz val="11"/>
      <color rgb="FFFF0000"/>
      <name val="Calibri"/>
      <family val="2"/>
      <scheme val="minor"/>
    </font>
    <font>
      <sz val="9"/>
      <color rgb="FF005877"/>
      <name val="Calibri"/>
      <family val="2"/>
      <scheme val="minor"/>
    </font>
    <font>
      <b/>
      <sz val="10"/>
      <color theme="1"/>
      <name val="Calibri"/>
      <family val="2"/>
      <scheme val="minor"/>
    </font>
    <font>
      <b/>
      <sz val="10"/>
      <color rgb="FFE87B00"/>
      <name val="Calibri"/>
      <family val="2"/>
      <scheme val="minor"/>
    </font>
    <font>
      <b/>
      <sz val="11"/>
      <color theme="0"/>
      <name val="Calibri"/>
      <family val="2"/>
      <scheme val="minor"/>
    </font>
    <font>
      <b/>
      <sz val="16"/>
      <color theme="0"/>
      <name val="Calibri"/>
      <family val="2"/>
      <scheme val="minor"/>
    </font>
    <font>
      <b/>
      <sz val="10"/>
      <color rgb="FF005877"/>
      <name val="Calibri"/>
      <family val="2"/>
      <scheme val="minor"/>
    </font>
    <font>
      <b/>
      <sz val="22"/>
      <color theme="0"/>
      <name val="Calibri"/>
      <family val="2"/>
      <scheme val="minor"/>
    </font>
    <font>
      <sz val="11"/>
      <name val="Calibri"/>
      <family val="2"/>
      <scheme val="minor"/>
    </font>
    <font>
      <b/>
      <sz val="9"/>
      <color rgb="FFE87B00"/>
      <name val="Calibri"/>
      <family val="2"/>
      <scheme val="minor"/>
    </font>
    <font>
      <sz val="8"/>
      <color rgb="FF005877"/>
      <name val="Calibri"/>
      <family val="2"/>
      <scheme val="minor"/>
    </font>
    <font>
      <sz val="9"/>
      <color theme="0"/>
      <name val="Calibri"/>
      <family val="2"/>
      <scheme val="minor"/>
    </font>
    <font>
      <sz val="10"/>
      <color rgb="FF005877"/>
      <name val="Calibri"/>
      <family val="2"/>
      <scheme val="minor"/>
    </font>
    <font>
      <b/>
      <sz val="7"/>
      <color theme="0"/>
      <name val="Calibri"/>
      <family val="2"/>
      <scheme val="minor"/>
    </font>
    <font>
      <sz val="9"/>
      <color theme="1"/>
      <name val="Calibri"/>
      <family val="2"/>
      <scheme val="minor"/>
    </font>
    <font>
      <sz val="9"/>
      <color rgb="FFFF0000"/>
      <name val="Calibri"/>
      <family val="2"/>
      <scheme val="minor"/>
    </font>
    <font>
      <b/>
      <sz val="11"/>
      <color rgb="FFFFFFFF"/>
      <name val="Calibri"/>
      <family val="2"/>
      <scheme val="minor"/>
    </font>
    <font>
      <b/>
      <sz val="8"/>
      <color theme="0"/>
      <name val="Calibri"/>
      <family val="2"/>
      <scheme val="minor"/>
    </font>
    <font>
      <b/>
      <sz val="11"/>
      <color rgb="FFE87B00"/>
      <name val="Calibri"/>
      <family val="2"/>
      <scheme val="minor"/>
    </font>
    <font>
      <b/>
      <sz val="6"/>
      <color theme="0"/>
      <name val="Calibri"/>
      <family val="2"/>
      <scheme val="minor"/>
    </font>
    <font>
      <u/>
      <sz val="11"/>
      <color rgb="FF005877"/>
      <name val="Calibri"/>
      <family val="2"/>
      <scheme val="minor"/>
    </font>
  </fonts>
  <fills count="25">
    <fill>
      <patternFill patternType="none"/>
    </fill>
    <fill>
      <patternFill patternType="gray125"/>
    </fill>
    <fill>
      <patternFill patternType="solid">
        <fgColor theme="0"/>
        <bgColor indexed="64"/>
      </patternFill>
    </fill>
    <fill>
      <patternFill patternType="solid">
        <fgColor rgb="FF005877"/>
        <bgColor indexed="64"/>
      </patternFill>
    </fill>
    <fill>
      <patternFill patternType="solid">
        <fgColor rgb="FFE87B00"/>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bgColor rgb="FFE87B00"/>
      </patternFill>
    </fill>
    <fill>
      <patternFill patternType="solid">
        <fgColor theme="0" tint="-0.14999847407452621"/>
        <bgColor theme="0" tint="-0.14999847407452621"/>
      </patternFill>
    </fill>
    <fill>
      <patternFill patternType="solid">
        <fgColor theme="7"/>
        <bgColor indexed="64"/>
      </patternFill>
    </fill>
    <fill>
      <patternFill patternType="solid">
        <fgColor theme="7" tint="0.79998168889431442"/>
        <bgColor indexed="64"/>
      </patternFill>
    </fill>
    <fill>
      <patternFill patternType="solid">
        <fgColor rgb="FFED7D31"/>
        <bgColor indexed="64"/>
      </patternFill>
    </fill>
    <fill>
      <patternFill patternType="solid">
        <fgColor rgb="FFD9D9D9"/>
        <bgColor indexed="64"/>
      </patternFill>
    </fill>
    <fill>
      <patternFill patternType="solid">
        <fgColor theme="9" tint="0.59999389629810485"/>
        <bgColor indexed="64"/>
      </patternFill>
    </fill>
  </fills>
  <borders count="40">
    <border>
      <left/>
      <right/>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top/>
      <bottom/>
      <diagonal/>
    </border>
    <border>
      <left/>
      <right style="thick">
        <color rgb="FF005877"/>
      </right>
      <top/>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style="thick">
        <color rgb="FF005877"/>
      </right>
      <top/>
      <bottom/>
      <diagonal/>
    </border>
    <border>
      <left style="medium">
        <color rgb="FF005877"/>
      </left>
      <right/>
      <top style="medium">
        <color rgb="FF005877"/>
      </top>
      <bottom/>
      <diagonal/>
    </border>
    <border>
      <left style="medium">
        <color rgb="FF005877"/>
      </left>
      <right/>
      <top/>
      <bottom/>
      <diagonal/>
    </border>
    <border>
      <left style="medium">
        <color rgb="FF005877"/>
      </left>
      <right/>
      <top/>
      <bottom style="medium">
        <color rgb="FF005877"/>
      </bottom>
      <diagonal/>
    </border>
    <border>
      <left/>
      <right style="medium">
        <color rgb="FF005877"/>
      </right>
      <top style="medium">
        <color rgb="FF005877"/>
      </top>
      <bottom/>
      <diagonal/>
    </border>
    <border>
      <left/>
      <right style="medium">
        <color rgb="FF005877"/>
      </right>
      <top/>
      <bottom/>
      <diagonal/>
    </border>
    <border>
      <left/>
      <right style="medium">
        <color rgb="FF005877"/>
      </right>
      <top/>
      <bottom style="medium">
        <color rgb="FF005877"/>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
      <left/>
      <right/>
      <top/>
      <bottom style="medium">
        <color rgb="FF005877"/>
      </bottom>
      <diagonal/>
    </border>
    <border>
      <left/>
      <right/>
      <top style="medium">
        <color rgb="FF005877"/>
      </top>
      <bottom/>
      <diagonal/>
    </border>
    <border>
      <left style="medium">
        <color rgb="FF005877"/>
      </left>
      <right style="thick">
        <color rgb="FF005877"/>
      </right>
      <top style="medium">
        <color rgb="FF005877"/>
      </top>
      <bottom/>
      <diagonal/>
    </border>
    <border>
      <left style="medium">
        <color rgb="FF005877"/>
      </left>
      <right style="thick">
        <color rgb="FF005877"/>
      </right>
      <top/>
      <bottom style="medium">
        <color rgb="FF005877"/>
      </bottom>
      <diagonal/>
    </border>
    <border>
      <left style="medium">
        <color theme="0"/>
      </left>
      <right style="medium">
        <color theme="0"/>
      </right>
      <top style="medium">
        <color theme="0"/>
      </top>
      <bottom style="medium">
        <color theme="0"/>
      </bottom>
      <diagonal/>
    </border>
    <border>
      <left style="medium">
        <color rgb="FF005877"/>
      </left>
      <right style="medium">
        <color theme="0"/>
      </right>
      <top style="medium">
        <color rgb="FF005877"/>
      </top>
      <bottom/>
      <diagonal/>
    </border>
    <border>
      <left style="medium">
        <color theme="0"/>
      </left>
      <right style="medium">
        <color theme="0"/>
      </right>
      <top style="medium">
        <color rgb="FF005877"/>
      </top>
      <bottom/>
      <diagonal/>
    </border>
    <border>
      <left style="medium">
        <color theme="0"/>
      </left>
      <right style="medium">
        <color rgb="FF005877"/>
      </right>
      <top style="medium">
        <color rgb="FF005877"/>
      </top>
      <bottom/>
      <diagonal/>
    </border>
    <border>
      <left style="medium">
        <color rgb="FF005877"/>
      </left>
      <right style="medium">
        <color theme="0"/>
      </right>
      <top/>
      <bottom style="medium">
        <color rgb="FF005877"/>
      </bottom>
      <diagonal/>
    </border>
    <border>
      <left style="medium">
        <color theme="0"/>
      </left>
      <right style="medium">
        <color theme="0"/>
      </right>
      <top/>
      <bottom style="medium">
        <color rgb="FF005877"/>
      </bottom>
      <diagonal/>
    </border>
    <border>
      <left style="medium">
        <color theme="0"/>
      </left>
      <right style="medium">
        <color rgb="FF005877"/>
      </right>
      <top/>
      <bottom style="medium">
        <color rgb="FF005877"/>
      </bottom>
      <diagonal/>
    </border>
    <border>
      <left style="medium">
        <color rgb="FFE87B00"/>
      </left>
      <right style="medium">
        <color rgb="FFE87B00"/>
      </right>
      <top/>
      <bottom/>
      <diagonal/>
    </border>
    <border>
      <left style="medium">
        <color rgb="FFE87B00"/>
      </left>
      <right style="medium">
        <color rgb="FFE87B00"/>
      </right>
      <top style="medium">
        <color rgb="FFE87B00"/>
      </top>
      <bottom/>
      <diagonal/>
    </border>
    <border>
      <left style="medium">
        <color rgb="FFE87B00"/>
      </left>
      <right/>
      <top style="medium">
        <color rgb="FFE87B00"/>
      </top>
      <bottom/>
      <diagonal/>
    </border>
    <border>
      <left/>
      <right/>
      <top style="medium">
        <color rgb="FFE87B00"/>
      </top>
      <bottom/>
      <diagonal/>
    </border>
    <border>
      <left/>
      <right style="medium">
        <color rgb="FFE87B00"/>
      </right>
      <top style="medium">
        <color rgb="FFE87B00"/>
      </top>
      <bottom/>
      <diagonal/>
    </border>
    <border>
      <left style="medium">
        <color rgb="FFE87B00"/>
      </left>
      <right/>
      <top/>
      <bottom/>
      <diagonal/>
    </border>
    <border>
      <left/>
      <right style="medium">
        <color rgb="FFE87B00"/>
      </right>
      <top/>
      <bottom/>
      <diagonal/>
    </border>
    <border>
      <left style="medium">
        <color rgb="FFE87B00"/>
      </left>
      <right/>
      <top/>
      <bottom style="medium">
        <color rgb="FFE87B00"/>
      </bottom>
      <diagonal/>
    </border>
    <border>
      <left/>
      <right/>
      <top/>
      <bottom style="medium">
        <color rgb="FFE87B00"/>
      </bottom>
      <diagonal/>
    </border>
    <border>
      <left/>
      <right style="medium">
        <color rgb="FFE87B00"/>
      </right>
      <top/>
      <bottom style="medium">
        <color rgb="FFE87B00"/>
      </bottom>
      <diagonal/>
    </border>
  </borders>
  <cellStyleXfs count="2">
    <xf numFmtId="0" fontId="0" fillId="0" borderId="0"/>
    <xf numFmtId="0" fontId="9" fillId="0" borderId="0" applyNumberFormat="0" applyFill="0" applyBorder="0" applyAlignment="0" applyProtection="0"/>
  </cellStyleXfs>
  <cellXfs count="277">
    <xf numFmtId="0" fontId="0" fillId="0" borderId="0" xfId="0"/>
    <xf numFmtId="0" fontId="3" fillId="2" borderId="0" xfId="0" applyFont="1" applyFill="1" applyAlignment="1">
      <alignment vertical="center"/>
    </xf>
    <xf numFmtId="0" fontId="4" fillId="0" borderId="0" xfId="0" applyFont="1"/>
    <xf numFmtId="0" fontId="3" fillId="0" borderId="0" xfId="0" applyFont="1" applyAlignment="1">
      <alignment vertical="center"/>
    </xf>
    <xf numFmtId="0" fontId="0" fillId="17" borderId="4" xfId="0" applyFill="1" applyBorder="1"/>
    <xf numFmtId="0" fontId="0" fillId="17" borderId="0" xfId="0" applyFill="1"/>
    <xf numFmtId="0" fontId="0" fillId="17" borderId="5" xfId="0" applyFill="1" applyBorder="1"/>
    <xf numFmtId="0" fontId="12" fillId="17" borderId="0" xfId="0" applyFont="1" applyFill="1" applyAlignment="1">
      <alignment vertical="top" wrapText="1"/>
    </xf>
    <xf numFmtId="0" fontId="0" fillId="17" borderId="6" xfId="0" applyFill="1" applyBorder="1"/>
    <xf numFmtId="0" fontId="0" fillId="17" borderId="7" xfId="0" applyFill="1" applyBorder="1"/>
    <xf numFmtId="0" fontId="1" fillId="0" borderId="0" xfId="0" applyFont="1" applyAlignment="1">
      <alignment horizontal="center" vertical="center" shrinkToFit="1"/>
    </xf>
    <xf numFmtId="0" fontId="7" fillId="2" borderId="0" xfId="0" applyFont="1" applyFill="1" applyAlignment="1">
      <alignment vertical="center"/>
    </xf>
    <xf numFmtId="0" fontId="14" fillId="6" borderId="0" xfId="0" applyFont="1" applyFill="1" applyAlignment="1" applyProtection="1">
      <alignment horizontal="left" vertical="center" wrapText="1"/>
      <protection locked="0"/>
    </xf>
    <xf numFmtId="0" fontId="14" fillId="7" borderId="0" xfId="0" applyFont="1" applyFill="1" applyAlignment="1" applyProtection="1">
      <alignment horizontal="left" vertical="center" wrapText="1"/>
      <protection locked="0"/>
    </xf>
    <xf numFmtId="0" fontId="14" fillId="8" borderId="0" xfId="0" applyFont="1" applyFill="1" applyAlignment="1" applyProtection="1">
      <alignment horizontal="left" vertical="center" wrapText="1"/>
      <protection locked="0"/>
    </xf>
    <xf numFmtId="0" fontId="14" fillId="9" borderId="0" xfId="0" applyFont="1" applyFill="1" applyAlignment="1" applyProtection="1">
      <alignment horizontal="left" vertical="center" wrapText="1"/>
      <protection locked="0"/>
    </xf>
    <xf numFmtId="0" fontId="14" fillId="10" borderId="0" xfId="0" applyFont="1" applyFill="1" applyAlignment="1" applyProtection="1">
      <alignment horizontal="left" vertical="center" wrapText="1"/>
      <protection locked="0"/>
    </xf>
    <xf numFmtId="0" fontId="14" fillId="11" borderId="0" xfId="0" applyFont="1" applyFill="1" applyAlignment="1" applyProtection="1">
      <alignment horizontal="left" vertical="center" wrapText="1"/>
      <protection locked="0"/>
    </xf>
    <xf numFmtId="0" fontId="15" fillId="0" borderId="0" xfId="0" applyFont="1" applyAlignment="1">
      <alignment vertical="center"/>
    </xf>
    <xf numFmtId="0" fontId="3" fillId="0" borderId="0" xfId="0" applyFont="1" applyAlignment="1" applyProtection="1">
      <alignment vertical="center"/>
      <protection locked="0"/>
    </xf>
    <xf numFmtId="0" fontId="15" fillId="0" borderId="0" xfId="0" applyFont="1" applyAlignment="1" applyProtection="1">
      <alignment vertical="center"/>
      <protection locked="0"/>
    </xf>
    <xf numFmtId="0" fontId="6" fillId="4" borderId="0" xfId="0" applyFont="1" applyFill="1" applyAlignment="1">
      <alignment horizontal="center" vertical="center"/>
    </xf>
    <xf numFmtId="0" fontId="7" fillId="2" borderId="0" xfId="0" applyFont="1" applyFill="1" applyAlignment="1">
      <alignment horizontal="left" vertical="center"/>
    </xf>
    <xf numFmtId="0" fontId="6" fillId="4" borderId="0" xfId="0" applyFont="1" applyFill="1" applyAlignment="1" applyProtection="1">
      <alignment horizontal="center" vertical="center"/>
      <protection locked="0"/>
    </xf>
    <xf numFmtId="0" fontId="14" fillId="6" borderId="0" xfId="0" applyFont="1" applyFill="1" applyAlignment="1" applyProtection="1">
      <alignment horizontal="left" vertical="center"/>
      <protection locked="0"/>
    </xf>
    <xf numFmtId="0" fontId="14" fillId="7" borderId="0" xfId="0" applyFont="1" applyFill="1" applyAlignment="1" applyProtection="1">
      <alignment horizontal="left" vertical="center"/>
      <protection locked="0"/>
    </xf>
    <xf numFmtId="0" fontId="14" fillId="8" borderId="0" xfId="0" applyFont="1" applyFill="1" applyAlignment="1" applyProtection="1">
      <alignment horizontal="left" vertical="center"/>
      <protection locked="0"/>
    </xf>
    <xf numFmtId="0" fontId="14" fillId="9" borderId="0" xfId="0" applyFont="1" applyFill="1" applyAlignment="1" applyProtection="1">
      <alignment horizontal="left" vertical="center"/>
      <protection locked="0"/>
    </xf>
    <xf numFmtId="0" fontId="14" fillId="10" borderId="0" xfId="0" applyFont="1" applyFill="1" applyAlignment="1" applyProtection="1">
      <alignment horizontal="left" vertical="center"/>
      <protection locked="0"/>
    </xf>
    <xf numFmtId="0" fontId="14" fillId="11" borderId="0" xfId="0" applyFont="1" applyFill="1" applyAlignment="1" applyProtection="1">
      <alignment horizontal="left" vertical="center"/>
      <protection locked="0"/>
    </xf>
    <xf numFmtId="0" fontId="14" fillId="12" borderId="0" xfId="0" applyFont="1" applyFill="1" applyAlignment="1" applyProtection="1">
      <alignment horizontal="left" vertical="center"/>
      <protection locked="0"/>
    </xf>
    <xf numFmtId="0" fontId="14" fillId="13" borderId="0" xfId="0" applyFont="1" applyFill="1" applyAlignment="1" applyProtection="1">
      <alignment horizontal="left" vertical="center"/>
      <protection locked="0"/>
    </xf>
    <xf numFmtId="0" fontId="14" fillId="14" borderId="0" xfId="0"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0" fillId="0" borderId="0" xfId="0" applyFont="1" applyAlignment="1">
      <alignment horizontal="center" vertical="center"/>
    </xf>
    <xf numFmtId="0" fontId="2" fillId="0" borderId="0" xfId="0" applyFont="1" applyAlignment="1">
      <alignment horizontal="center" vertical="center"/>
    </xf>
    <xf numFmtId="0" fontId="17" fillId="4" borderId="0" xfId="0" applyFont="1" applyFill="1" applyAlignment="1">
      <alignment horizontal="left" vertical="center" wrapText="1"/>
    </xf>
    <xf numFmtId="0" fontId="1" fillId="5"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1" fillId="0" borderId="0" xfId="0" applyFont="1" applyAlignment="1">
      <alignment horizontal="center" vertical="top"/>
    </xf>
    <xf numFmtId="0" fontId="21" fillId="0" borderId="0" xfId="0" applyFont="1" applyAlignment="1">
      <alignment horizontal="right" vertical="top"/>
    </xf>
    <xf numFmtId="0" fontId="10" fillId="0" borderId="0" xfId="0" applyFont="1" applyAlignment="1">
      <alignment vertical="top"/>
    </xf>
    <xf numFmtId="0" fontId="10" fillId="0" borderId="0" xfId="0" applyFont="1" applyAlignment="1">
      <alignment horizontal="left" vertical="top"/>
    </xf>
    <xf numFmtId="0" fontId="21" fillId="0" borderId="0" xfId="0" applyFont="1" applyAlignment="1">
      <alignment vertical="top"/>
    </xf>
    <xf numFmtId="0" fontId="17" fillId="18" borderId="0" xfId="0" applyFont="1" applyFill="1" applyAlignment="1">
      <alignment horizontal="center" vertical="top"/>
    </xf>
    <xf numFmtId="0" fontId="17" fillId="18" borderId="0" xfId="0" quotePrefix="1" applyFont="1" applyFill="1" applyAlignment="1">
      <alignment horizontal="center" vertical="top"/>
    </xf>
    <xf numFmtId="0" fontId="19" fillId="0" borderId="0" xfId="0" applyFont="1" applyAlignment="1">
      <alignment horizontal="center" vertical="center" wrapText="1"/>
    </xf>
    <xf numFmtId="0" fontId="8" fillId="16" borderId="0" xfId="0" applyFont="1" applyFill="1" applyAlignment="1">
      <alignment horizontal="center" vertical="center" textRotation="90" wrapText="1"/>
    </xf>
    <xf numFmtId="0" fontId="6" fillId="4" borderId="0" xfId="0" applyFont="1" applyFill="1" applyAlignment="1">
      <alignment horizontal="left" vertical="center" textRotation="90" shrinkToFit="1"/>
    </xf>
    <xf numFmtId="0" fontId="12" fillId="17" borderId="0" xfId="0" applyFont="1" applyFill="1" applyAlignment="1">
      <alignment horizontal="justify" vertical="center" wrapText="1"/>
    </xf>
    <xf numFmtId="0" fontId="7" fillId="6" borderId="0" xfId="0" applyFont="1" applyFill="1" applyAlignment="1">
      <alignment horizontal="left" vertical="center" wrapText="1" indent="1"/>
    </xf>
    <xf numFmtId="0" fontId="7" fillId="9" borderId="0" xfId="0" applyFont="1" applyFill="1" applyAlignment="1">
      <alignment horizontal="left" vertical="center" wrapText="1" indent="1"/>
    </xf>
    <xf numFmtId="0" fontId="7" fillId="10" borderId="0" xfId="0" applyFont="1" applyFill="1" applyAlignment="1">
      <alignment horizontal="left" vertical="center" wrapText="1" indent="1"/>
    </xf>
    <xf numFmtId="0" fontId="7" fillId="11" borderId="0" xfId="0" applyFont="1" applyFill="1" applyAlignment="1">
      <alignment horizontal="left" vertical="center" wrapText="1" indent="1"/>
    </xf>
    <xf numFmtId="0" fontId="17" fillId="3" borderId="0" xfId="0" applyFont="1" applyFill="1" applyAlignment="1">
      <alignment horizontal="left" vertical="center" indent="2" shrinkToFit="1"/>
    </xf>
    <xf numFmtId="0" fontId="17" fillId="3" borderId="0" xfId="0" applyFont="1" applyFill="1" applyAlignment="1">
      <alignment horizontal="left" vertical="center" indent="2"/>
    </xf>
    <xf numFmtId="0" fontId="7" fillId="16" borderId="0" xfId="0" applyFont="1" applyFill="1" applyAlignment="1">
      <alignment horizontal="center" vertical="center" textRotation="90"/>
    </xf>
    <xf numFmtId="0" fontId="7" fillId="16" borderId="0" xfId="0" applyFont="1" applyFill="1" applyAlignment="1">
      <alignment horizontal="center" wrapText="1"/>
    </xf>
    <xf numFmtId="0" fontId="7" fillId="16" borderId="0" xfId="0" applyFont="1" applyFill="1" applyAlignment="1">
      <alignment horizontal="center" vertical="center"/>
    </xf>
    <xf numFmtId="0" fontId="19" fillId="16" borderId="0" xfId="0" applyFont="1" applyFill="1" applyAlignment="1">
      <alignment horizontal="center" vertical="center" textRotation="90"/>
    </xf>
    <xf numFmtId="0" fontId="7" fillId="21" borderId="0" xfId="0" applyFont="1" applyFill="1" applyAlignment="1">
      <alignment horizontal="center" vertical="center" wrapText="1"/>
    </xf>
    <xf numFmtId="0" fontId="7" fillId="21" borderId="0" xfId="0" applyFont="1" applyFill="1" applyAlignment="1" applyProtection="1">
      <alignment horizontal="center" vertical="center" wrapText="1"/>
      <protection locked="0"/>
    </xf>
    <xf numFmtId="0" fontId="7" fillId="6" borderId="0" xfId="0" applyFont="1" applyFill="1" applyAlignment="1">
      <alignment horizontal="left" vertical="center" wrapText="1"/>
    </xf>
    <xf numFmtId="0" fontId="7" fillId="7" borderId="0" xfId="0" applyFont="1" applyFill="1" applyAlignment="1">
      <alignment horizontal="left" vertical="center" wrapText="1"/>
    </xf>
    <xf numFmtId="0" fontId="7" fillId="8" borderId="0" xfId="0" applyFont="1" applyFill="1" applyAlignment="1">
      <alignment horizontal="left" vertical="center" wrapText="1"/>
    </xf>
    <xf numFmtId="0" fontId="7" fillId="9" borderId="0" xfId="0" applyFont="1" applyFill="1" applyAlignment="1">
      <alignment horizontal="left" vertical="center" wrapText="1"/>
    </xf>
    <xf numFmtId="0" fontId="7" fillId="10" borderId="0" xfId="0" applyFont="1" applyFill="1" applyAlignment="1">
      <alignment horizontal="left" vertical="center" wrapText="1"/>
    </xf>
    <xf numFmtId="0" fontId="7" fillId="11" borderId="0" xfId="0" applyFont="1" applyFill="1" applyAlignment="1">
      <alignment horizontal="left" vertical="center" wrapText="1"/>
    </xf>
    <xf numFmtId="0" fontId="7" fillId="6"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2" fillId="4" borderId="0" xfId="0" applyFont="1" applyFill="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1" fillId="0" borderId="0" xfId="0" applyFont="1"/>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11"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vertical="center"/>
    </xf>
    <xf numFmtId="0" fontId="7" fillId="14" borderId="0" xfId="0" applyFont="1" applyFill="1" applyAlignment="1">
      <alignment horizontal="left" vertical="center"/>
    </xf>
    <xf numFmtId="0" fontId="7" fillId="15" borderId="0" xfId="0" applyFont="1" applyFill="1" applyAlignment="1">
      <alignment horizontal="left" vertical="center"/>
    </xf>
    <xf numFmtId="0" fontId="14" fillId="21" borderId="0" xfId="0" applyFont="1" applyFill="1" applyAlignment="1" applyProtection="1">
      <alignment horizontal="center" vertical="center" wrapText="1"/>
      <protection locked="0"/>
    </xf>
    <xf numFmtId="0" fontId="12" fillId="6" borderId="0" xfId="0" applyFont="1" applyFill="1" applyAlignment="1" applyProtection="1">
      <alignment horizontal="center" vertical="center" wrapText="1"/>
      <protection locked="0"/>
    </xf>
    <xf numFmtId="0" fontId="12" fillId="7" borderId="0" xfId="0" applyFont="1" applyFill="1" applyAlignment="1" applyProtection="1">
      <alignment horizontal="center" vertical="center" wrapText="1"/>
      <protection locked="0"/>
    </xf>
    <xf numFmtId="0" fontId="12" fillId="8" borderId="0" xfId="0" applyFont="1" applyFill="1" applyAlignment="1" applyProtection="1">
      <alignment horizontal="center" vertical="center" wrapText="1"/>
      <protection locked="0"/>
    </xf>
    <xf numFmtId="0" fontId="12" fillId="9" borderId="0" xfId="0" applyFont="1" applyFill="1" applyAlignment="1" applyProtection="1">
      <alignment horizontal="center" vertical="center" wrapText="1"/>
      <protection locked="0"/>
    </xf>
    <xf numFmtId="0" fontId="12" fillId="10" borderId="0" xfId="0" applyFont="1" applyFill="1" applyAlignment="1" applyProtection="1">
      <alignment horizontal="center" vertical="center" wrapText="1"/>
      <protection locked="0"/>
    </xf>
    <xf numFmtId="0" fontId="12" fillId="11" borderId="0" xfId="0" applyFont="1" applyFill="1" applyAlignment="1" applyProtection="1">
      <alignment horizontal="center" vertical="center" wrapText="1"/>
      <protection locked="0"/>
    </xf>
    <xf numFmtId="0" fontId="12" fillId="12" borderId="0" xfId="0" applyFont="1" applyFill="1" applyAlignment="1" applyProtection="1">
      <alignment horizontal="center" vertical="center"/>
      <protection locked="0"/>
    </xf>
    <xf numFmtId="0" fontId="12" fillId="13" borderId="0" xfId="0" applyFont="1" applyFill="1" applyAlignment="1" applyProtection="1">
      <alignment horizontal="center" vertical="center"/>
      <protection locked="0"/>
    </xf>
    <xf numFmtId="0" fontId="12" fillId="14" borderId="0" xfId="0" applyFont="1" applyFill="1" applyAlignment="1" applyProtection="1">
      <alignment horizontal="center" vertical="center"/>
      <protection locked="0"/>
    </xf>
    <xf numFmtId="0" fontId="12" fillId="15" borderId="0" xfId="0" applyFont="1" applyFill="1" applyAlignment="1" applyProtection="1">
      <alignment horizontal="center" vertical="center"/>
      <protection locked="0"/>
    </xf>
    <xf numFmtId="0" fontId="24" fillId="4" borderId="0" xfId="0" applyFont="1" applyFill="1" applyAlignment="1" applyProtection="1">
      <alignment horizontal="center" vertical="center" shrinkToFit="1"/>
      <protection locked="0"/>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9" borderId="0" xfId="0" applyFont="1" applyFill="1" applyAlignment="1" applyProtection="1">
      <alignment horizontal="center" vertical="center"/>
      <protection locked="0"/>
    </xf>
    <xf numFmtId="0" fontId="12" fillId="10" borderId="0" xfId="0" applyFont="1" applyFill="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0" fillId="6" borderId="0" xfId="0" applyFont="1" applyFill="1" applyAlignment="1">
      <alignment horizontal="center" vertical="center" wrapText="1"/>
    </xf>
    <xf numFmtId="0" fontId="10" fillId="6" borderId="0" xfId="0" applyFont="1" applyFill="1" applyAlignment="1">
      <alignment horizontal="center" vertical="center"/>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0" fillId="10" borderId="0" xfId="0" applyFont="1" applyFill="1" applyAlignment="1">
      <alignment horizontal="center" vertic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10" fillId="15" borderId="0" xfId="0" applyFont="1" applyFill="1" applyAlignment="1">
      <alignment horizontal="center" vertical="center"/>
    </xf>
    <xf numFmtId="0" fontId="10" fillId="6" borderId="0" xfId="0" applyFont="1" applyFill="1" applyAlignment="1">
      <alignment horizontal="left" vertical="center" wrapText="1"/>
    </xf>
    <xf numFmtId="0" fontId="10" fillId="7" borderId="0" xfId="0" applyFont="1" applyFill="1" applyAlignment="1">
      <alignment horizontal="left" vertical="center" wrapText="1"/>
    </xf>
    <xf numFmtId="0" fontId="14" fillId="2" borderId="0" xfId="0" applyFont="1" applyFill="1" applyAlignment="1" applyProtection="1">
      <alignment vertical="center"/>
      <protection locked="0"/>
    </xf>
    <xf numFmtId="0" fontId="10" fillId="6" borderId="0" xfId="0" applyFont="1" applyFill="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6" borderId="0" xfId="0" applyFont="1" applyFill="1" applyAlignment="1" applyProtection="1">
      <alignment horizontal="left" vertical="center" wrapText="1"/>
      <protection locked="0"/>
    </xf>
    <xf numFmtId="0" fontId="1" fillId="12" borderId="0" xfId="0" applyFont="1" applyFill="1" applyAlignment="1" applyProtection="1">
      <alignment horizontal="left" vertical="center"/>
      <protection locked="0"/>
    </xf>
    <xf numFmtId="0" fontId="1" fillId="13" borderId="0" xfId="0" applyFont="1" applyFill="1" applyAlignment="1" applyProtection="1">
      <alignment horizontal="left" vertical="center"/>
      <protection locked="0"/>
    </xf>
    <xf numFmtId="0" fontId="1" fillId="14" borderId="0" xfId="0" applyFont="1" applyFill="1" applyAlignment="1" applyProtection="1">
      <alignment horizontal="left" vertical="center"/>
      <protection locked="0"/>
    </xf>
    <xf numFmtId="0" fontId="1" fillId="15" borderId="0" xfId="0" applyFont="1" applyFill="1" applyAlignment="1" applyProtection="1">
      <alignment horizontal="left" vertical="center"/>
      <protection locked="0"/>
    </xf>
    <xf numFmtId="0" fontId="14" fillId="6" borderId="0" xfId="0" applyFont="1" applyFill="1" applyAlignment="1" applyProtection="1">
      <alignment horizontal="left" vertical="center" wrapText="1" indent="1"/>
      <protection locked="0"/>
    </xf>
    <xf numFmtId="0" fontId="14" fillId="9" borderId="0" xfId="0" applyFont="1" applyFill="1" applyAlignment="1" applyProtection="1">
      <alignment horizontal="left" vertical="center" wrapText="1" indent="1"/>
      <protection locked="0"/>
    </xf>
    <xf numFmtId="0" fontId="14" fillId="10" borderId="0" xfId="0" applyFont="1" applyFill="1" applyAlignment="1" applyProtection="1">
      <alignment horizontal="left" vertical="center" wrapText="1" indent="1"/>
      <protection locked="0"/>
    </xf>
    <xf numFmtId="0" fontId="14" fillId="11" borderId="0" xfId="0" applyFont="1" applyFill="1" applyAlignment="1" applyProtection="1">
      <alignment horizontal="left" vertical="center" wrapText="1" indent="1"/>
      <protection locked="0"/>
    </xf>
    <xf numFmtId="0" fontId="10" fillId="8" borderId="0" xfId="0" applyFont="1" applyFill="1" applyAlignment="1">
      <alignment horizontal="center" vertical="center" wrapText="1"/>
    </xf>
    <xf numFmtId="0" fontId="10" fillId="20" borderId="0" xfId="0" applyFont="1" applyFill="1" applyAlignment="1">
      <alignment horizontal="center" vertical="center" wrapText="1"/>
    </xf>
    <xf numFmtId="0" fontId="0" fillId="17" borderId="0" xfId="0" applyFill="1" applyAlignment="1">
      <alignment vertical="center"/>
    </xf>
    <xf numFmtId="0" fontId="12" fillId="19" borderId="0" xfId="0" applyFont="1" applyFill="1" applyAlignment="1">
      <alignment horizontal="center" vertical="top"/>
    </xf>
    <xf numFmtId="0" fontId="12" fillId="19" borderId="0" xfId="0" quotePrefix="1" applyFont="1" applyFill="1" applyAlignment="1">
      <alignment horizontal="center" vertical="top"/>
    </xf>
    <xf numFmtId="0" fontId="12" fillId="0" borderId="0" xfId="0" applyFont="1" applyAlignment="1">
      <alignment horizontal="center" vertical="top"/>
    </xf>
    <xf numFmtId="0" fontId="12" fillId="0" borderId="0" xfId="0" quotePrefix="1" applyFont="1" applyAlignment="1">
      <alignment horizontal="center" vertical="top"/>
    </xf>
    <xf numFmtId="0" fontId="17" fillId="4" borderId="0" xfId="0" applyFont="1" applyFill="1"/>
    <xf numFmtId="0" fontId="17" fillId="4" borderId="0" xfId="0" applyFont="1" applyFill="1" applyAlignment="1">
      <alignment horizontal="right"/>
    </xf>
    <xf numFmtId="0" fontId="17" fillId="3" borderId="0" xfId="0" applyFont="1" applyFill="1" applyAlignment="1">
      <alignment horizontal="center" vertical="center" wrapText="1"/>
    </xf>
    <xf numFmtId="0" fontId="17" fillId="3" borderId="23" xfId="0" applyFont="1" applyFill="1" applyBorder="1" applyAlignment="1">
      <alignment horizontal="center" vertical="center" wrapText="1"/>
    </xf>
    <xf numFmtId="0" fontId="0" fillId="17" borderId="8" xfId="0" applyFill="1" applyBorder="1"/>
    <xf numFmtId="0" fontId="12" fillId="17" borderId="20" xfId="0" applyFont="1" applyFill="1" applyBorder="1" applyAlignment="1">
      <alignment vertical="center" wrapText="1"/>
    </xf>
    <xf numFmtId="0" fontId="12" fillId="17" borderId="0" xfId="0" applyFont="1" applyFill="1" applyAlignment="1">
      <alignment vertical="center" wrapText="1"/>
    </xf>
    <xf numFmtId="0" fontId="17" fillId="18" borderId="30" xfId="0" applyFont="1" applyFill="1" applyBorder="1" applyAlignment="1">
      <alignment vertical="top"/>
    </xf>
    <xf numFmtId="0" fontId="12" fillId="19" borderId="30" xfId="0" applyFont="1" applyFill="1" applyBorder="1" applyAlignment="1">
      <alignment vertical="top"/>
    </xf>
    <xf numFmtId="0" fontId="12" fillId="0" borderId="30" xfId="0" applyFont="1" applyBorder="1" applyAlignment="1">
      <alignment vertical="top"/>
    </xf>
    <xf numFmtId="0" fontId="12" fillId="19" borderId="31" xfId="0" applyFont="1" applyFill="1" applyBorder="1" applyAlignment="1">
      <alignment vertical="top"/>
    </xf>
    <xf numFmtId="0" fontId="7" fillId="16" borderId="0" xfId="0" applyFont="1" applyFill="1" applyAlignment="1">
      <alignment horizontal="center" vertical="center" wrapText="1"/>
    </xf>
    <xf numFmtId="0" fontId="24" fillId="4" borderId="0" xfId="0" applyFont="1" applyFill="1" applyAlignment="1" applyProtection="1">
      <alignment horizontal="left" vertical="center" wrapText="1"/>
      <protection locked="0"/>
    </xf>
    <xf numFmtId="0" fontId="27" fillId="0" borderId="0" xfId="0" applyFont="1" applyAlignment="1" applyProtection="1">
      <alignment vertical="center"/>
      <protection locked="0"/>
    </xf>
    <xf numFmtId="0" fontId="14" fillId="12" borderId="0" xfId="0" applyFont="1" applyFill="1" applyAlignment="1" applyProtection="1">
      <alignment horizontal="center" vertical="center"/>
      <protection locked="0"/>
    </xf>
    <xf numFmtId="0" fontId="14" fillId="13" borderId="0" xfId="0" applyFont="1" applyFill="1" applyAlignment="1" applyProtection="1">
      <alignment horizontal="center" vertical="center"/>
      <protection locked="0"/>
    </xf>
    <xf numFmtId="0" fontId="14" fillId="14" borderId="0" xfId="0" applyFont="1" applyFill="1" applyAlignment="1" applyProtection="1">
      <alignment horizontal="center" vertical="center"/>
      <protection locked="0"/>
    </xf>
    <xf numFmtId="0" fontId="14" fillId="15" borderId="0" xfId="0" applyFont="1" applyFill="1" applyAlignment="1" applyProtection="1">
      <alignment horizontal="center" vertical="center"/>
      <protection locked="0"/>
    </xf>
    <xf numFmtId="0" fontId="27" fillId="7" borderId="0" xfId="0" applyFont="1" applyFill="1" applyAlignment="1" applyProtection="1">
      <alignment horizontal="left" vertical="center" wrapText="1"/>
      <protection locked="0"/>
    </xf>
    <xf numFmtId="0" fontId="27" fillId="6" borderId="0" xfId="0" applyFont="1" applyFill="1" applyAlignment="1" applyProtection="1">
      <alignment horizontal="left" vertical="center" wrapText="1"/>
      <protection locked="0"/>
    </xf>
    <xf numFmtId="0" fontId="27" fillId="12" borderId="0" xfId="0" applyFont="1" applyFill="1" applyAlignment="1" applyProtection="1">
      <alignment horizontal="left" vertical="center"/>
      <protection locked="0"/>
    </xf>
    <xf numFmtId="0" fontId="27" fillId="13" borderId="0" xfId="0" applyFont="1" applyFill="1" applyAlignment="1" applyProtection="1">
      <alignment horizontal="left" vertical="center"/>
      <protection locked="0"/>
    </xf>
    <xf numFmtId="0" fontId="27" fillId="14" borderId="0" xfId="0" applyFont="1" applyFill="1" applyAlignment="1" applyProtection="1">
      <alignment horizontal="left" vertical="center"/>
      <protection locked="0"/>
    </xf>
    <xf numFmtId="0" fontId="27" fillId="15" borderId="0" xfId="0" applyFont="1" applyFill="1" applyAlignment="1" applyProtection="1">
      <alignment horizontal="left" vertical="center"/>
      <protection locked="0"/>
    </xf>
    <xf numFmtId="0" fontId="24" fillId="20" borderId="0" xfId="0" applyFont="1" applyFill="1" applyAlignment="1" applyProtection="1">
      <alignment horizontal="center" vertical="center" wrapText="1"/>
      <protection locked="0"/>
    </xf>
    <xf numFmtId="0" fontId="27" fillId="12" borderId="0" xfId="0" applyFont="1" applyFill="1" applyAlignment="1" applyProtection="1">
      <alignment horizontal="center" vertical="center"/>
      <protection locked="0"/>
    </xf>
    <xf numFmtId="0" fontId="27" fillId="13" borderId="0" xfId="0" applyFont="1" applyFill="1" applyAlignment="1" applyProtection="1">
      <alignment horizontal="center" vertical="center"/>
      <protection locked="0"/>
    </xf>
    <xf numFmtId="0" fontId="27" fillId="14" borderId="0" xfId="0" applyFont="1" applyFill="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9" fillId="22" borderId="0" xfId="0" applyFont="1" applyFill="1" applyAlignment="1" applyProtection="1">
      <alignment vertical="top" wrapText="1"/>
      <protection locked="0"/>
    </xf>
    <xf numFmtId="0" fontId="12" fillId="23" borderId="0" xfId="0" applyFont="1" applyFill="1" applyAlignment="1" applyProtection="1">
      <alignment vertical="top" wrapText="1"/>
      <protection locked="0"/>
    </xf>
    <xf numFmtId="0" fontId="12" fillId="0" borderId="0" xfId="0" applyFont="1" applyAlignment="1" applyProtection="1">
      <alignment vertical="top" wrapText="1"/>
      <protection locked="0"/>
    </xf>
    <xf numFmtId="0" fontId="8" fillId="2" borderId="0" xfId="0" applyFont="1" applyFill="1" applyAlignment="1">
      <alignment horizontal="center" vertical="center" textRotation="90" wrapText="1"/>
    </xf>
    <xf numFmtId="0" fontId="8" fillId="2" borderId="0" xfId="0" applyFont="1" applyFill="1" applyAlignment="1">
      <alignment horizontal="center" vertical="center" wrapText="1"/>
    </xf>
    <xf numFmtId="0" fontId="13" fillId="2" borderId="0" xfId="0" applyFont="1" applyFill="1" applyAlignment="1">
      <alignment vertical="center"/>
    </xf>
    <xf numFmtId="0" fontId="8" fillId="2" borderId="0" xfId="0" applyFont="1" applyFill="1" applyAlignment="1">
      <alignment horizontal="center" vertical="center" textRotation="90"/>
    </xf>
    <xf numFmtId="0" fontId="14" fillId="2" borderId="0" xfId="0" applyFont="1" applyFill="1" applyAlignment="1">
      <alignment horizontal="center" wrapText="1"/>
    </xf>
    <xf numFmtId="0" fontId="28" fillId="2"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0" xfId="0" applyFont="1" applyAlignment="1">
      <alignment horizontal="right" vertical="center" shrinkToFit="1"/>
    </xf>
    <xf numFmtId="0" fontId="12" fillId="0" borderId="0" xfId="0" applyFont="1" applyAlignment="1">
      <alignment horizontal="right" vertical="center"/>
    </xf>
    <xf numFmtId="0" fontId="31" fillId="0" borderId="0" xfId="0" applyFont="1" applyAlignment="1">
      <alignment horizontal="center" vertical="center"/>
    </xf>
    <xf numFmtId="0" fontId="19" fillId="0" borderId="0" xfId="0" applyFont="1" applyAlignment="1">
      <alignment horizontal="center" vertical="top" shrinkToFit="1"/>
    </xf>
    <xf numFmtId="0" fontId="12" fillId="19" borderId="0" xfId="0" applyFont="1" applyFill="1" applyAlignment="1">
      <alignment horizontal="center" vertical="center"/>
    </xf>
    <xf numFmtId="0" fontId="12" fillId="19" borderId="0" xfId="0" applyFont="1" applyFill="1" applyAlignment="1">
      <alignment horizontal="right" vertical="center"/>
    </xf>
    <xf numFmtId="0" fontId="30" fillId="0" borderId="0" xfId="0" applyFont="1" applyAlignment="1">
      <alignment horizontal="center" vertical="center" wrapText="1"/>
    </xf>
    <xf numFmtId="0" fontId="2" fillId="0" borderId="0" xfId="0" applyFont="1" applyAlignment="1">
      <alignment vertical="top"/>
    </xf>
    <xf numFmtId="0" fontId="10" fillId="0" borderId="0" xfId="0" applyFont="1" applyAlignment="1">
      <alignment horizontal="center"/>
    </xf>
    <xf numFmtId="0" fontId="12" fillId="0" borderId="0" xfId="0" applyFont="1" applyAlignment="1">
      <alignment horizontal="right" vertical="top"/>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5" fillId="0" borderId="0" xfId="0" applyFont="1" applyAlignment="1">
      <alignment horizontal="center" vertical="center" wrapText="1"/>
    </xf>
    <xf numFmtId="0" fontId="32" fillId="0" borderId="0" xfId="0" applyFont="1" applyAlignment="1">
      <alignment horizontal="center" vertical="center" wrapText="1" shrinkToFit="1"/>
    </xf>
    <xf numFmtId="0" fontId="17" fillId="18" borderId="30" xfId="0" applyFont="1" applyFill="1" applyBorder="1" applyAlignment="1">
      <alignment horizontal="center" vertical="center"/>
    </xf>
    <xf numFmtId="0" fontId="12" fillId="0" borderId="0" xfId="0" quotePrefix="1" applyFont="1" applyAlignment="1">
      <alignment horizontal="left" vertical="center"/>
    </xf>
    <xf numFmtId="0" fontId="25" fillId="0" borderId="0" xfId="0" applyFont="1" applyAlignment="1">
      <alignment horizontal="center" vertical="center"/>
    </xf>
    <xf numFmtId="0" fontId="33" fillId="23" borderId="0" xfId="0" applyFont="1" applyFill="1" applyAlignment="1" applyProtection="1">
      <alignment vertical="top" wrapText="1"/>
      <protection locked="0"/>
    </xf>
    <xf numFmtId="0" fontId="14" fillId="24" borderId="0" xfId="0" applyFont="1" applyFill="1" applyAlignment="1" applyProtection="1">
      <alignment horizontal="left" vertical="center"/>
      <protection locked="0"/>
    </xf>
    <xf numFmtId="0" fontId="7" fillId="24" borderId="0" xfId="0" applyFont="1" applyFill="1" applyAlignment="1">
      <alignment horizontal="center" vertical="center" wrapText="1"/>
    </xf>
    <xf numFmtId="0" fontId="8" fillId="3" borderId="0" xfId="0" applyFont="1" applyFill="1" applyAlignment="1">
      <alignment horizontal="center" vertical="center" textRotation="90" wrapText="1"/>
    </xf>
    <xf numFmtId="0" fontId="12" fillId="3" borderId="0" xfId="0" applyFont="1" applyFill="1"/>
    <xf numFmtId="0" fontId="7" fillId="3" borderId="0" xfId="0" applyFont="1" applyFill="1" applyAlignment="1">
      <alignment horizontal="center" vertical="center"/>
    </xf>
    <xf numFmtId="0" fontId="7" fillId="3" borderId="0" xfId="0" applyFont="1" applyFill="1" applyAlignment="1">
      <alignment horizontal="left" vertical="center"/>
    </xf>
    <xf numFmtId="0" fontId="10" fillId="3" borderId="0" xfId="0" applyFont="1" applyFill="1" applyAlignment="1">
      <alignment horizontal="left" vertical="center"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7" fillId="3" borderId="0" xfId="0" applyFont="1" applyFill="1" applyAlignment="1">
      <alignment horizontal="center" vertical="center" wrapText="1"/>
    </xf>
    <xf numFmtId="0" fontId="14" fillId="3" borderId="0" xfId="0" applyFont="1" applyFill="1" applyAlignment="1">
      <alignment horizontal="center" vertical="center" wrapText="1"/>
    </xf>
    <xf numFmtId="0" fontId="7" fillId="3" borderId="0" xfId="0" applyFont="1" applyFill="1" applyAlignment="1">
      <alignment horizontal="center" vertical="center" textRotation="90"/>
    </xf>
    <xf numFmtId="0" fontId="7"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applyAlignment="1">
      <alignment horizontal="center" vertical="center"/>
    </xf>
    <xf numFmtId="0" fontId="19" fillId="3" borderId="0" xfId="0" applyFont="1" applyFill="1" applyAlignment="1">
      <alignment vertical="center"/>
    </xf>
    <xf numFmtId="0" fontId="10" fillId="3" borderId="0" xfId="0" applyFont="1" applyFill="1" applyAlignment="1">
      <alignment vertical="center"/>
    </xf>
    <xf numFmtId="0" fontId="14" fillId="3" borderId="0" xfId="0" applyFont="1" applyFill="1" applyAlignment="1">
      <alignment horizontal="left" vertical="center" textRotation="90" shrinkToFit="1"/>
    </xf>
    <xf numFmtId="0" fontId="12" fillId="3" borderId="0" xfId="0" applyFont="1" applyFill="1" applyAlignment="1">
      <alignment horizontal="left" vertical="center" wrapText="1"/>
    </xf>
    <xf numFmtId="0" fontId="25" fillId="3" borderId="0" xfId="0" applyFont="1" applyFill="1" applyAlignment="1">
      <alignment horizontal="center" vertical="center" textRotation="90"/>
    </xf>
    <xf numFmtId="0" fontId="12" fillId="3" borderId="0" xfId="0" applyFont="1" applyFill="1" applyAlignment="1">
      <alignment vertical="center"/>
    </xf>
    <xf numFmtId="0" fontId="14" fillId="3" borderId="0" xfId="0" applyFont="1" applyFill="1" applyAlignment="1">
      <alignment vertical="center"/>
    </xf>
    <xf numFmtId="0" fontId="25" fillId="3" borderId="0" xfId="0" applyFont="1" applyFill="1" applyAlignment="1">
      <alignment vertical="center"/>
    </xf>
    <xf numFmtId="0" fontId="23" fillId="3" borderId="0" xfId="0" applyFont="1" applyFill="1" applyAlignment="1">
      <alignment horizontal="center" vertical="center" textRotation="90"/>
    </xf>
    <xf numFmtId="0" fontId="14" fillId="3" borderId="0" xfId="0" applyFont="1" applyFill="1" applyAlignment="1">
      <alignment horizontal="left" vertical="center" wrapText="1" indent="1"/>
    </xf>
    <xf numFmtId="0" fontId="12" fillId="3" borderId="0" xfId="0" applyFont="1" applyFill="1" applyAlignment="1" applyProtection="1">
      <alignment horizontal="left" vertical="center" wrapText="1"/>
      <protection locked="0"/>
    </xf>
    <xf numFmtId="0" fontId="12" fillId="3" borderId="0" xfId="0" applyFont="1" applyFill="1" applyAlignment="1" applyProtection="1">
      <alignment horizontal="left" vertical="center"/>
      <protection locked="0"/>
    </xf>
    <xf numFmtId="0" fontId="7" fillId="3" borderId="0" xfId="0" applyFont="1" applyFill="1" applyAlignment="1">
      <alignment horizontal="left" vertical="center" wrapText="1" indent="1"/>
    </xf>
    <xf numFmtId="0" fontId="14" fillId="3" borderId="0" xfId="0" applyFont="1" applyFill="1" applyAlignment="1" applyProtection="1">
      <alignment horizontal="left" vertical="center" wrapText="1"/>
      <protection locked="0"/>
    </xf>
    <xf numFmtId="0" fontId="14" fillId="3" borderId="0" xfId="0" applyFont="1" applyFill="1" applyAlignment="1">
      <alignment horizontal="center" vertical="center"/>
    </xf>
    <xf numFmtId="0" fontId="7" fillId="3" borderId="0" xfId="0" applyFont="1" applyFill="1" applyAlignment="1">
      <alignment horizontal="left" vertical="center" wrapText="1"/>
    </xf>
    <xf numFmtId="0" fontId="12" fillId="17" borderId="0" xfId="0" applyFont="1" applyFill="1" applyAlignment="1">
      <alignment vertical="top"/>
    </xf>
    <xf numFmtId="0" fontId="12" fillId="0" borderId="0" xfId="0" applyFont="1"/>
    <xf numFmtId="0" fontId="17" fillId="4" borderId="32" xfId="0" applyFont="1" applyFill="1" applyBorder="1" applyAlignment="1">
      <alignment vertical="top"/>
    </xf>
    <xf numFmtId="0" fontId="17" fillId="4" borderId="33" xfId="0" applyFont="1" applyFill="1" applyBorder="1" applyAlignment="1">
      <alignment vertical="top"/>
    </xf>
    <xf numFmtId="0" fontId="17" fillId="4" borderId="34" xfId="0" applyFont="1" applyFill="1" applyBorder="1" applyAlignment="1">
      <alignment vertical="top"/>
    </xf>
    <xf numFmtId="0" fontId="12" fillId="17" borderId="35" xfId="0" applyFont="1" applyFill="1" applyBorder="1" applyAlignment="1">
      <alignment vertical="top"/>
    </xf>
    <xf numFmtId="0" fontId="12" fillId="17" borderId="36" xfId="0" applyFont="1" applyFill="1" applyBorder="1" applyAlignment="1">
      <alignment vertical="top"/>
    </xf>
    <xf numFmtId="0" fontId="12" fillId="0" borderId="35" xfId="0" applyFont="1" applyBorder="1" applyAlignment="1">
      <alignment vertical="top"/>
    </xf>
    <xf numFmtId="0" fontId="12" fillId="0" borderId="36" xfId="0" applyFont="1" applyBorder="1" applyAlignment="1">
      <alignment vertical="top"/>
    </xf>
    <xf numFmtId="0" fontId="12" fillId="17" borderId="37" xfId="0" applyFont="1" applyFill="1" applyBorder="1" applyAlignment="1">
      <alignment vertical="top"/>
    </xf>
    <xf numFmtId="0" fontId="12" fillId="17" borderId="38" xfId="0" applyFont="1" applyFill="1" applyBorder="1" applyAlignment="1">
      <alignment vertical="top"/>
    </xf>
    <xf numFmtId="0" fontId="12" fillId="17" borderId="39" xfId="0" applyFont="1" applyFill="1" applyBorder="1" applyAlignment="1">
      <alignment vertical="top"/>
    </xf>
    <xf numFmtId="0" fontId="0" fillId="0" borderId="0" xfId="0" applyAlignment="1" applyProtection="1">
      <alignment horizontal="center"/>
      <protection locked="0"/>
    </xf>
    <xf numFmtId="0" fontId="4" fillId="2" borderId="0" xfId="0" applyFont="1" applyFill="1"/>
    <xf numFmtId="0" fontId="0" fillId="17" borderId="0" xfId="0" applyFill="1" applyAlignment="1">
      <alignment horizontal="center"/>
    </xf>
    <xf numFmtId="0" fontId="16" fillId="2" borderId="12"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19" xfId="1" applyFont="1" applyFill="1" applyBorder="1" applyAlignment="1">
      <alignment horizontal="center" vertical="center"/>
    </xf>
    <xf numFmtId="0" fontId="5" fillId="3" borderId="24" xfId="0" applyFont="1" applyFill="1" applyBorder="1" applyAlignment="1">
      <alignment horizontal="center" vertical="center" shrinkToFit="1"/>
    </xf>
    <xf numFmtId="0" fontId="5" fillId="3" borderId="25" xfId="0" applyFont="1" applyFill="1" applyBorder="1" applyAlignment="1">
      <alignment horizontal="center" vertical="center" shrinkToFit="1"/>
    </xf>
    <xf numFmtId="0" fontId="5" fillId="3" borderId="27" xfId="0" applyFont="1" applyFill="1" applyBorder="1" applyAlignment="1">
      <alignment horizontal="center" vertical="center" shrinkToFit="1"/>
    </xf>
    <xf numFmtId="0" fontId="5" fillId="3" borderId="28" xfId="0" applyFont="1" applyFill="1" applyBorder="1" applyAlignment="1">
      <alignment horizontal="center" vertical="center" shrinkToFit="1"/>
    </xf>
    <xf numFmtId="0" fontId="20" fillId="4" borderId="1" xfId="1" applyFont="1" applyFill="1" applyBorder="1" applyAlignment="1">
      <alignment horizontal="center" vertical="center"/>
    </xf>
    <xf numFmtId="0" fontId="20" fillId="4" borderId="2" xfId="1" applyFont="1" applyFill="1" applyBorder="1" applyAlignment="1">
      <alignment horizontal="center" vertical="center"/>
    </xf>
    <xf numFmtId="0" fontId="20" fillId="4" borderId="3" xfId="1" applyFont="1" applyFill="1" applyBorder="1" applyAlignment="1">
      <alignment horizontal="center" vertical="center"/>
    </xf>
    <xf numFmtId="0" fontId="11" fillId="5" borderId="0" xfId="0" applyFont="1" applyFill="1" applyAlignment="1">
      <alignment horizontal="center" vertical="center" shrinkToFit="1"/>
    </xf>
    <xf numFmtId="0" fontId="12" fillId="17" borderId="0" xfId="0" applyFont="1" applyFill="1" applyAlignment="1">
      <alignment horizontal="justify" vertical="center" wrapText="1"/>
    </xf>
    <xf numFmtId="0" fontId="16" fillId="2" borderId="16" xfId="1" applyFont="1" applyFill="1" applyBorder="1" applyAlignment="1">
      <alignment horizontal="center" vertical="center"/>
    </xf>
    <xf numFmtId="0" fontId="16" fillId="2" borderId="17" xfId="1" applyFont="1" applyFill="1" applyBorder="1" applyAlignment="1">
      <alignment horizontal="center" vertical="center"/>
    </xf>
    <xf numFmtId="0" fontId="16" fillId="2" borderId="18" xfId="1" applyFont="1" applyFill="1" applyBorder="1" applyAlignment="1">
      <alignment horizontal="center" vertical="center"/>
    </xf>
    <xf numFmtId="0" fontId="0" fillId="17" borderId="0" xfId="0" applyFill="1" applyAlignment="1">
      <alignment horizontal="center" vertical="center"/>
    </xf>
    <xf numFmtId="0" fontId="10" fillId="17" borderId="0" xfId="0" applyFont="1" applyFill="1" applyAlignment="1">
      <alignment horizontal="center" vertical="center" shrinkToFit="1"/>
    </xf>
    <xf numFmtId="0" fontId="19" fillId="2" borderId="21"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26" fillId="3" borderId="5" xfId="0" applyFont="1" applyFill="1" applyBorder="1" applyAlignment="1" applyProtection="1">
      <alignment horizontal="center" vertical="center" wrapText="1" shrinkToFit="1"/>
      <protection locked="0"/>
    </xf>
    <xf numFmtId="0" fontId="26" fillId="3" borderId="5" xfId="0" applyFont="1" applyFill="1" applyBorder="1" applyAlignment="1">
      <alignment horizontal="center" vertical="center" wrapText="1"/>
    </xf>
    <xf numFmtId="0" fontId="12" fillId="17" borderId="20" xfId="0" applyFont="1" applyFill="1" applyBorder="1" applyAlignment="1">
      <alignment horizontal="left" vertical="center" wrapText="1"/>
    </xf>
    <xf numFmtId="0" fontId="12" fillId="17" borderId="0" xfId="0" applyFont="1" applyFill="1" applyAlignment="1">
      <alignment horizontal="left" vertical="center" wrapText="1"/>
    </xf>
    <xf numFmtId="0" fontId="10" fillId="17" borderId="0" xfId="0" applyFont="1" applyFill="1" applyAlignment="1">
      <alignment horizontal="center" vertical="center"/>
    </xf>
    <xf numFmtId="0" fontId="22" fillId="2" borderId="0" xfId="1" applyFont="1" applyFill="1" applyBorder="1" applyAlignment="1">
      <alignment horizontal="center" vertical="center"/>
    </xf>
    <xf numFmtId="0" fontId="9" fillId="17" borderId="0" xfId="1" applyFill="1" applyBorder="1" applyAlignment="1">
      <alignment horizontal="center" vertical="center"/>
    </xf>
    <xf numFmtId="0" fontId="18" fillId="3" borderId="0" xfId="0" applyFont="1" applyFill="1" applyAlignment="1">
      <alignment horizontal="center" vertical="center" shrinkToFit="1"/>
    </xf>
    <xf numFmtId="0" fontId="17" fillId="4" borderId="0" xfId="0" applyFont="1" applyFill="1" applyAlignment="1">
      <alignment horizontal="center" vertical="center"/>
    </xf>
    <xf numFmtId="0" fontId="5" fillId="3" borderId="26" xfId="0" applyFont="1" applyFill="1" applyBorder="1" applyAlignment="1">
      <alignment horizontal="center" vertical="center" shrinkToFit="1"/>
    </xf>
    <xf numFmtId="0" fontId="5" fillId="3" borderId="29" xfId="0" applyFont="1" applyFill="1" applyBorder="1" applyAlignment="1">
      <alignment horizontal="center" vertical="center" shrinkToFit="1"/>
    </xf>
    <xf numFmtId="0" fontId="8" fillId="2" borderId="0" xfId="0" applyFont="1" applyFill="1" applyAlignment="1">
      <alignment horizontal="center" vertical="center" textRotation="90"/>
    </xf>
  </cellXfs>
  <cellStyles count="2">
    <cellStyle name="Hipervínculo" xfId="1" builtinId="8"/>
    <cellStyle name="Normal" xfId="0" builtinId="0"/>
  </cellStyles>
  <dxfs count="348">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1"/>
        <color rgb="FF005877"/>
        <name val="Calibri"/>
        <scheme val="minor"/>
      </font>
    </dxf>
    <dxf>
      <border diagonalUp="0" diagonalDown="0">
        <left style="medium">
          <color rgb="FF005877"/>
        </left>
        <right style="medium">
          <color rgb="FF005877"/>
        </right>
        <top style="medium">
          <color rgb="FF005877"/>
        </top>
        <bottom style="medium">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center" textRotation="0" wrapText="0" indent="0" justifyLastLine="0" shrinkToFit="1"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E87B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5877"/>
        <name val="Calibri"/>
        <scheme val="minor"/>
      </font>
      <numFmt numFmtId="0" formatCode="General"/>
      <alignment horizontal="center" vertical="center" textRotation="0" wrapText="0" indent="0" justifyLastLine="0" shrinkToFit="0" readingOrder="0"/>
    </dxf>
    <dxf>
      <border diagonalUp="0" diagonalDown="0">
        <left style="thick">
          <color rgb="FF005877"/>
        </left>
        <right style="thick">
          <color rgb="FF005877"/>
        </right>
        <top style="thick">
          <color rgb="FF005877"/>
        </top>
        <bottom style="thick">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theme="7"/>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strike val="0"/>
        <outline val="0"/>
        <shadow val="0"/>
        <u val="none"/>
        <vertAlign val="baseline"/>
        <sz val="9"/>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strike val="0"/>
        <outline val="0"/>
        <shadow val="0"/>
        <u val="none"/>
        <vertAlign val="baseline"/>
        <sz val="9"/>
        <name val="Calibri"/>
        <scheme val="minor"/>
      </font>
    </dxf>
    <dxf>
      <font>
        <strike val="0"/>
        <outline val="0"/>
        <shadow val="0"/>
        <u val="none"/>
        <vertAlign val="baseline"/>
        <color rgb="FF005877"/>
        <name val="Calibri"/>
        <scheme val="minor"/>
      </font>
      <fill>
        <patternFill>
          <fgColor indexed="64"/>
          <bgColor rgb="FF005877"/>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b val="0"/>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1" readingOrder="0"/>
      <protection locked="0" hidden="0"/>
    </dxf>
    <dxf>
      <font>
        <b/>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rgb="FFFF0000"/>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0"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ill>
        <patternFill patternType="solid">
          <fgColor indexed="64"/>
          <bgColor theme="0"/>
        </patternFill>
      </fill>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9"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border diagonalUp="0" diagonalDown="0">
        <left/>
        <right style="medium">
          <color rgb="FF005877"/>
        </right>
        <top/>
        <bottom/>
        <vertical/>
        <horizontal/>
      </border>
    </dxf>
    <dxf>
      <border diagonalUp="0" diagonalDown="0">
        <left style="medium">
          <color rgb="FF005877"/>
        </left>
        <right/>
        <top/>
        <bottom/>
        <vertical/>
        <horizontal/>
      </border>
    </dxf>
    <dxf>
      <border outline="0">
        <left style="medium">
          <color rgb="FF005877"/>
        </left>
        <right style="medium">
          <color rgb="FF005877"/>
        </right>
        <top style="medium">
          <color rgb="FF005877"/>
        </top>
      </border>
    </dxf>
    <dxf>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right/>
        <top/>
        <bottom/>
        <vertical/>
        <horizontal/>
      </border>
    </dxf>
    <dxf>
      <font>
        <b/>
        <color theme="0"/>
      </font>
      <fill>
        <patternFill patternType="solid">
          <fgColor theme="5"/>
          <bgColor theme="5"/>
        </patternFill>
      </fill>
    </dxf>
    <dxf>
      <font>
        <b/>
        <color theme="0"/>
      </font>
      <fill>
        <patternFill patternType="solid">
          <fgColor theme="5"/>
          <bgColor theme="5"/>
        </patternFill>
      </fill>
    </dxf>
    <dxf>
      <border diagonalUp="0" diagonalDown="0">
        <left/>
        <right/>
        <top/>
        <bottom/>
        <vertical/>
        <horizontal/>
      </border>
    </dxf>
    <dxf>
      <font>
        <b/>
        <color theme="0"/>
      </font>
      <fill>
        <patternFill patternType="solid">
          <fgColor rgb="FFE87B00"/>
          <bgColor theme="5"/>
        </patternFill>
      </fill>
      <border diagonalUp="0" diagonalDown="0">
        <left/>
        <right/>
        <top/>
        <bottom/>
        <vertical/>
        <horizontal/>
      </border>
    </dxf>
    <dxf>
      <font>
        <color theme="1"/>
      </font>
      <border>
        <top style="medium">
          <color theme="1"/>
        </top>
        <bottom style="medium">
          <color theme="1"/>
        </bottom>
      </border>
    </dxf>
  </dxfs>
  <tableStyles count="1" defaultTableStyle="TableStyleMedium2" defaultPivotStyle="PivotStyleLight16">
    <tableStyle name="Tabla_UCA" pivot="0" count="8" xr9:uid="{00000000-0011-0000-FFFF-FFFF00000000}">
      <tableStyleElement type="wholeTable" dxfId="347"/>
      <tableStyleElement type="headerRow" dxfId="346"/>
      <tableStyleElement type="totalRow" dxfId="345"/>
      <tableStyleElement type="firstColumn" dxfId="344"/>
      <tableStyleElement type="lastColumn" dxfId="343"/>
      <tableStyleElement type="firstRowStripe" dxfId="342"/>
      <tableStyleElement type="firstColumnStripe" dxfId="341"/>
      <tableStyleElement type="lastTotalCell" dxfId="340"/>
    </tableStyle>
  </tableStyles>
  <colors>
    <mruColors>
      <color rgb="FFE87B00"/>
      <color rgb="FF0058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gnu.org/licenses/agpl-3.0.en.html" TargetMode="External"/><Relationship Id="rId3" Type="http://schemas.openxmlformats.org/officeDocument/2006/relationships/hyperlink" Target="https://www.youtube.com/channel/UCTkOmf2IiTvxn1ch9hYjYQQ" TargetMode="External"/><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6"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5" Type="http://schemas.openxmlformats.org/officeDocument/2006/relationships/hyperlink" Target="https://www.uca.es" TargetMode="External"/><Relationship Id="rId10" Type="http://schemas.openxmlformats.org/officeDocument/2006/relationships/hyperlink" Target="#'Datos PP'!A1"/><Relationship Id="rId4" Type="http://schemas.openxmlformats.org/officeDocument/2006/relationships/hyperlink" Target="#DICCIONARIO!A1"/><Relationship Id="rId9" Type="http://schemas.openxmlformats.org/officeDocument/2006/relationships/hyperlink" Target="#'Datos RC'!A1"/><Relationship Id="rId1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hyperlink" Target="https://docs.google.com/spreadsheets/d/1D6U6PeLE3luWmUhl-RVSDnk9DJuo7-Q2wFvvFTDB1Ow/edit#gid=862985408"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hyperlink" Target="#INICIO!A1"/></Relationships>
</file>

<file path=xl/drawings/_rels/drawing2.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youtube.com/channel/UCTkOmf2IiTvxn1ch9hYjYQQ" TargetMode="External"/><Relationship Id="rId3" Type="http://schemas.openxmlformats.org/officeDocument/2006/relationships/hyperlink" Target="#DICCIONARIO!A1"/><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0" Type="http://schemas.openxmlformats.org/officeDocument/2006/relationships/hyperlink" Target="#'Datos PP'!A1"/><Relationship Id="rId4" Type="http://schemas.openxmlformats.org/officeDocument/2006/relationships/hyperlink" Target="#INICIO!A1"/><Relationship Id="rId9" Type="http://schemas.openxmlformats.org/officeDocument/2006/relationships/hyperlink" Target="#'Datos RC'!A1"/><Relationship Id="rId1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4.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5.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6.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7.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8.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9.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488522</xdr:colOff>
      <xdr:row>10</xdr:row>
      <xdr:rowOff>48710</xdr:rowOff>
    </xdr:to>
    <xdr:pic>
      <xdr:nvPicPr>
        <xdr:cNvPr id="31" name="MOODLE">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1"/>
        <a:srcRect l="-14323" r="-1"/>
        <a:stretch/>
      </xdr:blipFill>
      <xdr:spPr>
        <a:xfrm>
          <a:off x="2473657" y="732146"/>
          <a:ext cx="1014528" cy="873262"/>
        </a:xfrm>
        <a:prstGeom prst="rect">
          <a:avLst/>
        </a:prstGeom>
      </xdr:spPr>
    </xdr:pic>
    <xdr:clientData/>
  </xdr:twoCellAnchor>
  <xdr:twoCellAnchor editAs="oneCell">
    <xdr:from>
      <xdr:col>12</xdr:col>
      <xdr:colOff>526007</xdr:colOff>
      <xdr:row>4</xdr:row>
      <xdr:rowOff>0</xdr:rowOff>
    </xdr:from>
    <xdr:to>
      <xdr:col>14</xdr:col>
      <xdr:colOff>449848</xdr:colOff>
      <xdr:row>10</xdr:row>
      <xdr:rowOff>30420</xdr:rowOff>
    </xdr:to>
    <xdr:pic>
      <xdr:nvPicPr>
        <xdr:cNvPr id="30" name="FTP">
          <a:extLst>
            <a:ext uri="{FF2B5EF4-FFF2-40B4-BE49-F238E27FC236}">
              <a16:creationId xmlns:a16="http://schemas.microsoft.com/office/drawing/2014/main" id="{00000000-0008-0000-0000-00001E000000}"/>
            </a:ext>
          </a:extLst>
        </xdr:cNvPr>
        <xdr:cNvPicPr>
          <a:picLocks noChangeAspect="1"/>
        </xdr:cNvPicPr>
      </xdr:nvPicPr>
      <xdr:blipFill rotWithShape="1">
        <a:blip xmlns:r="http://schemas.openxmlformats.org/officeDocument/2006/relationships" r:embed="rId2"/>
        <a:srcRect l="-13960" r="-2"/>
        <a:stretch/>
      </xdr:blipFill>
      <xdr:spPr>
        <a:xfrm>
          <a:off x="6681716" y="732146"/>
          <a:ext cx="975856" cy="854972"/>
        </a:xfrm>
        <a:prstGeom prst="rect">
          <a:avLst/>
        </a:prstGeom>
      </xdr:spPr>
    </xdr:pic>
    <xdr:clientData/>
  </xdr:twoCellAnchor>
  <xdr:twoCellAnchor>
    <xdr:from>
      <xdr:col>14</xdr:col>
      <xdr:colOff>511791</xdr:colOff>
      <xdr:row>5</xdr:row>
      <xdr:rowOff>7872</xdr:rowOff>
    </xdr:from>
    <xdr:to>
      <xdr:col>17</xdr:col>
      <xdr:colOff>518901</xdr:colOff>
      <xdr:row>6</xdr:row>
      <xdr:rowOff>173182</xdr:rowOff>
    </xdr:to>
    <xdr:sp macro="" textlink="">
      <xdr:nvSpPr>
        <xdr:cNvPr id="13" name="Enlace YouTube">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7719515" y="939047"/>
          <a:ext cx="1585132" cy="243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0</xdr:colOff>
      <xdr:row>16</xdr:row>
      <xdr:rowOff>0</xdr:rowOff>
    </xdr:from>
    <xdr:to>
      <xdr:col>0</xdr:col>
      <xdr:colOff>728133</xdr:colOff>
      <xdr:row>18</xdr:row>
      <xdr:rowOff>165966</xdr:rowOff>
    </xdr:to>
    <xdr:sp macro="[0]!IR_DICCIONARIO" textlink="">
      <xdr:nvSpPr>
        <xdr:cNvPr id="32" name="Cualquier Idioma">
          <a:hlinkClick xmlns:r="http://schemas.openxmlformats.org/officeDocument/2006/relationships" r:id="rId4" tooltip="DICTIONARY"/>
          <a:extLst>
            <a:ext uri="{FF2B5EF4-FFF2-40B4-BE49-F238E27FC236}">
              <a16:creationId xmlns:a16="http://schemas.microsoft.com/office/drawing/2014/main" id="{00000000-0008-0000-0000-000020000000}"/>
            </a:ext>
          </a:extLst>
        </xdr:cNvPr>
        <xdr:cNvSpPr/>
      </xdr:nvSpPr>
      <xdr:spPr>
        <a:xfrm>
          <a:off x="0" y="2302934"/>
          <a:ext cx="728133" cy="426738"/>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32141</xdr:colOff>
      <xdr:row>22</xdr:row>
      <xdr:rowOff>10714</xdr:rowOff>
    </xdr:from>
    <xdr:to>
      <xdr:col>3</xdr:col>
      <xdr:colOff>534152</xdr:colOff>
      <xdr:row>25</xdr:row>
      <xdr:rowOff>171906</xdr:rowOff>
    </xdr:to>
    <xdr:sp macro="[0]!IR_OM" textlink="">
      <xdr:nvSpPr>
        <xdr:cNvPr id="34" name="OM">
          <a:hlinkClick xmlns:r="http://schemas.openxmlformats.org/officeDocument/2006/relationships" r:id="rId5" tooltip="OM 1R"/>
          <a:extLst>
            <a:ext uri="{FF2B5EF4-FFF2-40B4-BE49-F238E27FC236}">
              <a16:creationId xmlns:a16="http://schemas.microsoft.com/office/drawing/2014/main" id="{00000000-0008-0000-0000-000022000000}"/>
            </a:ext>
          </a:extLst>
        </xdr:cNvPr>
        <xdr:cNvSpPr/>
      </xdr:nvSpPr>
      <xdr:spPr>
        <a:xfrm>
          <a:off x="987181" y="3082420"/>
          <a:ext cx="1070971"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561405</xdr:colOff>
      <xdr:row>22</xdr:row>
      <xdr:rowOff>10161</xdr:rowOff>
    </xdr:from>
    <xdr:to>
      <xdr:col>5</xdr:col>
      <xdr:colOff>554264</xdr:colOff>
      <xdr:row>25</xdr:row>
      <xdr:rowOff>171353</xdr:rowOff>
    </xdr:to>
    <xdr:sp macro="[0]!IR_O2" textlink="">
      <xdr:nvSpPr>
        <xdr:cNvPr id="35" name="O2">
          <a:hlinkClick xmlns:r="http://schemas.openxmlformats.org/officeDocument/2006/relationships" r:id="rId6" tooltip="OM +R"/>
          <a:extLst>
            <a:ext uri="{FF2B5EF4-FFF2-40B4-BE49-F238E27FC236}">
              <a16:creationId xmlns:a16="http://schemas.microsoft.com/office/drawing/2014/main" id="{00000000-0008-0000-0000-000023000000}"/>
            </a:ext>
          </a:extLst>
        </xdr:cNvPr>
        <xdr:cNvSpPr/>
      </xdr:nvSpPr>
      <xdr:spPr>
        <a:xfrm>
          <a:off x="2085405" y="3081867"/>
          <a:ext cx="1130779"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0</xdr:colOff>
      <xdr:row>21</xdr:row>
      <xdr:rowOff>58615</xdr:rowOff>
    </xdr:from>
    <xdr:to>
      <xdr:col>7</xdr:col>
      <xdr:colOff>548640</xdr:colOff>
      <xdr:row>25</xdr:row>
      <xdr:rowOff>168518</xdr:rowOff>
    </xdr:to>
    <xdr:sp macro="[0]!IR_VF" textlink="">
      <xdr:nvSpPr>
        <xdr:cNvPr id="36" name="VF">
          <a:hlinkClick xmlns:r="http://schemas.openxmlformats.org/officeDocument/2006/relationships" r:id="rId7" tooltip="VF"/>
          <a:extLst>
            <a:ext uri="{FF2B5EF4-FFF2-40B4-BE49-F238E27FC236}">
              <a16:creationId xmlns:a16="http://schemas.microsoft.com/office/drawing/2014/main" id="{00000000-0008-0000-0000-000024000000}"/>
            </a:ext>
          </a:extLst>
        </xdr:cNvPr>
        <xdr:cNvSpPr/>
      </xdr:nvSpPr>
      <xdr:spPr>
        <a:xfrm>
          <a:off x="3230880" y="3065975"/>
          <a:ext cx="1117600" cy="624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22</xdr:row>
      <xdr:rowOff>0</xdr:rowOff>
    </xdr:from>
    <xdr:to>
      <xdr:col>9</xdr:col>
      <xdr:colOff>558800</xdr:colOff>
      <xdr:row>25</xdr:row>
      <xdr:rowOff>168519</xdr:rowOff>
    </xdr:to>
    <xdr:sp macro="[0]!IR_E" textlink="">
      <xdr:nvSpPr>
        <xdr:cNvPr id="37" name="EM">
          <a:hlinkClick xmlns:r="http://schemas.openxmlformats.org/officeDocument/2006/relationships" r:id="rId8" tooltip="EM"/>
          <a:extLst>
            <a:ext uri="{FF2B5EF4-FFF2-40B4-BE49-F238E27FC236}">
              <a16:creationId xmlns:a16="http://schemas.microsoft.com/office/drawing/2014/main" id="{00000000-0008-0000-0000-000025000000}"/>
            </a:ext>
          </a:extLst>
        </xdr:cNvPr>
        <xdr:cNvSpPr/>
      </xdr:nvSpPr>
      <xdr:spPr>
        <a:xfrm>
          <a:off x="4368800" y="3071706"/>
          <a:ext cx="1127760" cy="61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0</xdr:colOff>
      <xdr:row>22</xdr:row>
      <xdr:rowOff>0</xdr:rowOff>
    </xdr:from>
    <xdr:to>
      <xdr:col>11</xdr:col>
      <xdr:colOff>504200</xdr:colOff>
      <xdr:row>25</xdr:row>
      <xdr:rowOff>183173</xdr:rowOff>
    </xdr:to>
    <xdr:sp macro="[0]!IR_RC" textlink="">
      <xdr:nvSpPr>
        <xdr:cNvPr id="38" name="RC">
          <a:hlinkClick xmlns:r="http://schemas.openxmlformats.org/officeDocument/2006/relationships" r:id="rId9" tooltip="RC"/>
          <a:extLst>
            <a:ext uri="{FF2B5EF4-FFF2-40B4-BE49-F238E27FC236}">
              <a16:creationId xmlns:a16="http://schemas.microsoft.com/office/drawing/2014/main" id="{00000000-0008-0000-0000-000026000000}"/>
            </a:ext>
          </a:extLst>
        </xdr:cNvPr>
        <xdr:cNvSpPr/>
      </xdr:nvSpPr>
      <xdr:spPr>
        <a:xfrm>
          <a:off x="5121519" y="3084635"/>
          <a:ext cx="1031739" cy="6301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30483</xdr:colOff>
      <xdr:row>21</xdr:row>
      <xdr:rowOff>58615</xdr:rowOff>
    </xdr:from>
    <xdr:to>
      <xdr:col>13</xdr:col>
      <xdr:colOff>540508</xdr:colOff>
      <xdr:row>25</xdr:row>
      <xdr:rowOff>183172</xdr:rowOff>
    </xdr:to>
    <xdr:sp macro="[0]!IR_PP" textlink="">
      <xdr:nvSpPr>
        <xdr:cNvPr id="39" name="PP">
          <a:hlinkClick xmlns:r="http://schemas.openxmlformats.org/officeDocument/2006/relationships" r:id="rId10" tooltip="PP"/>
          <a:extLst>
            <a:ext uri="{FF2B5EF4-FFF2-40B4-BE49-F238E27FC236}">
              <a16:creationId xmlns:a16="http://schemas.microsoft.com/office/drawing/2014/main" id="{00000000-0008-0000-0000-000027000000}"/>
            </a:ext>
          </a:extLst>
        </xdr:cNvPr>
        <xdr:cNvSpPr/>
      </xdr:nvSpPr>
      <xdr:spPr>
        <a:xfrm>
          <a:off x="6675123" y="3065975"/>
          <a:ext cx="1078985" cy="6393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0</xdr:colOff>
      <xdr:row>22</xdr:row>
      <xdr:rowOff>0</xdr:rowOff>
    </xdr:from>
    <xdr:to>
      <xdr:col>15</xdr:col>
      <xdr:colOff>503444</xdr:colOff>
      <xdr:row>25</xdr:row>
      <xdr:rowOff>175846</xdr:rowOff>
    </xdr:to>
    <xdr:sp macro="[0]!IR_EN" textlink="">
      <xdr:nvSpPr>
        <xdr:cNvPr id="40" name="EN">
          <a:hlinkClick xmlns:r="http://schemas.openxmlformats.org/officeDocument/2006/relationships" r:id="rId11" tooltip="EN"/>
          <a:extLst>
            <a:ext uri="{FF2B5EF4-FFF2-40B4-BE49-F238E27FC236}">
              <a16:creationId xmlns:a16="http://schemas.microsoft.com/office/drawing/2014/main" id="{00000000-0008-0000-0000-000028000000}"/>
            </a:ext>
          </a:extLst>
        </xdr:cNvPr>
        <xdr:cNvSpPr/>
      </xdr:nvSpPr>
      <xdr:spPr>
        <a:xfrm>
          <a:off x="7231673" y="3084635"/>
          <a:ext cx="1030983"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16</xdr:col>
      <xdr:colOff>0</xdr:colOff>
      <xdr:row>22</xdr:row>
      <xdr:rowOff>0</xdr:rowOff>
    </xdr:from>
    <xdr:to>
      <xdr:col>17</xdr:col>
      <xdr:colOff>515160</xdr:colOff>
      <xdr:row>25</xdr:row>
      <xdr:rowOff>175846</xdr:rowOff>
    </xdr:to>
    <xdr:sp macro="[0]!IR_CL" textlink="">
      <xdr:nvSpPr>
        <xdr:cNvPr id="41" name="CL">
          <a:hlinkClick xmlns:r="http://schemas.openxmlformats.org/officeDocument/2006/relationships" r:id="rId12" tooltip="CL"/>
          <a:extLst>
            <a:ext uri="{FF2B5EF4-FFF2-40B4-BE49-F238E27FC236}">
              <a16:creationId xmlns:a16="http://schemas.microsoft.com/office/drawing/2014/main" id="{00000000-0008-0000-0000-000029000000}"/>
            </a:ext>
          </a:extLst>
        </xdr:cNvPr>
        <xdr:cNvSpPr/>
      </xdr:nvSpPr>
      <xdr:spPr>
        <a:xfrm>
          <a:off x="8286750" y="3084635"/>
          <a:ext cx="1042698"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15</xdr:col>
      <xdr:colOff>0</xdr:colOff>
      <xdr:row>26</xdr:row>
      <xdr:rowOff>78190</xdr:rowOff>
    </xdr:from>
    <xdr:to>
      <xdr:col>15</xdr:col>
      <xdr:colOff>504683</xdr:colOff>
      <xdr:row>28</xdr:row>
      <xdr:rowOff>19920</xdr:rowOff>
    </xdr:to>
    <xdr:pic>
      <xdr:nvPicPr>
        <xdr:cNvPr id="18" name="Imagen 17">
          <a:hlinkClick xmlns:r="http://schemas.openxmlformats.org/officeDocument/2006/relationships" r:id="rId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33731" y="3859757"/>
          <a:ext cx="504683" cy="211842"/>
        </a:xfrm>
        <a:prstGeom prst="rect">
          <a:avLst/>
        </a:prstGeom>
      </xdr:spPr>
    </xdr:pic>
    <xdr:clientData/>
  </xdr:twoCellAnchor>
  <xdr:twoCellAnchor editAs="absolute">
    <xdr:from>
      <xdr:col>15</xdr:col>
      <xdr:colOff>1958</xdr:colOff>
      <xdr:row>29</xdr:row>
      <xdr:rowOff>1990</xdr:rowOff>
    </xdr:from>
    <xdr:to>
      <xdr:col>17</xdr:col>
      <xdr:colOff>493900</xdr:colOff>
      <xdr:row>33</xdr:row>
      <xdr:rowOff>65439</xdr:rowOff>
    </xdr:to>
    <xdr:pic>
      <xdr:nvPicPr>
        <xdr:cNvPr id="21" name="UCA">
          <a:hlinkClick xmlns:r="http://schemas.openxmlformats.org/officeDocument/2006/relationships" r:id="rId15"/>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33731" y="4129869"/>
          <a:ext cx="1545915" cy="605663"/>
        </a:xfrm>
        <a:prstGeom prst="rect">
          <a:avLst/>
        </a:prstGeom>
        <a:ln w="25400">
          <a:solidFill>
            <a:srgbClr val="E87B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2213</xdr:colOff>
      <xdr:row>1</xdr:row>
      <xdr:rowOff>339000</xdr:rowOff>
    </xdr:to>
    <xdr:grpSp>
      <xdr:nvGrpSpPr>
        <xdr:cNvPr id="2" name="MOODLE-FTP">
          <a:extLst>
            <a:ext uri="{FF2B5EF4-FFF2-40B4-BE49-F238E27FC236}">
              <a16:creationId xmlns:a16="http://schemas.microsoft.com/office/drawing/2014/main" id="{00000000-0008-0000-0900-000002000000}"/>
            </a:ext>
          </a:extLst>
        </xdr:cNvPr>
        <xdr:cNvGrpSpPr/>
      </xdr:nvGrpSpPr>
      <xdr:grpSpPr>
        <a:xfrm>
          <a:off x="0" y="0"/>
          <a:ext cx="4725353" cy="720350"/>
          <a:chOff x="0" y="0"/>
          <a:chExt cx="4382791" cy="721176"/>
        </a:xfrm>
      </xdr:grpSpPr>
      <xdr:pic>
        <xdr:nvPicPr>
          <xdr:cNvPr id="3" name="FTP">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4685" y="0"/>
            <a:ext cx="718106"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4" name="MOODLE">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03" t="8301" r="8171" b="7941"/>
          <a:stretch/>
        </xdr:blipFill>
        <xdr:spPr>
          <a:xfrm>
            <a:off x="0" y="0"/>
            <a:ext cx="730559"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783691</xdr:colOff>
      <xdr:row>1</xdr:row>
      <xdr:rowOff>0</xdr:rowOff>
    </xdr:from>
    <xdr:to>
      <xdr:col>3</xdr:col>
      <xdr:colOff>3946447</xdr:colOff>
      <xdr:row>1</xdr:row>
      <xdr:rowOff>357656</xdr:rowOff>
    </xdr:to>
    <xdr:sp macro="[0]!Enlace_DICCIONARIO" textlink="">
      <xdr:nvSpPr>
        <xdr:cNvPr id="5" name="LINK DICCIONARIO">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783691" y="381350"/>
          <a:ext cx="3162756" cy="3576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794187</xdr:colOff>
      <xdr:row>0</xdr:row>
      <xdr:rowOff>0</xdr:rowOff>
    </xdr:from>
    <xdr:to>
      <xdr:col>3</xdr:col>
      <xdr:colOff>3911461</xdr:colOff>
      <xdr:row>0</xdr:row>
      <xdr:rowOff>360000</xdr:rowOff>
    </xdr:to>
    <xdr:sp macro="[0]!IR_INICIO" textlink="">
      <xdr:nvSpPr>
        <xdr:cNvPr id="6" name="INICIO">
          <a:hlinkClick xmlns:r="http://schemas.openxmlformats.org/officeDocument/2006/relationships" r:id="rId4" tooltip="INICIO - HOME"/>
          <a:extLst>
            <a:ext uri="{FF2B5EF4-FFF2-40B4-BE49-F238E27FC236}">
              <a16:creationId xmlns:a16="http://schemas.microsoft.com/office/drawing/2014/main" id="{00000000-0008-0000-0900-000006000000}"/>
            </a:ext>
          </a:extLst>
        </xdr:cNvPr>
        <xdr:cNvSpPr/>
      </xdr:nvSpPr>
      <xdr:spPr>
        <a:xfrm>
          <a:off x="794187" y="0"/>
          <a:ext cx="3117274"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5037660</xdr:colOff>
      <xdr:row>2</xdr:row>
      <xdr:rowOff>35674</xdr:rowOff>
    </xdr:to>
    <xdr:grpSp>
      <xdr:nvGrpSpPr>
        <xdr:cNvPr id="31" name="MENU">
          <a:extLst>
            <a:ext uri="{FF2B5EF4-FFF2-40B4-BE49-F238E27FC236}">
              <a16:creationId xmlns:a16="http://schemas.microsoft.com/office/drawing/2014/main" id="{00000000-0008-0000-0100-00001F000000}"/>
            </a:ext>
          </a:extLst>
        </xdr:cNvPr>
        <xdr:cNvGrpSpPr/>
      </xdr:nvGrpSpPr>
      <xdr:grpSpPr>
        <a:xfrm>
          <a:off x="1825414" y="0"/>
          <a:ext cx="5037660" cy="665594"/>
          <a:chOff x="1724476" y="0"/>
          <a:chExt cx="5037660" cy="660514"/>
        </a:xfrm>
      </xdr:grpSpPr>
      <xdr:sp macro="" textlink="">
        <xdr:nvSpPr>
          <xdr:cNvPr id="32" name="FONDO BLANCO">
            <a:extLst>
              <a:ext uri="{FF2B5EF4-FFF2-40B4-BE49-F238E27FC236}">
                <a16:creationId xmlns:a16="http://schemas.microsoft.com/office/drawing/2014/main" id="{00000000-0008-0000-0100-00002000000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3" name="FTP-MOODLE">
            <a:extLst>
              <a:ext uri="{FF2B5EF4-FFF2-40B4-BE49-F238E27FC236}">
                <a16:creationId xmlns:a16="http://schemas.microsoft.com/office/drawing/2014/main" id="{00000000-0008-0000-0100-000021000000}"/>
              </a:ext>
            </a:extLst>
          </xdr:cNvPr>
          <xdr:cNvGrpSpPr/>
        </xdr:nvGrpSpPr>
        <xdr:grpSpPr>
          <a:xfrm>
            <a:off x="5320436" y="0"/>
            <a:ext cx="427979" cy="660514"/>
            <a:chOff x="7590235" y="0"/>
            <a:chExt cx="427979" cy="666705"/>
          </a:xfrm>
        </xdr:grpSpPr>
        <xdr:pic>
          <xdr:nvPicPr>
            <xdr:cNvPr id="45" name="Moodle">
              <a:extLst>
                <a:ext uri="{FF2B5EF4-FFF2-40B4-BE49-F238E27FC236}">
                  <a16:creationId xmlns:a16="http://schemas.microsoft.com/office/drawing/2014/main" id="{00000000-0008-0000-0100-00002D000000}"/>
                </a:ext>
              </a:extLst>
            </xdr:cNvPr>
            <xdr:cNvPicPr>
              <a:picLocks noChangeAspect="1"/>
            </xdr:cNvPicPr>
          </xdr:nvPicPr>
          <xdr:blipFill rotWithShape="1">
            <a:blip xmlns:r="http://schemas.openxmlformats.org/officeDocument/2006/relationships" r:embed="rId1"/>
            <a:srcRect l="-14323" r="-1"/>
            <a:stretch/>
          </xdr:blipFill>
          <xdr:spPr>
            <a:xfrm>
              <a:off x="7590235" y="0"/>
              <a:ext cx="427979" cy="363096"/>
            </a:xfrm>
            <a:prstGeom prst="rect">
              <a:avLst/>
            </a:prstGeom>
          </xdr:spPr>
        </xdr:pic>
        <xdr:pic>
          <xdr:nvPicPr>
            <xdr:cNvPr id="46" name="FTP">
              <a:extLst>
                <a:ext uri="{FF2B5EF4-FFF2-40B4-BE49-F238E27FC236}">
                  <a16:creationId xmlns:a16="http://schemas.microsoft.com/office/drawing/2014/main" id="{00000000-0008-0000-0100-00002E000000}"/>
                </a:ext>
              </a:extLst>
            </xdr:cNvPr>
            <xdr:cNvPicPr>
              <a:picLocks noChangeAspect="1"/>
            </xdr:cNvPicPr>
          </xdr:nvPicPr>
          <xdr:blipFill rotWithShape="1">
            <a:blip xmlns:r="http://schemas.openxmlformats.org/officeDocument/2006/relationships" r:embed="rId2"/>
            <a:srcRect l="-13960" r="-2"/>
            <a:stretch/>
          </xdr:blipFill>
          <xdr:spPr>
            <a:xfrm>
              <a:off x="7596187" y="303610"/>
              <a:ext cx="421352" cy="363095"/>
            </a:xfrm>
            <a:prstGeom prst="rect">
              <a:avLst/>
            </a:prstGeom>
          </xdr:spPr>
        </xdr:pic>
      </xdr:grpSp>
      <xdr:sp macro="[0]!IR_DICCIONARIO" textlink="">
        <xdr:nvSpPr>
          <xdr:cNvPr id="34" name="DICCIONARIO">
            <a:hlinkClick xmlns:r="http://schemas.openxmlformats.org/officeDocument/2006/relationships" r:id="rId3" tooltip="DICTIONARY"/>
            <a:extLst>
              <a:ext uri="{FF2B5EF4-FFF2-40B4-BE49-F238E27FC236}">
                <a16:creationId xmlns:a16="http://schemas.microsoft.com/office/drawing/2014/main" id="{00000000-0008-0000-0100-000022000000}"/>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35" name="INICIO">
            <a:hlinkClick xmlns:r="http://schemas.openxmlformats.org/officeDocument/2006/relationships" r:id="rId4" tooltip="INICIO / HOME"/>
            <a:extLst>
              <a:ext uri="{FF2B5EF4-FFF2-40B4-BE49-F238E27FC236}">
                <a16:creationId xmlns:a16="http://schemas.microsoft.com/office/drawing/2014/main" id="{00000000-0008-0000-0100-0000230000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6" name="TIPO PREGUNTAS">
            <a:extLst>
              <a:ext uri="{FF2B5EF4-FFF2-40B4-BE49-F238E27FC236}">
                <a16:creationId xmlns:a16="http://schemas.microsoft.com/office/drawing/2014/main" id="{00000000-0008-0000-0100-000024000000}"/>
              </a:ext>
            </a:extLst>
          </xdr:cNvPr>
          <xdr:cNvGrpSpPr/>
        </xdr:nvGrpSpPr>
        <xdr:grpSpPr>
          <a:xfrm>
            <a:off x="1724476" y="15241"/>
            <a:ext cx="3589860" cy="610800"/>
            <a:chOff x="1724476" y="15241"/>
            <a:chExt cx="3589860" cy="610800"/>
          </a:xfrm>
        </xdr:grpSpPr>
        <xdr:sp macro="[0]!IR_OM" textlink="">
          <xdr:nvSpPr>
            <xdr:cNvPr id="37" name="OM">
              <a:hlinkClick xmlns:r="http://schemas.openxmlformats.org/officeDocument/2006/relationships" r:id="rId5" tooltip="OM 1R"/>
              <a:extLst>
                <a:ext uri="{FF2B5EF4-FFF2-40B4-BE49-F238E27FC236}">
                  <a16:creationId xmlns:a16="http://schemas.microsoft.com/office/drawing/2014/main" id="{00000000-0008-0000-0100-000025000000}"/>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38" name="O2">
              <a:hlinkClick xmlns:r="http://schemas.openxmlformats.org/officeDocument/2006/relationships" r:id="rId6" tooltip="OM +R"/>
              <a:extLst>
                <a:ext uri="{FF2B5EF4-FFF2-40B4-BE49-F238E27FC236}">
                  <a16:creationId xmlns:a16="http://schemas.microsoft.com/office/drawing/2014/main" id="{00000000-0008-0000-0100-00002600000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39" name="VF">
              <a:hlinkClick xmlns:r="http://schemas.openxmlformats.org/officeDocument/2006/relationships" r:id="rId7" tooltip="VF"/>
              <a:extLst>
                <a:ext uri="{FF2B5EF4-FFF2-40B4-BE49-F238E27FC236}">
                  <a16:creationId xmlns:a16="http://schemas.microsoft.com/office/drawing/2014/main" id="{00000000-0008-0000-0100-00002700000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40" name="EM">
              <a:hlinkClick xmlns:r="http://schemas.openxmlformats.org/officeDocument/2006/relationships" r:id="rId8" tooltip="EM"/>
              <a:extLst>
                <a:ext uri="{FF2B5EF4-FFF2-40B4-BE49-F238E27FC236}">
                  <a16:creationId xmlns:a16="http://schemas.microsoft.com/office/drawing/2014/main" id="{00000000-0008-0000-0100-00002800000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41" name="RC">
              <a:hlinkClick xmlns:r="http://schemas.openxmlformats.org/officeDocument/2006/relationships" r:id="rId9" tooltip="RC"/>
              <a:extLst>
                <a:ext uri="{FF2B5EF4-FFF2-40B4-BE49-F238E27FC236}">
                  <a16:creationId xmlns:a16="http://schemas.microsoft.com/office/drawing/2014/main" id="{00000000-0008-0000-0100-00002900000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42" name="PP">
              <a:hlinkClick xmlns:r="http://schemas.openxmlformats.org/officeDocument/2006/relationships" r:id="rId10" tooltip="PP"/>
              <a:extLst>
                <a:ext uri="{FF2B5EF4-FFF2-40B4-BE49-F238E27FC236}">
                  <a16:creationId xmlns:a16="http://schemas.microsoft.com/office/drawing/2014/main" id="{00000000-0008-0000-0100-00002A000000}"/>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43" name="EN">
              <a:hlinkClick xmlns:r="http://schemas.openxmlformats.org/officeDocument/2006/relationships" r:id="rId11" tooltip="EN"/>
              <a:extLst>
                <a:ext uri="{FF2B5EF4-FFF2-40B4-BE49-F238E27FC236}">
                  <a16:creationId xmlns:a16="http://schemas.microsoft.com/office/drawing/2014/main" id="{00000000-0008-0000-0100-00002B000000}"/>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44" name="CL">
              <a:hlinkClick xmlns:r="http://schemas.openxmlformats.org/officeDocument/2006/relationships" r:id="rId12" tooltip="CL"/>
              <a:extLst>
                <a:ext uri="{FF2B5EF4-FFF2-40B4-BE49-F238E27FC236}">
                  <a16:creationId xmlns:a16="http://schemas.microsoft.com/office/drawing/2014/main" id="{00000000-0008-0000-0100-00002C00000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twoCellAnchor editAs="absolute">
    <xdr:from>
      <xdr:col>0</xdr:col>
      <xdr:colOff>0</xdr:colOff>
      <xdr:row>0</xdr:row>
      <xdr:rowOff>0</xdr:rowOff>
    </xdr:from>
    <xdr:to>
      <xdr:col>4</xdr:col>
      <xdr:colOff>1197180</xdr:colOff>
      <xdr:row>1</xdr:row>
      <xdr:rowOff>311236</xdr:rowOff>
    </xdr:to>
    <xdr:pic>
      <xdr:nvPicPr>
        <xdr:cNvPr id="3" name="UCA">
          <a:hlinkClick xmlns:r="http://schemas.openxmlformats.org/officeDocument/2006/relationships" r:id="rId1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31" name="UCA">
          <a:hlinkClick xmlns:r="http://schemas.openxmlformats.org/officeDocument/2006/relationships" r:id="rId1"/>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4" name="MENU">
          <a:extLst>
            <a:ext uri="{FF2B5EF4-FFF2-40B4-BE49-F238E27FC236}">
              <a16:creationId xmlns:a16="http://schemas.microsoft.com/office/drawing/2014/main" id="{652995F8-911C-4DCC-BFDE-18A844C10A6C}"/>
            </a:ext>
          </a:extLst>
        </xdr:cNvPr>
        <xdr:cNvGrpSpPr/>
      </xdr:nvGrpSpPr>
      <xdr:grpSpPr>
        <a:xfrm>
          <a:off x="1825414" y="0"/>
          <a:ext cx="5037660" cy="665594"/>
          <a:chOff x="1724476" y="0"/>
          <a:chExt cx="5037660" cy="660514"/>
        </a:xfrm>
      </xdr:grpSpPr>
      <xdr:sp macro="" textlink="">
        <xdr:nvSpPr>
          <xdr:cNvPr id="5" name="FONDO BLANCO">
            <a:extLst>
              <a:ext uri="{FF2B5EF4-FFF2-40B4-BE49-F238E27FC236}">
                <a16:creationId xmlns:a16="http://schemas.microsoft.com/office/drawing/2014/main" id="{0A32D1AD-9634-82DC-FF76-AA1B4B313291}"/>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6" name="FTP-MOODLE">
            <a:extLst>
              <a:ext uri="{FF2B5EF4-FFF2-40B4-BE49-F238E27FC236}">
                <a16:creationId xmlns:a16="http://schemas.microsoft.com/office/drawing/2014/main" id="{EB0E3F40-7831-3FB0-0962-7A0B778E1859}"/>
              </a:ext>
            </a:extLst>
          </xdr:cNvPr>
          <xdr:cNvGrpSpPr/>
        </xdr:nvGrpSpPr>
        <xdr:grpSpPr>
          <a:xfrm>
            <a:off x="5320436" y="0"/>
            <a:ext cx="427979" cy="660514"/>
            <a:chOff x="7590235" y="0"/>
            <a:chExt cx="427979" cy="666705"/>
          </a:xfrm>
        </xdr:grpSpPr>
        <xdr:pic>
          <xdr:nvPicPr>
            <xdr:cNvPr id="35" name="Moodle">
              <a:extLst>
                <a:ext uri="{FF2B5EF4-FFF2-40B4-BE49-F238E27FC236}">
                  <a16:creationId xmlns:a16="http://schemas.microsoft.com/office/drawing/2014/main" id="{E9ABC2B0-DD3E-99FC-804B-5A0FA36D7174}"/>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6" name="FTP">
              <a:extLst>
                <a:ext uri="{FF2B5EF4-FFF2-40B4-BE49-F238E27FC236}">
                  <a16:creationId xmlns:a16="http://schemas.microsoft.com/office/drawing/2014/main" id="{6EA470E1-F4DA-6732-5977-DAA06FD9B490}"/>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7" name="DICCIONARIO">
            <a:hlinkClick xmlns:r="http://schemas.openxmlformats.org/officeDocument/2006/relationships" r:id="rId5" tooltip="DICTIONARY"/>
            <a:extLst>
              <a:ext uri="{FF2B5EF4-FFF2-40B4-BE49-F238E27FC236}">
                <a16:creationId xmlns:a16="http://schemas.microsoft.com/office/drawing/2014/main" id="{3EBE43D0-E0A7-20C6-4702-7582F6BE30E5}"/>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8" name="INICIO">
            <a:hlinkClick xmlns:r="http://schemas.openxmlformats.org/officeDocument/2006/relationships" r:id="rId6" tooltip="INICIO / HOME"/>
            <a:extLst>
              <a:ext uri="{FF2B5EF4-FFF2-40B4-BE49-F238E27FC236}">
                <a16:creationId xmlns:a16="http://schemas.microsoft.com/office/drawing/2014/main" id="{884A7CC4-D0E1-C088-2C04-231F1D1C5C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9" name="TIPO PREGUNTAS">
            <a:extLst>
              <a:ext uri="{FF2B5EF4-FFF2-40B4-BE49-F238E27FC236}">
                <a16:creationId xmlns:a16="http://schemas.microsoft.com/office/drawing/2014/main" id="{02C4FF12-B8A4-2A40-3FC6-BEB4A31858F8}"/>
              </a:ext>
            </a:extLst>
          </xdr:cNvPr>
          <xdr:cNvGrpSpPr/>
        </xdr:nvGrpSpPr>
        <xdr:grpSpPr>
          <a:xfrm>
            <a:off x="1724476" y="15241"/>
            <a:ext cx="3589860" cy="610800"/>
            <a:chOff x="1724476" y="15241"/>
            <a:chExt cx="3589860" cy="610800"/>
          </a:xfrm>
        </xdr:grpSpPr>
        <xdr:sp macro="[0]!IR_OM" textlink="">
          <xdr:nvSpPr>
            <xdr:cNvPr id="10" name="OM">
              <a:hlinkClick xmlns:r="http://schemas.openxmlformats.org/officeDocument/2006/relationships" r:id="rId7" tooltip="OM 1R"/>
              <a:extLst>
                <a:ext uri="{FF2B5EF4-FFF2-40B4-BE49-F238E27FC236}">
                  <a16:creationId xmlns:a16="http://schemas.microsoft.com/office/drawing/2014/main" id="{4217BED3-68A8-2ABB-EE41-A83B095AAD43}"/>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11" name="O2">
              <a:hlinkClick xmlns:r="http://schemas.openxmlformats.org/officeDocument/2006/relationships" r:id="rId8" tooltip="OM +R"/>
              <a:extLst>
                <a:ext uri="{FF2B5EF4-FFF2-40B4-BE49-F238E27FC236}">
                  <a16:creationId xmlns:a16="http://schemas.microsoft.com/office/drawing/2014/main" id="{E42BD4F2-3855-064F-0954-3CF2DCC87ED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2" name="VF">
              <a:hlinkClick xmlns:r="http://schemas.openxmlformats.org/officeDocument/2006/relationships" r:id="rId9" tooltip="VF"/>
              <a:extLst>
                <a:ext uri="{FF2B5EF4-FFF2-40B4-BE49-F238E27FC236}">
                  <a16:creationId xmlns:a16="http://schemas.microsoft.com/office/drawing/2014/main" id="{F614AB0F-234F-A105-A21E-2C75DAE5876C}"/>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3" name="EM">
              <a:hlinkClick xmlns:r="http://schemas.openxmlformats.org/officeDocument/2006/relationships" r:id="rId10" tooltip="EM"/>
              <a:extLst>
                <a:ext uri="{FF2B5EF4-FFF2-40B4-BE49-F238E27FC236}">
                  <a16:creationId xmlns:a16="http://schemas.microsoft.com/office/drawing/2014/main" id="{2D484B2B-423F-C633-0AFE-9C6DF00CEAEB}"/>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4" name="RC">
              <a:hlinkClick xmlns:r="http://schemas.openxmlformats.org/officeDocument/2006/relationships" r:id="rId11" tooltip="RC"/>
              <a:extLst>
                <a:ext uri="{FF2B5EF4-FFF2-40B4-BE49-F238E27FC236}">
                  <a16:creationId xmlns:a16="http://schemas.microsoft.com/office/drawing/2014/main" id="{37D1C7E4-4B2E-3849-C0AE-DA4D841819B7}"/>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32" name="PP">
              <a:hlinkClick xmlns:r="http://schemas.openxmlformats.org/officeDocument/2006/relationships" r:id="rId12" tooltip="PP"/>
              <a:extLst>
                <a:ext uri="{FF2B5EF4-FFF2-40B4-BE49-F238E27FC236}">
                  <a16:creationId xmlns:a16="http://schemas.microsoft.com/office/drawing/2014/main" id="{2DABB53B-BECF-8A54-D861-081F84BA86D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33" name="EN">
              <a:hlinkClick xmlns:r="http://schemas.openxmlformats.org/officeDocument/2006/relationships" r:id="rId13" tooltip="EN"/>
              <a:extLst>
                <a:ext uri="{FF2B5EF4-FFF2-40B4-BE49-F238E27FC236}">
                  <a16:creationId xmlns:a16="http://schemas.microsoft.com/office/drawing/2014/main" id="{AB048C99-ECFF-9749-9A31-D642DB02056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4" name="CL">
              <a:hlinkClick xmlns:r="http://schemas.openxmlformats.org/officeDocument/2006/relationships" r:id="rId14" tooltip="CL"/>
              <a:extLst>
                <a:ext uri="{FF2B5EF4-FFF2-40B4-BE49-F238E27FC236}">
                  <a16:creationId xmlns:a16="http://schemas.microsoft.com/office/drawing/2014/main" id="{32B36D06-E460-58EA-75A6-54A0E80212B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DEC6EDE5-1AE1-4BFC-AF12-893B1A34C1BD}"/>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CACEB20F-85C7-90BF-FFA6-15237A144878}"/>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3AD0685C-B8B3-CB79-A47D-08187FCD8CBF}"/>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680EF89F-D3E8-CAE3-C3E4-858777B2D501}"/>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9FABF1D3-50E5-EB7E-828B-9EBCDB4166E9}"/>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99E504AC-B225-90B7-783F-CA1F9E8FC41D}"/>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B41A40CF-7BAD-6587-6311-8109D8B50169}"/>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86EF39A9-71F3-A363-E964-B90F9DD94C5D}"/>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762E515B-D66F-D8BF-34C9-B6296FA2CF79}"/>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5175CF93-9BA7-A465-1A3C-67752FF351A9}"/>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3ED8271A-75C4-5363-47FD-D600D1BC1C42}"/>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D11C25C-2F5B-67BA-6088-E2E42D4444EC}"/>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1830FCC3-F127-09D1-0C63-BB901FEB015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EA77B59A-9CCB-3975-7671-99359D87208D}"/>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39399C2A-5F5C-3E76-BF02-A11031A6B921}"/>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3D54A7F7-FAFC-CDD8-5B94-FC0FB8392B3E}"/>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8B466AD0-B8DA-49D9-96E8-996B4B68FA97}"/>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9236AD3D-B1EC-C12A-4313-759D96154083}"/>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70C09BF4-716C-D5FA-73A3-39E50639FA99}"/>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BBD1F20D-6991-DAC0-0C0D-FEFF7AFA7CB9}"/>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33378B1F-D77E-9BC4-13C7-8AA0A5DEB9E2}"/>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2F69E77A-A1B1-9944-3270-942402A83987}"/>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506D1C52-BF58-43C8-65AD-3838C1FB9005}"/>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C53F133A-94EC-D8B2-453B-A5096091EEEA}"/>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F4D27DB3-C1DA-D4CD-890C-D53ACA6D5F6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00DC4A44-6B9C-90B1-5B47-6964C9D64A3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37F0CB82-B1A9-4DC7-84D9-372F1D5A02E9}"/>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CDBED940-5D18-0EB9-A9AB-002592D3AB44}"/>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7B54ACBC-3E90-5785-B89C-4EF648BB41D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13D72AED-B118-044F-B32F-640559E15BE4}"/>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D6B47383-10F7-C479-C6DD-50B8A69230E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C77D6D25-356F-BE8E-6AB7-72E5E5F018DF}"/>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B467CDBA-296D-461B-9C8D-DEA3B2E60460}"/>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E9A62C90-F812-CA8B-AB59-EC6B79B7ED2D}"/>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AF9937D2-52DA-1721-0F6B-53F684E0258E}"/>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D76E5450-87A7-CB43-99B7-CA02896D26C6}"/>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DEA64456-11D0-F941-DD02-995183B4CF35}"/>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68AAE4D3-8373-94CE-1522-D8DD6990323C}"/>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137D1F40-4AE4-21CE-6374-2E169F0520ED}"/>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40916050-C023-0059-B00E-7887515C0EAB}"/>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001F485E-D4D4-F8D4-F9E8-ECDA7039621F}"/>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6C686B9F-5229-9969-B209-2117828E00D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5132C1D4-8F88-E865-B713-76B185BB66A8}"/>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0A871BD4-6D22-0764-9066-20175567E60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C84EC3B1-D8A0-D513-CF5F-335DE48C43AB}"/>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A28B379C-0E7E-A902-011E-441214217FA4}"/>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3993BBC4-FA36-147C-EFDB-074EE689CBB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C1DCC4D6-833E-C0F2-2A92-83113F0F2B5B}"/>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17873629-0592-4E2C-8702-D4461B2E8F95}"/>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14A685D3-9FB2-346B-5710-3A3C28700665}"/>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A31E8E54-5C35-4838-263A-A9F73E46DC28}"/>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8B7AEB97-4ACE-ED2A-3FD0-516DE39B35EF}"/>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688B47F1-BDCD-503A-D722-0D70F4BDFB52}"/>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5414375B-398C-DDCD-157A-A085AF6324EF}"/>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2DE764EE-B5FD-65C1-6F1A-66CFC751830D}"/>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D0D48155-BE49-0D43-1584-F1954B8DA366}"/>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63098759-A9D4-EF37-952D-DCA5C319541C}"/>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EE55E101-02E5-438C-C659-DD443D23EFA4}"/>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21DB1878-0107-8463-267E-CE6E2738380E}"/>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08A95079-8A4A-EC4A-6DBA-D2FE71AF552D}"/>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00E80461-B320-AF0D-4FC0-CA002DCE021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166B77C8-F84C-5E2C-405A-469BD1648515}"/>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73936681-3612-6CAB-BC33-2F5FBB0E9308}"/>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B42E28D0-6B13-B229-FF44-609C624BD96C}"/>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B3A48975-AA85-47AE-9850-BC25D8E02023}"/>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BAA16C04-C3A0-3AF2-4A06-E73B0FC238C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FAFEECA0-DE2F-B7A0-A330-3CD0224DF19D}"/>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35527B13-D329-C705-140A-8F616254E7AA}"/>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7D088487-AD84-8F03-BAEB-A0B0F6D82EBF}"/>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57049842-A47A-FAA1-F9C4-7570AD81217B}"/>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98D11ED7-4DA2-A159-B512-4F1908FF163F}"/>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5116AA22-8335-C167-3A53-B9B9C1E09ADB}"/>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18D32E6C-8128-D367-C1C7-D5A7DF821D4B}"/>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D8EC450C-D03B-AB94-CF2B-93294EFB52D1}"/>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2EB87D17-6594-FADE-42FC-D92315D5B58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900B20A-99F0-A6A4-0C63-5D1B33A85707}"/>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D90E84BE-804D-5DFF-FD02-4340C6BB706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C7F595E6-C3CC-0316-8959-54D11D984BA9}"/>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5F1E2A28-6756-691D-31BA-FC4F5266C445}"/>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7E4B3F71-D900-BC69-6B52-CE1D0286EBDC}"/>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1076960</xdr:colOff>
      <xdr:row>1</xdr:row>
      <xdr:rowOff>309331</xdr:rowOff>
    </xdr:to>
    <xdr:pic>
      <xdr:nvPicPr>
        <xdr:cNvPr id="32" name="UCA">
          <a:hlinkClick xmlns:r="http://schemas.openxmlformats.org/officeDocument/2006/relationships" r:id="rId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5280" cy="624291"/>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6022C338-6B42-4ECB-9AE2-B2638E24CF4F}"/>
            </a:ext>
          </a:extLst>
        </xdr:cNvPr>
        <xdr:cNvGrpSpPr/>
      </xdr:nvGrpSpPr>
      <xdr:grpSpPr>
        <a:xfrm>
          <a:off x="1625600" y="0"/>
          <a:ext cx="5037660" cy="665594"/>
          <a:chOff x="1724476" y="0"/>
          <a:chExt cx="5037660" cy="660514"/>
        </a:xfrm>
      </xdr:grpSpPr>
      <xdr:sp macro="" textlink="">
        <xdr:nvSpPr>
          <xdr:cNvPr id="3" name="FONDO BLANCO">
            <a:extLst>
              <a:ext uri="{FF2B5EF4-FFF2-40B4-BE49-F238E27FC236}">
                <a16:creationId xmlns:a16="http://schemas.microsoft.com/office/drawing/2014/main" id="{CC0BD42A-D9C5-3934-AC8B-68D944E077DC}"/>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2F97CA11-2669-A5AF-174B-9682D249D17F}"/>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1DC2AD54-91FE-9620-8C7B-1206930494F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F3F1DB80-C740-CACA-B01E-9438F2C6C4A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6E0E825F-75C9-DAAC-C7FD-428F59F39E5D}"/>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45C6C628-0F34-8FE8-D656-6496392BC373}"/>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1B1C376A-CAB8-F1D3-6FA9-88CE54E638CD}"/>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5CE3E6F5-FA43-C708-E809-D1E9B1616C6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ECFA2221-BCF7-7AA2-BC40-F08C52088184}"/>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C4C0ECEF-72E9-4674-BD32-5103591F552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7F8860E-E4EE-07C4-1DC7-62A78037C11B}"/>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0685B877-0901-B970-100F-87B3CCB1967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29992A27-FC30-0B4C-B7BF-5900243940B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5B940083-3931-23D1-928F-016721FEFBD4}"/>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19" name="CL">
              <a:hlinkClick xmlns:r="http://schemas.openxmlformats.org/officeDocument/2006/relationships" r:id="rId14" tooltip="CL"/>
              <a:extLst>
                <a:ext uri="{FF2B5EF4-FFF2-40B4-BE49-F238E27FC236}">
                  <a16:creationId xmlns:a16="http://schemas.microsoft.com/office/drawing/2014/main" id="{BA9F202F-6698-B021-7555-771106BCC2FA}"/>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lag\Desktop\FastTest_PlugIn_V78\FastTest%20PlugIn.xlsm" TargetMode="External"/><Relationship Id="rId1" Type="http://schemas.openxmlformats.org/officeDocument/2006/relationships/externalLinkPath" Target="/Users/milag/Desktop/FastTest_PlugIn_V78/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CIONARIO"/>
      <sheetName val="INICIO"/>
      <sheetName val="GENERAL"/>
      <sheetName val="Formulario OM"/>
      <sheetName val="Datos OM"/>
      <sheetName val="Formulario O2"/>
      <sheetName val="Datos O2"/>
      <sheetName val="Formulario VF"/>
      <sheetName val="Datos VF"/>
      <sheetName val="Formulario EM"/>
      <sheetName val="Datos EM"/>
      <sheetName val="Formulario RC"/>
      <sheetName val="Datos RC"/>
      <sheetName val="Formulario PP"/>
      <sheetName val="Datos PP"/>
      <sheetName val="Formulario EN"/>
      <sheetName val="Datos EN"/>
      <sheetName val="Formulario CL"/>
      <sheetName val="Datos CL"/>
      <sheetName val="XML OM"/>
      <sheetName val="XML O2"/>
      <sheetName val="XML VF"/>
      <sheetName val="XML EM"/>
      <sheetName val="XML RC"/>
      <sheetName val="XML PP"/>
      <sheetName val="XML EN"/>
      <sheetName val="XML CL"/>
      <sheetName val="XML"/>
      <sheetName val="DOC"/>
      <sheetName val="DOC_2"/>
      <sheetName val="DOC_TEMP"/>
      <sheetName val="OCA"/>
      <sheetName val="FastTest Plug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a_ID" displayName="Tabla_ID" ref="A38:B46" totalsRowShown="0" tableBorderDxfId="339">
  <autoFilter ref="A38:B46" xr:uid="{00000000-0009-0000-0100-000009000000}">
    <filterColumn colId="0" hiddenButton="1"/>
    <filterColumn colId="1" hiddenButton="1"/>
  </autoFilter>
  <tableColumns count="2">
    <tableColumn id="1" xr3:uid="{00000000-0010-0000-0000-000001000000}" name="NOMBRE" dataDxfId="338"/>
    <tableColumn id="2" xr3:uid="{00000000-0010-0000-0000-000002000000}" name="SIGLA" dataDxfId="33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a_Menu" displayName="Tabla_Menu" ref="S2:AF30" totalsRowCount="1" headerRowDxfId="40" dataDxfId="39" tableBorderDxfId="38">
  <autoFilter ref="S2:AF29" xr:uid="{00000000-0009-0000-0100-00000C000000}"/>
  <tableColumns count="14">
    <tableColumn id="1" xr3:uid="{00000000-0010-0000-0900-000001000000}" name="N Sub" totalsRowFunction="custom" dataDxfId="37" totalsRowDxfId="36">
      <calculatedColumnFormula>IF(Tabla_Menu[[#This Row],[Nivel]]=T2,0,COUNTIF(Tabla_Menu[Nivel],Tabla_Menu[[#This Row],[Nivel]]))</calculatedColumnFormula>
      <totalsRowFormula>COUNTIF(Tabla_Menu[N Sub],"&lt;&gt;0")</totalsRowFormula>
    </tableColumn>
    <tableColumn id="2" xr3:uid="{00000000-0010-0000-0900-000002000000}" name="Nivel" dataDxfId="35" totalsRowDxfId="34">
      <calculatedColumnFormula>IFERROR(INDIRECT(Tabla_Menu[[#This Row],[Nivel 1]]&amp;IDIOMA),"")</calculatedColumnFormula>
    </tableColumn>
    <tableColumn id="3" xr3:uid="{00000000-0010-0000-0900-000003000000}" name="Nombre" dataDxfId="33" totalsRowDxfId="32">
      <calculatedColumnFormula>IFERROR(INDIRECT(Tabla_Menu[[#This Row],[Nivel 2]]&amp;IDIOMA)&amp;IF(Tabla_Menu[[#This Row],[Nivel]]="",""," "&amp;Tabla_Menu[[#This Row],['[Teclas']]]),"")</calculatedColumnFormula>
    </tableColumn>
    <tableColumn id="4" xr3:uid="{00000000-0010-0000-0900-000004000000}" name="On Action" dataDxfId="31" totalsRowDxfId="30"/>
    <tableColumn id="5" xr3:uid="{00000000-0010-0000-0900-000005000000}" name="Face Id" dataDxfId="29" totalsRowDxfId="28"/>
    <tableColumn id="6" xr3:uid="{00000000-0010-0000-0900-000006000000}" name="Begin Group" dataDxfId="27" totalsRowDxfId="26"/>
    <tableColumn id="7" xr3:uid="{00000000-0010-0000-0900-000007000000}" name="Nivel 1" dataDxfId="25" totalsRowDxfId="24"/>
    <tableColumn id="8" xr3:uid="{00000000-0010-0000-0900-000008000000}" name="Nivel 2" dataDxfId="23" totalsRowDxfId="22"/>
    <tableColumn id="11" xr3:uid="{00000000-0010-0000-0900-00000B000000}" name="Teclas" dataDxfId="21" totalsRowDxfId="20"/>
    <tableColumn id="15" xr3:uid="{00000000-0010-0000-0900-00000F000000}" name="HOJAS NO MUESTRA" dataDxfId="19" totalsRowDxfId="18"/>
    <tableColumn id="10" xr3:uid="{00000000-0010-0000-0900-00000A000000}" name="N/A" dataDxfId="17" totalsRowDxfId="16">
      <calculatedColumnFormula>IF(OR(Tabla_Menu[[#This Row],[Nivel]]="",IFERROR(SEARCH(MID(CELL("nombrearchivo"),FIND(".xlsm]",CELL("nombrearchivo"),1)+6,100),Tabla_Menu[[#This Row],[HOJAS NO MUESTRA]],1),0)&gt;0),"N/A","")</calculatedColumnFormula>
    </tableColumn>
    <tableColumn id="14" xr3:uid="{00000000-0010-0000-0900-00000E000000}" name="Num N/A" dataDxfId="15" totalsRowDxfId="14">
      <calculatedColumnFormula>IF(Tabla_Menu[[#This Row],[N/A]]="",,COUNTIF(Tabla_Menu[Nivel &amp; Incluir],Tabla_Menu[[#This Row],[Nivel &amp; Incluir]]))</calculatedColumnFormula>
    </tableColumn>
    <tableColumn id="12" xr3:uid="{00000000-0010-0000-0900-00000C000000}" name="Nivel &amp; Incluir" dataDxfId="13" totalsRowDxfId="12">
      <calculatedColumnFormula>Tabla_Menu[[#This Row],[Nivel]]&amp;Tabla_Menu[[#This Row],[N/A]]</calculatedColumnFormula>
    </tableColumn>
    <tableColumn id="9" xr3:uid="{00000000-0010-0000-0900-000009000000}" name="[Teclas]" dataDxfId="11" totalsRowDxfId="10"/>
  </tableColumns>
  <tableStyleInfo name="Tabla_UCA"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a_Comandos" displayName="Tabla_Comandos" ref="U37:W44" totalsRowCount="1" headerRowDxfId="9" dataDxfId="8" totalsRowDxfId="6" tableBorderDxfId="7">
  <autoFilter ref="U37:W43" xr:uid="{00000000-0009-0000-0100-00000A000000}">
    <filterColumn colId="0" hiddenButton="1"/>
    <filterColumn colId="1" hiddenButton="1"/>
    <filterColumn colId="2" hiddenButton="1"/>
  </autoFilter>
  <tableColumns count="3">
    <tableColumn id="1" xr3:uid="{00000000-0010-0000-0A00-000001000000}" name="CommandBars" totalsRowFunction="custom" dataDxfId="5" totalsRowDxfId="4">
      <totalsRowFormula>COUNTA(Tabla_Comandos[CommandBars])</totalsRowFormula>
    </tableColumn>
    <tableColumn id="2" xr3:uid="{00000000-0010-0000-0A00-000002000000}" name="Cambio" dataDxfId="3" totalsRowDxfId="2"/>
    <tableColumn id="3" xr3:uid="{00000000-0010-0000-0A00-000003000000}" name="Activa/Des" dataDxfId="1" totalsRow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_OM" displayName="Tabla_OM" ref="A4:AI7" totalsRowShown="0" headerRowDxfId="336">
  <autoFilter ref="A4:AI7" xr:uid="{00000000-0009-0000-0100-000001000000}"/>
  <tableColumns count="35">
    <tableColumn id="1" xr3:uid="{00000000-0010-0000-0100-000001000000}" name="NRC" dataDxfId="335">
      <calculatedColumnFormula>IF(COUNTIF(Tabla_OM[[#This Row],[Puntos 1]:[Puntos 6]],"&gt;0")=0,"",COUNTIF(Tabla_OM[[#This Row],[Puntos 1]:[Puntos 6]],"&gt;0"))</calculatedColumnFormula>
    </tableColumn>
    <tableColumn id="2" xr3:uid="{00000000-0010-0000-0100-000002000000}" name="NRI" dataDxfId="334">
      <calculatedColumnFormula>IF(Tabla_OM[[#This Row],[NRC]]="","",COUNTA(Tabla_OM[[#This Row],[Respuesta 1]:[Respuesta 6]])-Tabla_OM[[#This Row],[NRC]])</calculatedColumnFormula>
    </tableColumn>
    <tableColumn id="3" xr3:uid="{00000000-0010-0000-0100-000003000000}" name="Columna1" dataDxfId="333"/>
    <tableColumn id="4" xr3:uid="{00000000-0010-0000-0100-000004000000}" name="Columna2" dataDxfId="332"/>
    <tableColumn id="5" xr3:uid="{00000000-0010-0000-0100-000005000000}" name="Descripcion" dataDxfId="331"/>
    <tableColumn id="6" xr3:uid="{00000000-0010-0000-0100-000006000000}" name="Enunciado" dataDxfId="330"/>
    <tableColumn id="7" xr3:uid="{00000000-0010-0000-0100-000007000000}" name="Respuesta 1" dataDxfId="329"/>
    <tableColumn id="8" xr3:uid="{00000000-0010-0000-0100-000008000000}" name="Respuesta 2" dataDxfId="328"/>
    <tableColumn id="9" xr3:uid="{00000000-0010-0000-0100-000009000000}" name="Respuesta 3" dataDxfId="327"/>
    <tableColumn id="10" xr3:uid="{00000000-0010-0000-0100-00000A000000}" name="Respuesta 4" dataDxfId="326"/>
    <tableColumn id="11" xr3:uid="{00000000-0010-0000-0100-00000B000000}" name="Respuesta 5" dataDxfId="325"/>
    <tableColumn id="12" xr3:uid="{00000000-0010-0000-0100-00000C000000}" name="Respuesta 6" dataDxfId="324"/>
    <tableColumn id="13" xr3:uid="{00000000-0010-0000-0100-00000D000000}" name="Retroalim. 1" dataDxfId="323"/>
    <tableColumn id="14" xr3:uid="{00000000-0010-0000-0100-00000E000000}" name="Retroalim. 2" dataDxfId="322"/>
    <tableColumn id="15" xr3:uid="{00000000-0010-0000-0100-00000F000000}" name="Retroalim. 3" dataDxfId="321"/>
    <tableColumn id="16" xr3:uid="{00000000-0010-0000-0100-000010000000}" name="Retroalim. 4" dataDxfId="320"/>
    <tableColumn id="17" xr3:uid="{00000000-0010-0000-0100-000011000000}" name="Retroalim. 5" dataDxfId="319"/>
    <tableColumn id="18" xr3:uid="{00000000-0010-0000-0100-000012000000}" name="Retroalim. 6" dataDxfId="318"/>
    <tableColumn id="19" xr3:uid="{00000000-0010-0000-0100-000013000000}" name="Puntos 1" dataDxfId="317"/>
    <tableColumn id="20" xr3:uid="{00000000-0010-0000-0100-000014000000}" name="Puntos 2" dataDxfId="316"/>
    <tableColumn id="21" xr3:uid="{00000000-0010-0000-0100-000015000000}" name="Puntos 3" dataDxfId="315"/>
    <tableColumn id="22" xr3:uid="{00000000-0010-0000-0100-000016000000}" name="Puntos 4" dataDxfId="314"/>
    <tableColumn id="23" xr3:uid="{00000000-0010-0000-0100-000017000000}" name="Puntos 5" dataDxfId="313"/>
    <tableColumn id="24" xr3:uid="{00000000-0010-0000-0100-000018000000}" name="Puntos 6" dataDxfId="312"/>
    <tableColumn id="25" xr3:uid="{00000000-0010-0000-0100-000019000000}" name="Puntos 7" dataDxfId="311"/>
    <tableColumn id="26" xr3:uid="{00000000-0010-0000-0100-00001A000000}" name="Puntos 8" dataDxfId="310"/>
    <tableColumn id="27" xr3:uid="{00000000-0010-0000-0100-00001B000000}" name="Puntos 9" dataDxfId="309"/>
    <tableColumn id="28" xr3:uid="{00000000-0010-0000-0100-00001C000000}" name="Puntos 10" dataDxfId="308"/>
    <tableColumn id="29" xr3:uid="{00000000-0010-0000-0100-00001D000000}" name="Puntos 11" dataDxfId="307"/>
    <tableColumn id="30" xr3:uid="{00000000-0010-0000-0100-00001E000000}" name="Puntos 12" dataDxfId="306"/>
    <tableColumn id="31" xr3:uid="{00000000-0010-0000-0100-00001F000000}" name="Pista 1" dataDxfId="305"/>
    <tableColumn id="32" xr3:uid="{00000000-0010-0000-0100-000020000000}" name="Pista 2" dataDxfId="304"/>
    <tableColumn id="33" xr3:uid="{00000000-0010-0000-0100-000021000000}" name="Pista 3" dataDxfId="303"/>
    <tableColumn id="34" xr3:uid="{00000000-0010-0000-0100-000022000000}" name="Pista 4" dataDxfId="302"/>
    <tableColumn id="35" xr3:uid="{00000000-0010-0000-0100-000023000000}" name="Imagen" dataDxfId="3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_O2" displayName="Tabla_O2" ref="A4:AI6" totalsRowShown="0" headerRowDxfId="300">
  <autoFilter ref="A4:AI6" xr:uid="{00000000-0009-0000-0100-000002000000}"/>
  <tableColumns count="35">
    <tableColumn id="1" xr3:uid="{00000000-0010-0000-0200-000001000000}" name="NRC" dataDxfId="299">
      <calculatedColumnFormula>IF(COUNTIF(Tabla_O2[[#This Row],[Puntos 1]:[Puntos 6]],"&gt;0")=0,"",COUNTIF(Tabla_O2[[#This Row],[Puntos 1]:[Puntos 6]],"&gt;0"))</calculatedColumnFormula>
    </tableColumn>
    <tableColumn id="2" xr3:uid="{00000000-0010-0000-0200-000002000000}" name="NRI" dataDxfId="298">
      <calculatedColumnFormula>IF(Tabla_O2[[#This Row],[NRC]]="","",COUNTA(Tabla_O2[[#This Row],[Respuesta 1]:[Respuesta 6]])-Tabla_O2[[#This Row],[NRC]])</calculatedColumnFormula>
    </tableColumn>
    <tableColumn id="3" xr3:uid="{00000000-0010-0000-0200-000003000000}" name="Columna1" dataDxfId="297"/>
    <tableColumn id="4" xr3:uid="{00000000-0010-0000-0200-000004000000}" name="Columna2" dataDxfId="296"/>
    <tableColumn id="5" xr3:uid="{00000000-0010-0000-0200-000005000000}" name="Descripcion" dataDxfId="295"/>
    <tableColumn id="6" xr3:uid="{00000000-0010-0000-0200-000006000000}" name="Enunciado" dataDxfId="294"/>
    <tableColumn id="7" xr3:uid="{00000000-0010-0000-0200-000007000000}" name="Respuesta 1" dataDxfId="293"/>
    <tableColumn id="8" xr3:uid="{00000000-0010-0000-0200-000008000000}" name="Respuesta 2" dataDxfId="292"/>
    <tableColumn id="9" xr3:uid="{00000000-0010-0000-0200-000009000000}" name="Respuesta 3" dataDxfId="291"/>
    <tableColumn id="10" xr3:uid="{00000000-0010-0000-0200-00000A000000}" name="Respuesta 4" dataDxfId="290"/>
    <tableColumn id="11" xr3:uid="{00000000-0010-0000-0200-00000B000000}" name="Respuesta 5" dataDxfId="289"/>
    <tableColumn id="12" xr3:uid="{00000000-0010-0000-0200-00000C000000}" name="Respuesta 6" dataDxfId="288"/>
    <tableColumn id="13" xr3:uid="{00000000-0010-0000-0200-00000D000000}" name="Retroalim. 1" dataDxfId="287"/>
    <tableColumn id="14" xr3:uid="{00000000-0010-0000-0200-00000E000000}" name="Retroalim. 2" dataDxfId="286"/>
    <tableColumn id="15" xr3:uid="{00000000-0010-0000-0200-00000F000000}" name="Retroalim. 3" dataDxfId="285"/>
    <tableColumn id="16" xr3:uid="{00000000-0010-0000-0200-000010000000}" name="Retroalim. 4" dataDxfId="284"/>
    <tableColumn id="17" xr3:uid="{00000000-0010-0000-0200-000011000000}" name="Retroalim. 5" dataDxfId="283"/>
    <tableColumn id="18" xr3:uid="{00000000-0010-0000-0200-000012000000}" name="Retroalim. 6" dataDxfId="282"/>
    <tableColumn id="19" xr3:uid="{00000000-0010-0000-0200-000013000000}" name="Puntos 1" dataDxfId="281"/>
    <tableColumn id="20" xr3:uid="{00000000-0010-0000-0200-000014000000}" name="Puntos 2" dataDxfId="280"/>
    <tableColumn id="21" xr3:uid="{00000000-0010-0000-0200-000015000000}" name="Puntos 3" dataDxfId="279"/>
    <tableColumn id="22" xr3:uid="{00000000-0010-0000-0200-000016000000}" name="Puntos 4" dataDxfId="278"/>
    <tableColumn id="23" xr3:uid="{00000000-0010-0000-0200-000017000000}" name="Puntos 5" dataDxfId="277"/>
    <tableColumn id="24" xr3:uid="{00000000-0010-0000-0200-000018000000}" name="Puntos 6" dataDxfId="276"/>
    <tableColumn id="25" xr3:uid="{00000000-0010-0000-0200-000019000000}" name="Nº max. Respuestas" dataDxfId="275"/>
    <tableColumn id="26" xr3:uid="{00000000-0010-0000-0200-00001A000000}" name="Puntos 8" dataDxfId="274"/>
    <tableColumn id="27" xr3:uid="{00000000-0010-0000-0200-00001B000000}" name="Puntos 9" dataDxfId="273"/>
    <tableColumn id="28" xr3:uid="{00000000-0010-0000-0200-00001C000000}" name="Puntos 10" dataDxfId="272"/>
    <tableColumn id="29" xr3:uid="{00000000-0010-0000-0200-00001D000000}" name="Puntos 11" dataDxfId="271"/>
    <tableColumn id="30" xr3:uid="{00000000-0010-0000-0200-00001E000000}" name="Puntos 12" dataDxfId="270"/>
    <tableColumn id="31" xr3:uid="{00000000-0010-0000-0200-00001F000000}" name="Pista 1" dataDxfId="269"/>
    <tableColumn id="32" xr3:uid="{00000000-0010-0000-0200-000020000000}" name="Pista 2" dataDxfId="268"/>
    <tableColumn id="33" xr3:uid="{00000000-0010-0000-0200-000021000000}" name="Pista 3" dataDxfId="267"/>
    <tableColumn id="34" xr3:uid="{00000000-0010-0000-0200-000022000000}" name="Pista 4" dataDxfId="266"/>
    <tableColumn id="35" xr3:uid="{00000000-0010-0000-0200-000023000000}" name="Imagen" dataDxfId="2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_VF" displayName="Tabla_VF" ref="A4:AI6" totalsRowShown="0" headerRowDxfId="264">
  <autoFilter ref="A4:AI6" xr:uid="{00000000-0009-0000-0100-000003000000}"/>
  <tableColumns count="35">
    <tableColumn id="1" xr3:uid="{00000000-0010-0000-0300-000001000000}" name="C1" dataDxfId="263"/>
    <tableColumn id="2" xr3:uid="{00000000-0010-0000-0300-000002000000}" name="C2" dataDxfId="262"/>
    <tableColumn id="3" xr3:uid="{00000000-0010-0000-0300-000003000000}" name="Columna3" dataDxfId="261"/>
    <tableColumn id="4" xr3:uid="{00000000-0010-0000-0300-000004000000}" name="Columna4" dataDxfId="260"/>
    <tableColumn id="5" xr3:uid="{00000000-0010-0000-0300-000005000000}" name="Descripcion" dataDxfId="259"/>
    <tableColumn id="6" xr3:uid="{00000000-0010-0000-0300-000006000000}" name="Enunciado" dataDxfId="258"/>
    <tableColumn id="7" xr3:uid="{00000000-0010-0000-0300-000007000000}" name="Respuesta 1" dataDxfId="257"/>
    <tableColumn id="8" xr3:uid="{00000000-0010-0000-0300-000008000000}" name="Retroalim. 1" dataDxfId="256"/>
    <tableColumn id="9" xr3:uid="{00000000-0010-0000-0300-000009000000}" name="Retroalim. 2" dataDxfId="255"/>
    <tableColumn id="10" xr3:uid="{00000000-0010-0000-0300-00000A000000}" name="Columna5" dataDxfId="254"/>
    <tableColumn id="11" xr3:uid="{00000000-0010-0000-0300-00000B000000}" name="Columna6" dataDxfId="253"/>
    <tableColumn id="12" xr3:uid="{00000000-0010-0000-0300-00000C000000}" name="Columna7" dataDxfId="252"/>
    <tableColumn id="13" xr3:uid="{00000000-0010-0000-0300-00000D000000}" name="Columna8" dataDxfId="251"/>
    <tableColumn id="14" xr3:uid="{00000000-0010-0000-0300-00000E000000}" name="Columna9" dataDxfId="250"/>
    <tableColumn id="15" xr3:uid="{00000000-0010-0000-0300-00000F000000}" name="Columna10" dataDxfId="249"/>
    <tableColumn id="16" xr3:uid="{00000000-0010-0000-0300-000010000000}" name="Columna11" dataDxfId="248"/>
    <tableColumn id="17" xr3:uid="{00000000-0010-0000-0300-000011000000}" name="Columna12" dataDxfId="247"/>
    <tableColumn id="18" xr3:uid="{00000000-0010-0000-0300-000012000000}" name="Columna13" dataDxfId="246"/>
    <tableColumn id="19" xr3:uid="{00000000-0010-0000-0300-000013000000}" name="Columna14" dataDxfId="245"/>
    <tableColumn id="20" xr3:uid="{00000000-0010-0000-0300-000014000000}" name="Columna15" dataDxfId="244"/>
    <tableColumn id="21" xr3:uid="{00000000-0010-0000-0300-000015000000}" name="Columna16" dataDxfId="243"/>
    <tableColumn id="22" xr3:uid="{00000000-0010-0000-0300-000016000000}" name="Columna17" dataDxfId="242"/>
    <tableColumn id="23" xr3:uid="{00000000-0010-0000-0300-000017000000}" name="Columna18" dataDxfId="241"/>
    <tableColumn id="24" xr3:uid="{00000000-0010-0000-0300-000018000000}" name="Columna19" dataDxfId="240"/>
    <tableColumn id="25" xr3:uid="{00000000-0010-0000-0300-000019000000}" name="Columna20" dataDxfId="239"/>
    <tableColumn id="26" xr3:uid="{00000000-0010-0000-0300-00001A000000}" name="Columna21" dataDxfId="238"/>
    <tableColumn id="27" xr3:uid="{00000000-0010-0000-0300-00001B000000}" name="Columna22" dataDxfId="237"/>
    <tableColumn id="28" xr3:uid="{00000000-0010-0000-0300-00001C000000}" name="Columna23" dataDxfId="236"/>
    <tableColumn id="29" xr3:uid="{00000000-0010-0000-0300-00001D000000}" name="Columna24" dataDxfId="235"/>
    <tableColumn id="30" xr3:uid="{00000000-0010-0000-0300-00001E000000}" name="Columna25" dataDxfId="234"/>
    <tableColumn id="31" xr3:uid="{00000000-0010-0000-0300-00001F000000}" name="Pista 1" dataDxfId="233"/>
    <tableColumn id="32" xr3:uid="{00000000-0010-0000-0300-000020000000}" name="Pista 2" dataDxfId="232"/>
    <tableColumn id="33" xr3:uid="{00000000-0010-0000-0300-000021000000}" name="Pista 3" dataDxfId="231"/>
    <tableColumn id="34" xr3:uid="{00000000-0010-0000-0300-000022000000}" name="Pista 4" dataDxfId="230"/>
    <tableColumn id="35" xr3:uid="{00000000-0010-0000-0300-000023000000}" name="Imagen" dataDxfId="2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a_EM" displayName="Tabla_EM" ref="A4:AI7" totalsRowShown="0" headerRowDxfId="228">
  <autoFilter ref="A4:AI7" xr:uid="{00000000-0009-0000-0100-000004000000}"/>
  <tableColumns count="35">
    <tableColumn id="1" xr3:uid="{00000000-0010-0000-0400-000001000000}" name="Pareja " dataDxfId="227">
      <calculatedColumnFormula>IF(COUNTA(Tabla_EM[[#This Row],[Pareja  01.1]:[Pareja  12.14]])/2=0,"",COUNTA(Tabla_EM[[#This Row],[Pareja  01.1]:[Pareja  12.14]])/2)</calculatedColumnFormula>
    </tableColumn>
    <tableColumn id="2" xr3:uid="{00000000-0010-0000-0400-000002000000}" name="C1" dataDxfId="226"/>
    <tableColumn id="3" xr3:uid="{00000000-0010-0000-0400-000003000000}" name="Columna2" dataDxfId="225"/>
    <tableColumn id="4" xr3:uid="{00000000-0010-0000-0400-000004000000}" name="Columna3" dataDxfId="224"/>
    <tableColumn id="5" xr3:uid="{00000000-0010-0000-0400-000005000000}" name="Descripcion" dataDxfId="223"/>
    <tableColumn id="6" xr3:uid="{00000000-0010-0000-0400-000006000000}" name="Enunciado" dataDxfId="222"/>
    <tableColumn id="7" xr3:uid="{00000000-0010-0000-0400-000007000000}" name="Pareja  01.1" dataDxfId="221"/>
    <tableColumn id="8" xr3:uid="{00000000-0010-0000-0400-000008000000}" name="Pareja  01.2" dataDxfId="220"/>
    <tableColumn id="9" xr3:uid="{00000000-0010-0000-0400-000009000000}" name="Pareja  02.1" dataDxfId="219"/>
    <tableColumn id="10" xr3:uid="{00000000-0010-0000-0400-00000A000000}" name="Pareja  02.2" dataDxfId="218"/>
    <tableColumn id="11" xr3:uid="{00000000-0010-0000-0400-00000B000000}" name="Pareja  03.1" dataDxfId="217"/>
    <tableColumn id="12" xr3:uid="{00000000-0010-0000-0400-00000C000000}" name="Pareja  03.2" dataDxfId="216"/>
    <tableColumn id="13" xr3:uid="{00000000-0010-0000-0400-00000D000000}" name="Pareja  04.1" dataDxfId="215"/>
    <tableColumn id="14" xr3:uid="{00000000-0010-0000-0400-00000E000000}" name="Pareja  04.2" dataDxfId="214"/>
    <tableColumn id="15" xr3:uid="{00000000-0010-0000-0400-00000F000000}" name="Pareja  05.1" dataDxfId="213"/>
    <tableColumn id="16" xr3:uid="{00000000-0010-0000-0400-000010000000}" name="Pareja  05.2" dataDxfId="212"/>
    <tableColumn id="17" xr3:uid="{00000000-0010-0000-0400-000011000000}" name="Pareja  06.1" dataDxfId="211"/>
    <tableColumn id="18" xr3:uid="{00000000-0010-0000-0400-000012000000}" name="Pareja  06.2" dataDxfId="210"/>
    <tableColumn id="19" xr3:uid="{00000000-0010-0000-0400-000013000000}" name="Pareja  07.1" dataDxfId="209"/>
    <tableColumn id="20" xr3:uid="{00000000-0010-0000-0400-000014000000}" name="Pareja  07.2" dataDxfId="208"/>
    <tableColumn id="21" xr3:uid="{00000000-0010-0000-0400-000015000000}" name="Pareja  08.1" dataDxfId="207"/>
    <tableColumn id="22" xr3:uid="{00000000-0010-0000-0400-000016000000}" name="Pareja  08.2" dataDxfId="206"/>
    <tableColumn id="23" xr3:uid="{00000000-0010-0000-0400-000017000000}" name="Pareja  09.1" dataDxfId="205"/>
    <tableColumn id="24" xr3:uid="{00000000-0010-0000-0400-000018000000}" name="Pareja  09.2" dataDxfId="204"/>
    <tableColumn id="25" xr3:uid="{00000000-0010-0000-0400-000019000000}" name="Pareja  10.1" dataDxfId="203"/>
    <tableColumn id="26" xr3:uid="{00000000-0010-0000-0400-00001A000000}" name="Pareja  10.2" dataDxfId="202"/>
    <tableColumn id="27" xr3:uid="{00000000-0010-0000-0400-00001B000000}" name="Pareja  11.1" dataDxfId="201"/>
    <tableColumn id="28" xr3:uid="{00000000-0010-0000-0400-00001C000000}" name="Pareja  11.2" dataDxfId="200"/>
    <tableColumn id="29" xr3:uid="{00000000-0010-0000-0400-00001D000000}" name="Pareja  12.1" dataDxfId="199"/>
    <tableColumn id="30" xr3:uid="{00000000-0010-0000-0400-00001E000000}" name="Pareja  12.14" dataDxfId="198"/>
    <tableColumn id="31" xr3:uid="{00000000-0010-0000-0400-00001F000000}" name="Pista 1" dataDxfId="197"/>
    <tableColumn id="32" xr3:uid="{00000000-0010-0000-0400-000020000000}" name="Pista 2" dataDxfId="196"/>
    <tableColumn id="33" xr3:uid="{00000000-0010-0000-0400-000021000000}" name="Pista 3" dataDxfId="195"/>
    <tableColumn id="34" xr3:uid="{00000000-0010-0000-0400-000022000000}" name="Pista 4" dataDxfId="194"/>
    <tableColumn id="35" xr3:uid="{00000000-0010-0000-0400-000023000000}" name="Imagen" dataDxfId="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_RC" displayName="Tabl_RC" ref="A4:AI6" totalsRowShown="0" headerRowDxfId="192">
  <autoFilter ref="A4:AI6" xr:uid="{00000000-0009-0000-0100-000005000000}"/>
  <tableColumns count="35">
    <tableColumn id="1" xr3:uid="{00000000-0010-0000-0500-000001000000}" name="NR" dataDxfId="191">
      <calculatedColumnFormula>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calculatedColumnFormula>
    </tableColumn>
    <tableColumn id="2" xr3:uid="{00000000-0010-0000-0500-000002000000}" name="Columna1" dataDxfId="190"/>
    <tableColumn id="3" xr3:uid="{00000000-0010-0000-0500-000003000000}" name="Columna2" dataDxfId="189"/>
    <tableColumn id="4" xr3:uid="{00000000-0010-0000-0500-000004000000}" name="May" dataDxfId="188"/>
    <tableColumn id="5" xr3:uid="{00000000-0010-0000-0500-000005000000}" name="Descripcion" dataDxfId="187"/>
    <tableColumn id="6" xr3:uid="{00000000-0010-0000-0500-000006000000}" name="Enunciado" dataDxfId="186"/>
    <tableColumn id="7" xr3:uid="{00000000-0010-0000-0500-000007000000}" name="Respuesta 01" dataDxfId="185"/>
    <tableColumn id="8" xr3:uid="{00000000-0010-0000-0500-000008000000}" name="Puntos 01" dataDxfId="184"/>
    <tableColumn id="9" xr3:uid="{00000000-0010-0000-0500-000009000000}" name="Retroalim. 01" dataDxfId="183"/>
    <tableColumn id="10" xr3:uid="{00000000-0010-0000-0500-00000A000000}" name="Respuesta 02" dataDxfId="182"/>
    <tableColumn id="11" xr3:uid="{00000000-0010-0000-0500-00000B000000}" name="Puntos 02" dataDxfId="181"/>
    <tableColumn id="12" xr3:uid="{00000000-0010-0000-0500-00000C000000}" name="Retroalim. 02" dataDxfId="180"/>
    <tableColumn id="13" xr3:uid="{00000000-0010-0000-0500-00000D000000}" name="Respuesta 03" dataDxfId="179"/>
    <tableColumn id="14" xr3:uid="{00000000-0010-0000-0500-00000E000000}" name="Puntos 03" dataDxfId="178"/>
    <tableColumn id="15" xr3:uid="{00000000-0010-0000-0500-00000F000000}" name="Retroalim. 03" dataDxfId="177"/>
    <tableColumn id="16" xr3:uid="{00000000-0010-0000-0500-000010000000}" name="Respuesta 04" dataDxfId="176"/>
    <tableColumn id="17" xr3:uid="{00000000-0010-0000-0500-000011000000}" name="Puntos 04" dataDxfId="175"/>
    <tableColumn id="18" xr3:uid="{00000000-0010-0000-0500-000012000000}" name="Retroalim. 04" dataDxfId="174"/>
    <tableColumn id="19" xr3:uid="{00000000-0010-0000-0500-000013000000}" name="Respuesta 05" dataDxfId="173"/>
    <tableColumn id="20" xr3:uid="{00000000-0010-0000-0500-000014000000}" name="Puntos 05" dataDxfId="172"/>
    <tableColumn id="21" xr3:uid="{00000000-0010-0000-0500-000015000000}" name="Retroalim. 05" dataDxfId="171"/>
    <tableColumn id="22" xr3:uid="{00000000-0010-0000-0500-000016000000}" name="Respuesta 06" dataDxfId="170"/>
    <tableColumn id="23" xr3:uid="{00000000-0010-0000-0500-000017000000}" name="Puntos 06" dataDxfId="169"/>
    <tableColumn id="24" xr3:uid="{00000000-0010-0000-0500-000018000000}" name="Retroalim. 06" dataDxfId="168"/>
    <tableColumn id="25" xr3:uid="{00000000-0010-0000-0500-000019000000}" name="Respuesta 07" dataDxfId="167"/>
    <tableColumn id="26" xr3:uid="{00000000-0010-0000-0500-00001A000000}" name="Puntos 07" dataDxfId="166"/>
    <tableColumn id="27" xr3:uid="{00000000-0010-0000-0500-00001B000000}" name="Retroalim. 07" dataDxfId="165"/>
    <tableColumn id="28" xr3:uid="{00000000-0010-0000-0500-00001C000000}" name="Respuesta 08" dataDxfId="164"/>
    <tableColumn id="29" xr3:uid="{00000000-0010-0000-0500-00001D000000}" name="Puntos 08" dataDxfId="163"/>
    <tableColumn id="30" xr3:uid="{00000000-0010-0000-0500-00001E000000}" name="Retroalim. 08" dataDxfId="162"/>
    <tableColumn id="31" xr3:uid="{00000000-0010-0000-0500-00001F000000}" name="Pista 1" dataDxfId="161"/>
    <tableColumn id="32" xr3:uid="{00000000-0010-0000-0500-000020000000}" name="Pista 2" dataDxfId="160"/>
    <tableColumn id="33" xr3:uid="{00000000-0010-0000-0500-000021000000}" name="Pista 3" dataDxfId="159"/>
    <tableColumn id="34" xr3:uid="{00000000-0010-0000-0500-000022000000}" name="Pista 4" dataDxfId="158"/>
    <tableColumn id="35" xr3:uid="{00000000-0010-0000-0500-000023000000}" name="Imagen" data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P" displayName="Tabla_PP" ref="A4:AI6" totalsRowShown="0" headerRowDxfId="156" dataDxfId="155">
  <autoFilter ref="A4:AI6" xr:uid="{00000000-0009-0000-0100-000006000000}"/>
  <tableColumns count="35">
    <tableColumn id="1" xr3:uid="{00000000-0010-0000-0600-000001000000}" name="Palabra " dataDxfId="154">
      <calculatedColumnFormula>IF(COUNTA(Tabla_PP[[#This Row],[GP 01]:[P 12]])/2=0,"",COUNTA(Tabla_PP[[#This Row],[GP 01]:[P 12]])/2)</calculatedColumnFormula>
    </tableColumn>
    <tableColumn id="2" xr3:uid="{00000000-0010-0000-0600-000002000000}" name="C1" dataDxfId="153"/>
    <tableColumn id="3" xr3:uid="{00000000-0010-0000-0600-000003000000}" name="Columna2" dataDxfId="152"/>
    <tableColumn id="4" xr3:uid="{00000000-0010-0000-0600-000004000000}" name="Columna3" dataDxfId="151"/>
    <tableColumn id="5" xr3:uid="{00000000-0010-0000-0600-000005000000}" name="Descripcion" dataDxfId="150"/>
    <tableColumn id="6" xr3:uid="{00000000-0010-0000-0600-000006000000}" name="Enunciado" dataDxfId="149"/>
    <tableColumn id="7" xr3:uid="{00000000-0010-0000-0600-000007000000}" name="GP 01" dataDxfId="148"/>
    <tableColumn id="8" xr3:uid="{00000000-0010-0000-0600-000008000000}" name="P 01" dataDxfId="147"/>
    <tableColumn id="9" xr3:uid="{00000000-0010-0000-0600-000009000000}" name="GP 02" dataDxfId="146"/>
    <tableColumn id="10" xr3:uid="{00000000-0010-0000-0600-00000A000000}" name="P 02" dataDxfId="145"/>
    <tableColumn id="11" xr3:uid="{00000000-0010-0000-0600-00000B000000}" name="GP 03" dataDxfId="144"/>
    <tableColumn id="12" xr3:uid="{00000000-0010-0000-0600-00000C000000}" name="P 03" dataDxfId="143"/>
    <tableColumn id="13" xr3:uid="{00000000-0010-0000-0600-00000D000000}" name="GP 04" dataDxfId="142"/>
    <tableColumn id="14" xr3:uid="{00000000-0010-0000-0600-00000E000000}" name="P 04" dataDxfId="141"/>
    <tableColumn id="15" xr3:uid="{00000000-0010-0000-0600-00000F000000}" name="GP 05" dataDxfId="140"/>
    <tableColumn id="16" xr3:uid="{00000000-0010-0000-0600-000010000000}" name="P 05" dataDxfId="139"/>
    <tableColumn id="17" xr3:uid="{00000000-0010-0000-0600-000011000000}" name="GP 06" dataDxfId="138"/>
    <tableColumn id="18" xr3:uid="{00000000-0010-0000-0600-000012000000}" name="P 06" dataDxfId="137"/>
    <tableColumn id="19" xr3:uid="{00000000-0010-0000-0600-000013000000}" name="GP 07" dataDxfId="136"/>
    <tableColumn id="20" xr3:uid="{00000000-0010-0000-0600-000014000000}" name="P 07" dataDxfId="135"/>
    <tableColumn id="21" xr3:uid="{00000000-0010-0000-0600-000015000000}" name="GP 08" dataDxfId="134"/>
    <tableColumn id="22" xr3:uid="{00000000-0010-0000-0600-000016000000}" name="P 08" dataDxfId="133"/>
    <tableColumn id="23" xr3:uid="{00000000-0010-0000-0600-000017000000}" name="GP 09" dataDxfId="132"/>
    <tableColumn id="24" xr3:uid="{00000000-0010-0000-0600-000018000000}" name="P 09" dataDxfId="131"/>
    <tableColumn id="25" xr3:uid="{00000000-0010-0000-0600-000019000000}" name="GP 10" dataDxfId="130"/>
    <tableColumn id="26" xr3:uid="{00000000-0010-0000-0600-00001A000000}" name="P 10" dataDxfId="129"/>
    <tableColumn id="27" xr3:uid="{00000000-0010-0000-0600-00001B000000}" name="GP 11" dataDxfId="128"/>
    <tableColumn id="28" xr3:uid="{00000000-0010-0000-0600-00001C000000}" name="P 11" dataDxfId="127"/>
    <tableColumn id="29" xr3:uid="{00000000-0010-0000-0600-00001D000000}" name="GP 12" dataDxfId="126"/>
    <tableColumn id="30" xr3:uid="{00000000-0010-0000-0600-00001E000000}" name="P 12" dataDxfId="125"/>
    <tableColumn id="31" xr3:uid="{00000000-0010-0000-0600-00001F000000}" name="Pista 1" dataDxfId="124"/>
    <tableColumn id="32" xr3:uid="{00000000-0010-0000-0600-000020000000}" name="Pista 2" dataDxfId="123"/>
    <tableColumn id="33" xr3:uid="{00000000-0010-0000-0600-000021000000}" name="Pista 3" dataDxfId="122"/>
    <tableColumn id="34" xr3:uid="{00000000-0010-0000-0600-000022000000}" name="Pista 4" dataDxfId="121"/>
    <tableColumn id="35" xr3:uid="{00000000-0010-0000-0600-000023000000}" name="Imagen" data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a_EN" displayName="Tabla_EN" ref="A4:AI6" totalsRowShown="0" headerRowDxfId="117" dataDxfId="116">
  <autoFilter ref="A4:AI6" xr:uid="{00000000-0009-0000-0100-000007000000}"/>
  <tableColumns count="35">
    <tableColumn id="1" xr3:uid="{00000000-0010-0000-0700-000001000000}" name="C1" dataDxfId="115"/>
    <tableColumn id="2" xr3:uid="{00000000-0010-0000-0700-000002000000}" name="C2" dataDxfId="114"/>
    <tableColumn id="3" xr3:uid="{00000000-0010-0000-0700-000003000000}" name="Columna1" dataDxfId="113"/>
    <tableColumn id="4" xr3:uid="{00000000-0010-0000-0700-000004000000}" name="Columna2" dataDxfId="112"/>
    <tableColumn id="5" xr3:uid="{00000000-0010-0000-0700-000005000000}" name="Descripción" dataDxfId="111"/>
    <tableColumn id="6" xr3:uid="{00000000-0010-0000-0700-000006000000}" name="FastTest PlugIn - ENSAYO_x000a__x000a_Enunciado de la pregunta" dataDxfId="110"/>
    <tableColumn id="7" xr3:uid="{00000000-0010-0000-0700-000007000000}" name="Formato de la Respuesta_x000a_Requerir texto" dataDxfId="109"/>
    <tableColumn id="8" xr3:uid="{00000000-0010-0000-0700-000008000000}" name="Requerir texto" dataDxfId="108"/>
    <tableColumn id="9" xr3:uid="{00000000-0010-0000-0700-000009000000}" name="Tamaño de la caja de entrada" dataDxfId="107"/>
    <tableColumn id="10" xr3:uid="{00000000-0010-0000-0700-00000A000000}" name="Permitir archivos adjuntos" dataDxfId="106"/>
    <tableColumn id="11" xr3:uid="{00000000-0010-0000-0700-00000B000000}" name="Archivos adjuntos requeridos" dataDxfId="105"/>
    <tableColumn id="12" xr3:uid="{00000000-0010-0000-0700-00000C000000}" name="Plantilla de Respuesta" dataDxfId="104"/>
    <tableColumn id="13" xr3:uid="{00000000-0010-0000-0700-00000D000000}" name="Información para el evaluador" dataDxfId="103"/>
    <tableColumn id="14" xr3:uid="{00000000-0010-0000-0700-00000E000000}" name="Columna3" dataDxfId="102"/>
    <tableColumn id="15" xr3:uid="{00000000-0010-0000-0700-00000F000000}" name="Columna4" dataDxfId="101"/>
    <tableColumn id="16" xr3:uid="{00000000-0010-0000-0700-000010000000}" name="Columna5" dataDxfId="100"/>
    <tableColumn id="17" xr3:uid="{00000000-0010-0000-0700-000011000000}" name="Columna6" dataDxfId="99"/>
    <tableColumn id="18" xr3:uid="{00000000-0010-0000-0700-000012000000}" name="Columna7" dataDxfId="98"/>
    <tableColumn id="19" xr3:uid="{00000000-0010-0000-0700-000013000000}" name="Columna8" dataDxfId="97"/>
    <tableColumn id="20" xr3:uid="{00000000-0010-0000-0700-000014000000}" name="Columna9" dataDxfId="96"/>
    <tableColumn id="21" xr3:uid="{00000000-0010-0000-0700-000015000000}" name="Columna10" dataDxfId="95"/>
    <tableColumn id="22" xr3:uid="{00000000-0010-0000-0700-000016000000}" name="Columna11" dataDxfId="94"/>
    <tableColumn id="23" xr3:uid="{00000000-0010-0000-0700-000017000000}" name="Columna12" dataDxfId="93"/>
    <tableColumn id="24" xr3:uid="{00000000-0010-0000-0700-000018000000}" name="Columna13" dataDxfId="92"/>
    <tableColumn id="25" xr3:uid="{00000000-0010-0000-0700-000019000000}" name="Columna14" dataDxfId="91"/>
    <tableColumn id="26" xr3:uid="{00000000-0010-0000-0700-00001A000000}" name="Columna15" dataDxfId="90"/>
    <tableColumn id="27" xr3:uid="{00000000-0010-0000-0700-00001B000000}" name="Columna16" dataDxfId="89"/>
    <tableColumn id="28" xr3:uid="{00000000-0010-0000-0700-00001C000000}" name="Columna17" dataDxfId="88"/>
    <tableColumn id="29" xr3:uid="{00000000-0010-0000-0700-00001D000000}" name="Columna18" dataDxfId="87"/>
    <tableColumn id="30" xr3:uid="{00000000-0010-0000-0700-00001E000000}" name="Columna19" dataDxfId="86"/>
    <tableColumn id="31" xr3:uid="{00000000-0010-0000-0700-00001F000000}" name="Columna20" dataDxfId="85"/>
    <tableColumn id="32" xr3:uid="{00000000-0010-0000-0700-000020000000}" name="Columna21" dataDxfId="84"/>
    <tableColumn id="33" xr3:uid="{00000000-0010-0000-0700-000021000000}" name="Columna22" dataDxfId="83"/>
    <tableColumn id="34" xr3:uid="{00000000-0010-0000-0700-000022000000}" name="Columna23" dataDxfId="82"/>
    <tableColumn id="35" xr3:uid="{00000000-0010-0000-0700-000023000000}" name="Imagen" dataDxfId="8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a_CL" displayName="Tabla_CL" ref="A4:AI5" totalsRowShown="0" headerRowDxfId="80" dataDxfId="79">
  <autoFilter ref="A4:AI5" xr:uid="{00000000-0009-0000-0100-000008000000}"/>
  <tableColumns count="35">
    <tableColumn id="1" xr3:uid="{00000000-0010-0000-0800-000001000000}" name="C1" dataDxfId="78"/>
    <tableColumn id="2" xr3:uid="{00000000-0010-0000-0800-000002000000}" name="C2" dataDxfId="77"/>
    <tableColumn id="3" xr3:uid="{00000000-0010-0000-0800-000003000000}" name="Columna1" dataDxfId="76"/>
    <tableColumn id="4" xr3:uid="{00000000-0010-0000-0800-000004000000}" name="Columna2" dataDxfId="75"/>
    <tableColumn id="5" xr3:uid="{00000000-0010-0000-0800-000005000000}" name="Descripcion" dataDxfId="74"/>
    <tableColumn id="6" xr3:uid="{00000000-0010-0000-0800-000006000000}" name="Enunciado" dataDxfId="73"/>
    <tableColumn id="7" xr3:uid="{00000000-0010-0000-0800-000007000000}" name="Ancho RC" dataDxfId="72"/>
    <tableColumn id="8" xr3:uid="{00000000-0010-0000-0800-000008000000}" name="Columna3" dataDxfId="71"/>
    <tableColumn id="9" xr3:uid="{00000000-0010-0000-0800-000009000000}" name="Ancho IM" dataDxfId="70"/>
    <tableColumn id="10" xr3:uid="{00000000-0010-0000-0800-00000A000000}" name="Columna5" dataDxfId="69"/>
    <tableColumn id="11" xr3:uid="{00000000-0010-0000-0800-00000B000000}" name="Columna6" dataDxfId="68"/>
    <tableColumn id="12" xr3:uid="{00000000-0010-0000-0800-00000C000000}" name="Columna7" dataDxfId="67"/>
    <tableColumn id="13" xr3:uid="{00000000-0010-0000-0800-00000D000000}" name="Columna8" dataDxfId="66"/>
    <tableColumn id="14" xr3:uid="{00000000-0010-0000-0800-00000E000000}" name="Columna9" dataDxfId="65"/>
    <tableColumn id="15" xr3:uid="{00000000-0010-0000-0800-00000F000000}" name="Columna10" dataDxfId="64"/>
    <tableColumn id="16" xr3:uid="{00000000-0010-0000-0800-000010000000}" name="Columna11" dataDxfId="63"/>
    <tableColumn id="17" xr3:uid="{00000000-0010-0000-0800-000011000000}" name="Columna12" dataDxfId="62"/>
    <tableColumn id="18" xr3:uid="{00000000-0010-0000-0800-000012000000}" name="Columna13" dataDxfId="61"/>
    <tableColumn id="19" xr3:uid="{00000000-0010-0000-0800-000013000000}" name="Columna14" dataDxfId="60"/>
    <tableColumn id="20" xr3:uid="{00000000-0010-0000-0800-000014000000}" name="Columna15" dataDxfId="59"/>
    <tableColumn id="21" xr3:uid="{00000000-0010-0000-0800-000015000000}" name="Columna16" dataDxfId="58"/>
    <tableColumn id="22" xr3:uid="{00000000-0010-0000-0800-000016000000}" name="Columna17" dataDxfId="57"/>
    <tableColumn id="23" xr3:uid="{00000000-0010-0000-0800-000017000000}" name="Columna18" dataDxfId="56"/>
    <tableColumn id="24" xr3:uid="{00000000-0010-0000-0800-000018000000}" name="Columna19" dataDxfId="55"/>
    <tableColumn id="25" xr3:uid="{00000000-0010-0000-0800-000019000000}" name="Columna20" dataDxfId="54"/>
    <tableColumn id="26" xr3:uid="{00000000-0010-0000-0800-00001A000000}" name="Columna21" dataDxfId="53"/>
    <tableColumn id="27" xr3:uid="{00000000-0010-0000-0800-00001B000000}" name="Columna22" dataDxfId="52"/>
    <tableColumn id="28" xr3:uid="{00000000-0010-0000-0800-00001C000000}" name="Columna23" dataDxfId="51"/>
    <tableColumn id="29" xr3:uid="{00000000-0010-0000-0800-00001D000000}" name="Columna24" dataDxfId="50"/>
    <tableColumn id="30" xr3:uid="{00000000-0010-0000-0800-00001E000000}" name="Columna25" dataDxfId="49"/>
    <tableColumn id="31" xr3:uid="{00000000-0010-0000-0800-00001F000000}" name="Pista 1" dataDxfId="48"/>
    <tableColumn id="32" xr3:uid="{00000000-0010-0000-0800-000020000000}" name="Pista 2" dataDxfId="47"/>
    <tableColumn id="33" xr3:uid="{00000000-0010-0000-0800-000021000000}" name="Pista 3" dataDxfId="46"/>
    <tableColumn id="34" xr3:uid="{00000000-0010-0000-0800-000022000000}" name="Pista 4" dataDxfId="45"/>
    <tableColumn id="35" xr3:uid="{00000000-0010-0000-0800-000023000000}" name="Imagen" dataDxfId="4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app=desktop&amp;list=PLBy0dKFd_LuIN21tTezMcUen28a--ebab" TargetMode="External"/><Relationship Id="rId2" Type="http://schemas.openxmlformats.org/officeDocument/2006/relationships/hyperlink" Target="mailto:fasttestplugin@gmail.com" TargetMode="External"/><Relationship Id="rId1" Type="http://schemas.openxmlformats.org/officeDocument/2006/relationships/hyperlink" Target="https://www.youtube.com/playlist?app=desktop&amp;list=PLBy0dKFd_LuIN21tTezMcUen28a--ebab"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youtube.com/channel/UC8O0Q5YfdpcmcZKuFeYvso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_00"/>
  <dimension ref="A1:T47"/>
  <sheetViews>
    <sheetView showGridLines="0" showRowColHeaders="0" tabSelected="1" zoomScale="116" zoomScaleNormal="125" workbookViewId="0">
      <pane xSplit="19" ySplit="46" topLeftCell="T47" activePane="bottomRight" state="frozen"/>
      <selection pane="topRight" activeCell="T1" sqref="T1"/>
      <selection pane="bottomLeft" activeCell="A47" sqref="A47"/>
      <selection pane="bottomRight" sqref="A1:A9"/>
    </sheetView>
  </sheetViews>
  <sheetFormatPr baseColWidth="10" defaultColWidth="0" defaultRowHeight="14.35" zeroHeight="1" x14ac:dyDescent="0.5"/>
  <cols>
    <col min="1" max="1" width="10.64453125" customWidth="1"/>
    <col min="2" max="2" width="2.64453125" customWidth="1"/>
    <col min="3" max="18" width="7.87890625" customWidth="1"/>
    <col min="19" max="20" width="2.64453125" customWidth="1"/>
    <col min="21" max="16384" width="11.41015625" hidden="1"/>
  </cols>
  <sheetData>
    <row r="1" spans="1:19" ht="28.7" thickTop="1" x14ac:dyDescent="0.5">
      <c r="A1" s="262" t="s">
        <v>387</v>
      </c>
      <c r="B1" s="252" t="s">
        <v>5</v>
      </c>
      <c r="C1" s="253"/>
      <c r="D1" s="253"/>
      <c r="E1" s="253"/>
      <c r="F1" s="253"/>
      <c r="G1" s="253"/>
      <c r="H1" s="253"/>
      <c r="I1" s="253"/>
      <c r="J1" s="253"/>
      <c r="K1" s="253"/>
      <c r="L1" s="253"/>
      <c r="M1" s="253"/>
      <c r="N1" s="253"/>
      <c r="O1" s="253"/>
      <c r="P1" s="253"/>
      <c r="Q1" s="253"/>
      <c r="R1" s="253"/>
      <c r="S1" s="254"/>
    </row>
    <row r="2" spans="1:19" ht="6" customHeight="1" x14ac:dyDescent="0.5">
      <c r="A2" s="263"/>
      <c r="B2" s="4"/>
      <c r="C2" s="5"/>
      <c r="D2" s="5"/>
      <c r="E2" s="5"/>
      <c r="F2" s="5"/>
      <c r="G2" s="5"/>
      <c r="H2" s="5"/>
      <c r="I2" s="5"/>
      <c r="J2" s="5"/>
      <c r="K2" s="5"/>
      <c r="L2" s="5"/>
      <c r="M2" s="5"/>
      <c r="N2" s="5"/>
      <c r="O2" s="5"/>
      <c r="P2" s="5"/>
      <c r="Q2" s="5"/>
      <c r="R2" s="5"/>
      <c r="S2" s="6"/>
    </row>
    <row r="3" spans="1:19" x14ac:dyDescent="0.5">
      <c r="A3" s="263"/>
      <c r="B3" s="4"/>
      <c r="C3" s="5"/>
      <c r="D3" s="5"/>
      <c r="E3" s="5"/>
      <c r="F3" s="5"/>
      <c r="G3" s="269" t="str">
        <f ca="1">INDIRECT("Z_IN_04_"&amp;IDIOMA)</f>
        <v>Esta Aplicación ha sido desarrollada, en la primera versión, por:</v>
      </c>
      <c r="H3" s="269"/>
      <c r="I3" s="269"/>
      <c r="J3" s="269"/>
      <c r="K3" s="269"/>
      <c r="L3" s="269"/>
      <c r="M3" s="269"/>
      <c r="N3" s="269"/>
      <c r="O3" s="5"/>
      <c r="P3" s="5"/>
      <c r="Q3" s="5"/>
      <c r="R3" s="5"/>
      <c r="S3" s="6"/>
    </row>
    <row r="4" spans="1:19" ht="6" customHeight="1" x14ac:dyDescent="0.5">
      <c r="A4" s="263"/>
      <c r="B4" s="4"/>
      <c r="C4" s="5"/>
      <c r="D4" s="5"/>
      <c r="E4" s="5"/>
      <c r="F4" s="5"/>
      <c r="G4" s="5"/>
      <c r="H4" s="5"/>
      <c r="I4" s="5"/>
      <c r="J4" s="5"/>
      <c r="K4" s="5"/>
      <c r="L4" s="5"/>
      <c r="M4" s="5"/>
      <c r="N4" s="5"/>
      <c r="O4" s="5"/>
      <c r="P4" s="5"/>
      <c r="Q4" s="5"/>
      <c r="R4" s="5"/>
      <c r="S4" s="6"/>
    </row>
    <row r="5" spans="1:19" ht="15.75" customHeight="1" x14ac:dyDescent="0.5">
      <c r="A5" s="263"/>
      <c r="B5" s="4"/>
      <c r="C5" s="5"/>
      <c r="D5" s="5"/>
      <c r="E5" s="5"/>
      <c r="F5" s="260"/>
      <c r="G5" s="260"/>
      <c r="H5" s="134"/>
      <c r="I5" s="270" t="s">
        <v>0</v>
      </c>
      <c r="J5" s="270"/>
      <c r="K5" s="270"/>
      <c r="L5" s="270"/>
      <c r="M5" s="5"/>
      <c r="N5" s="244"/>
      <c r="O5" s="244"/>
      <c r="P5" s="261" t="s">
        <v>651</v>
      </c>
      <c r="Q5" s="261"/>
      <c r="R5" s="261"/>
      <c r="S5" s="6"/>
    </row>
    <row r="6" spans="1:19" ht="6" customHeight="1" x14ac:dyDescent="0.5">
      <c r="A6" s="263"/>
      <c r="B6" s="4"/>
      <c r="C6" s="5"/>
      <c r="D6" s="5"/>
      <c r="E6" s="5"/>
      <c r="F6" s="260"/>
      <c r="G6" s="260"/>
      <c r="H6" s="134"/>
      <c r="I6" s="5"/>
      <c r="J6" s="5"/>
      <c r="K6" s="5"/>
      <c r="L6" s="5"/>
      <c r="M6" s="5"/>
      <c r="N6" s="244"/>
      <c r="O6" s="244"/>
      <c r="P6" s="272" t="str">
        <f ca="1">INDIRECT("Z_IN_01_"&amp;IDIOMA)</f>
        <v>CANAL YOUTUBE</v>
      </c>
      <c r="Q6" s="272"/>
      <c r="R6" s="272"/>
      <c r="S6" s="6"/>
    </row>
    <row r="7" spans="1:19" ht="15" customHeight="1" x14ac:dyDescent="0.5">
      <c r="A7" s="263"/>
      <c r="B7" s="4"/>
      <c r="C7" s="5"/>
      <c r="D7" s="5"/>
      <c r="E7" s="5"/>
      <c r="F7" s="260"/>
      <c r="G7" s="260"/>
      <c r="H7" s="134"/>
      <c r="I7" s="269" t="str">
        <f ca="1">INDIRECT("Z_IN_05_"&amp;IDIOMA)</f>
        <v>Universidad de Cádiz</v>
      </c>
      <c r="J7" s="269"/>
      <c r="K7" s="269"/>
      <c r="L7" s="269"/>
      <c r="M7" s="5"/>
      <c r="N7" s="244"/>
      <c r="O7" s="244"/>
      <c r="P7" s="272"/>
      <c r="Q7" s="272"/>
      <c r="R7" s="272"/>
      <c r="S7" s="6"/>
    </row>
    <row r="8" spans="1:19" ht="6" customHeight="1" x14ac:dyDescent="0.5">
      <c r="A8" s="263"/>
      <c r="B8" s="4"/>
      <c r="C8" s="5"/>
      <c r="D8" s="5"/>
      <c r="E8" s="5"/>
      <c r="F8" s="260"/>
      <c r="G8" s="260"/>
      <c r="H8" s="134"/>
      <c r="I8" s="5"/>
      <c r="J8" s="5"/>
      <c r="K8" s="5"/>
      <c r="L8" s="5"/>
      <c r="M8" s="5"/>
      <c r="N8" s="244"/>
      <c r="O8" s="244"/>
      <c r="P8" s="5"/>
      <c r="Q8" s="5"/>
      <c r="R8" s="5"/>
      <c r="S8" s="6"/>
    </row>
    <row r="9" spans="1:19" ht="14.7" thickBot="1" x14ac:dyDescent="0.55000000000000004">
      <c r="A9" s="264"/>
      <c r="B9" s="4"/>
      <c r="C9" s="255" t="str">
        <f ca="1">INDIRECT("Z_IN_03_"&amp;IDIOMA)</f>
        <v>LEER CON ATENCIÓN</v>
      </c>
      <c r="D9" s="255"/>
      <c r="E9" s="5"/>
      <c r="F9" s="260"/>
      <c r="G9" s="260"/>
      <c r="H9" s="134"/>
      <c r="I9" s="271" t="s">
        <v>10</v>
      </c>
      <c r="J9" s="271"/>
      <c r="K9" s="271"/>
      <c r="L9" s="271"/>
      <c r="M9" s="5"/>
      <c r="N9" s="244"/>
      <c r="O9" s="244"/>
      <c r="P9" s="273" t="s">
        <v>831</v>
      </c>
      <c r="Q9" s="273"/>
      <c r="R9" s="273"/>
      <c r="S9" s="6"/>
    </row>
    <row r="10" spans="1:19" ht="6" customHeight="1" x14ac:dyDescent="0.5">
      <c r="B10" s="4"/>
      <c r="C10" s="5"/>
      <c r="D10" s="5"/>
      <c r="E10" s="5"/>
      <c r="F10" s="260"/>
      <c r="G10" s="260"/>
      <c r="H10" s="134"/>
      <c r="I10" s="5"/>
      <c r="J10" s="5"/>
      <c r="K10" s="5"/>
      <c r="L10" s="5"/>
      <c r="M10" s="5"/>
      <c r="N10" s="244"/>
      <c r="O10" s="244"/>
      <c r="P10" s="5"/>
      <c r="Q10" s="5"/>
      <c r="R10" s="5"/>
      <c r="S10" s="6"/>
    </row>
    <row r="11" spans="1:19" ht="15" customHeight="1" x14ac:dyDescent="0.5">
      <c r="A11" s="265" t="s">
        <v>12</v>
      </c>
      <c r="B11" s="4"/>
      <c r="C11" s="5"/>
      <c r="D11" s="256" t="str">
        <f ca="1">INDIRECT("Z_IN_06_"&amp;IDIOMA)</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E11" s="256"/>
      <c r="F11" s="256"/>
      <c r="G11" s="256"/>
      <c r="H11" s="256"/>
      <c r="I11" s="256"/>
      <c r="J11" s="256"/>
      <c r="K11" s="256"/>
      <c r="L11" s="256"/>
      <c r="M11" s="256"/>
      <c r="N11" s="256"/>
      <c r="O11" s="256"/>
      <c r="P11" s="256"/>
      <c r="Q11" s="256"/>
      <c r="R11" s="256"/>
      <c r="S11" s="6"/>
    </row>
    <row r="12" spans="1:19" ht="6" customHeight="1" x14ac:dyDescent="0.5">
      <c r="A12" s="265"/>
      <c r="B12" s="4"/>
      <c r="C12" s="5"/>
      <c r="D12" s="256"/>
      <c r="E12" s="256"/>
      <c r="F12" s="256"/>
      <c r="G12" s="256"/>
      <c r="H12" s="256"/>
      <c r="I12" s="256"/>
      <c r="J12" s="256"/>
      <c r="K12" s="256"/>
      <c r="L12" s="256"/>
      <c r="M12" s="256"/>
      <c r="N12" s="256"/>
      <c r="O12" s="256"/>
      <c r="P12" s="256"/>
      <c r="Q12" s="256"/>
      <c r="R12" s="256"/>
      <c r="S12" s="6"/>
    </row>
    <row r="13" spans="1:19" x14ac:dyDescent="0.5">
      <c r="A13" s="265"/>
      <c r="B13" s="4"/>
      <c r="C13" s="5"/>
      <c r="D13" s="256"/>
      <c r="E13" s="256"/>
      <c r="F13" s="256"/>
      <c r="G13" s="256"/>
      <c r="H13" s="256"/>
      <c r="I13" s="256"/>
      <c r="J13" s="256"/>
      <c r="K13" s="256"/>
      <c r="L13" s="256"/>
      <c r="M13" s="256"/>
      <c r="N13" s="256"/>
      <c r="O13" s="256"/>
      <c r="P13" s="256"/>
      <c r="Q13" s="256"/>
      <c r="R13" s="256"/>
      <c r="S13" s="6"/>
    </row>
    <row r="14" spans="1:19" ht="6" customHeight="1" x14ac:dyDescent="0.5">
      <c r="B14" s="4"/>
      <c r="C14" s="5"/>
      <c r="D14" s="256"/>
      <c r="E14" s="256"/>
      <c r="F14" s="256"/>
      <c r="G14" s="256"/>
      <c r="H14" s="256"/>
      <c r="I14" s="256"/>
      <c r="J14" s="256"/>
      <c r="K14" s="256"/>
      <c r="L14" s="256"/>
      <c r="M14" s="256"/>
      <c r="N14" s="256"/>
      <c r="O14" s="256"/>
      <c r="P14" s="256"/>
      <c r="Q14" s="256"/>
      <c r="R14" s="256"/>
      <c r="S14" s="6"/>
    </row>
    <row r="15" spans="1:19" x14ac:dyDescent="0.5">
      <c r="B15" s="4"/>
      <c r="C15" s="5"/>
      <c r="D15" s="256"/>
      <c r="E15" s="256"/>
      <c r="F15" s="256"/>
      <c r="G15" s="256"/>
      <c r="H15" s="256"/>
      <c r="I15" s="256"/>
      <c r="J15" s="256"/>
      <c r="K15" s="256"/>
      <c r="L15" s="256"/>
      <c r="M15" s="256"/>
      <c r="N15" s="256"/>
      <c r="O15" s="256"/>
      <c r="P15" s="256"/>
      <c r="Q15" s="256"/>
      <c r="R15" s="256"/>
      <c r="S15" s="6"/>
    </row>
    <row r="16" spans="1:19" ht="6" customHeight="1" x14ac:dyDescent="0.5">
      <c r="B16" s="4"/>
      <c r="C16" s="5"/>
      <c r="D16" s="256"/>
      <c r="E16" s="256"/>
      <c r="F16" s="256"/>
      <c r="G16" s="256"/>
      <c r="H16" s="256"/>
      <c r="I16" s="256"/>
      <c r="J16" s="256"/>
      <c r="K16" s="256"/>
      <c r="L16" s="256"/>
      <c r="M16" s="256"/>
      <c r="N16" s="256"/>
      <c r="O16" s="256"/>
      <c r="P16" s="256"/>
      <c r="Q16" s="256"/>
      <c r="R16" s="256"/>
      <c r="S16" s="6"/>
    </row>
    <row r="17" spans="1:19" x14ac:dyDescent="0.5">
      <c r="A17" s="266" t="str">
        <f>IFERROR(HLOOKUP(LANGUAGE,DICCIONARIO!F1:K20,20,0),LANGUAGE)</f>
        <v>PERSONALIZAR DICCIONARIO</v>
      </c>
      <c r="B17" s="4"/>
      <c r="C17" s="5"/>
      <c r="D17" s="256"/>
      <c r="E17" s="256"/>
      <c r="F17" s="256"/>
      <c r="G17" s="256"/>
      <c r="H17" s="256"/>
      <c r="I17" s="256"/>
      <c r="J17" s="256"/>
      <c r="K17" s="256"/>
      <c r="L17" s="256"/>
      <c r="M17" s="256"/>
      <c r="N17" s="256"/>
      <c r="O17" s="256"/>
      <c r="P17" s="256"/>
      <c r="Q17" s="256"/>
      <c r="R17" s="256"/>
      <c r="S17" s="6"/>
    </row>
    <row r="18" spans="1:19" ht="6" customHeight="1" x14ac:dyDescent="0.5">
      <c r="A18" s="266"/>
      <c r="B18" s="4"/>
      <c r="C18" s="5"/>
      <c r="D18" s="256"/>
      <c r="E18" s="256"/>
      <c r="F18" s="256"/>
      <c r="G18" s="256"/>
      <c r="H18" s="256"/>
      <c r="I18" s="256"/>
      <c r="J18" s="256"/>
      <c r="K18" s="256"/>
      <c r="L18" s="256"/>
      <c r="M18" s="256"/>
      <c r="N18" s="256"/>
      <c r="O18" s="256"/>
      <c r="P18" s="256"/>
      <c r="Q18" s="256"/>
      <c r="R18" s="256"/>
      <c r="S18" s="6"/>
    </row>
    <row r="19" spans="1:19" x14ac:dyDescent="0.5">
      <c r="A19" s="266"/>
      <c r="B19" s="4"/>
      <c r="C19" s="5"/>
      <c r="D19" s="256"/>
      <c r="E19" s="256"/>
      <c r="F19" s="256"/>
      <c r="G19" s="256"/>
      <c r="H19" s="256"/>
      <c r="I19" s="256"/>
      <c r="J19" s="256"/>
      <c r="K19" s="256"/>
      <c r="L19" s="256"/>
      <c r="M19" s="256"/>
      <c r="N19" s="256"/>
      <c r="O19" s="256"/>
      <c r="P19" s="256"/>
      <c r="Q19" s="256"/>
      <c r="R19" s="256"/>
      <c r="S19" s="6"/>
    </row>
    <row r="20" spans="1:19" ht="6" customHeight="1" x14ac:dyDescent="0.5">
      <c r="B20" s="4"/>
      <c r="C20" s="5"/>
      <c r="D20" s="256"/>
      <c r="E20" s="256"/>
      <c r="F20" s="256"/>
      <c r="G20" s="256"/>
      <c r="H20" s="256"/>
      <c r="I20" s="256"/>
      <c r="J20" s="256"/>
      <c r="K20" s="256"/>
      <c r="L20" s="256"/>
      <c r="M20" s="256"/>
      <c r="N20" s="256"/>
      <c r="O20" s="256"/>
      <c r="P20" s="256"/>
      <c r="Q20" s="256"/>
      <c r="R20" s="256"/>
      <c r="S20" s="6"/>
    </row>
    <row r="21" spans="1:19" x14ac:dyDescent="0.5">
      <c r="B21" s="4"/>
      <c r="C21" s="5"/>
      <c r="D21" s="256"/>
      <c r="E21" s="256"/>
      <c r="F21" s="256"/>
      <c r="G21" s="256"/>
      <c r="H21" s="256"/>
      <c r="I21" s="256"/>
      <c r="J21" s="256"/>
      <c r="K21" s="256"/>
      <c r="L21" s="256"/>
      <c r="M21" s="256"/>
      <c r="N21" s="256"/>
      <c r="O21" s="256"/>
      <c r="P21" s="256"/>
      <c r="Q21" s="256"/>
      <c r="R21" s="256"/>
      <c r="S21" s="6"/>
    </row>
    <row r="22" spans="1:19" ht="5.0999999999999996" customHeight="1" thickBot="1" x14ac:dyDescent="0.55000000000000004">
      <c r="B22" s="4"/>
      <c r="C22" s="5"/>
      <c r="D22" s="54"/>
      <c r="E22" s="54"/>
      <c r="F22" s="54"/>
      <c r="G22" s="54"/>
      <c r="H22" s="54"/>
      <c r="I22" s="54"/>
      <c r="J22" s="54"/>
      <c r="K22" s="54"/>
      <c r="L22" s="54"/>
      <c r="M22" s="54"/>
      <c r="N22" s="54"/>
      <c r="O22" s="54"/>
      <c r="P22" s="54"/>
      <c r="Q22" s="54"/>
      <c r="R22" s="54"/>
      <c r="S22" s="6"/>
    </row>
    <row r="23" spans="1:19" ht="15" customHeight="1" thickBot="1" x14ac:dyDescent="0.55000000000000004">
      <c r="B23" s="4"/>
      <c r="C23" s="257" t="str">
        <f ca="1">INDIRECT("Z_BP_10_"&amp;IDIOMA)</f>
        <v>OM 1R</v>
      </c>
      <c r="D23" s="258"/>
      <c r="E23" s="257" t="str">
        <f ca="1">INDIRECT("Z_BP_11_"&amp;IDIOMA)</f>
        <v>OM +R</v>
      </c>
      <c r="F23" s="259"/>
      <c r="G23" s="257" t="str">
        <f ca="1">INDIRECT("Z_BP_12_"&amp;IDIOMA)</f>
        <v>VF</v>
      </c>
      <c r="H23" s="259"/>
      <c r="I23" s="257" t="str">
        <f ca="1">INDIRECT("Z_BP_13_"&amp;IDIOMA)</f>
        <v>EM</v>
      </c>
      <c r="J23" s="258"/>
      <c r="K23" s="257" t="str">
        <f ca="1">INDIRECT("Z_BP_14_"&amp;IDIOMA)</f>
        <v>RC</v>
      </c>
      <c r="L23" s="259"/>
      <c r="M23" s="257" t="str">
        <f ca="1">INDIRECT("Z_BP_15_"&amp;IDIOMA)</f>
        <v>PP</v>
      </c>
      <c r="N23" s="259"/>
      <c r="O23" s="257" t="str">
        <f ca="1">INDIRECT("Z_BP_31_"&amp;IDIOMA)</f>
        <v>EN</v>
      </c>
      <c r="P23" s="259"/>
      <c r="Q23" s="257" t="str">
        <f ca="1">INDIRECT("Z_BP_16_"&amp;IDIOMA)</f>
        <v>CL</v>
      </c>
      <c r="R23" s="259"/>
      <c r="S23" s="6"/>
    </row>
    <row r="24" spans="1:19" ht="14.45" customHeight="1" x14ac:dyDescent="0.5">
      <c r="B24" s="4"/>
      <c r="C24" s="248" t="str">
        <f ca="1">INDIRECT("Z_IN_08_"&amp;IDIOMA)</f>
        <v xml:space="preserve">Opción Múltiple 1R </v>
      </c>
      <c r="D24" s="249"/>
      <c r="E24" s="249" t="str">
        <f ca="1">INDIRECT("Z_IN_09_"&amp;IDIOMA)</f>
        <v xml:space="preserve">Opción Múltiple +R </v>
      </c>
      <c r="F24" s="249"/>
      <c r="G24" s="249" t="str">
        <f ca="1">INDIRECT("Z_IN_10_"&amp;IDIOMA)</f>
        <v>Verdadero/Falso</v>
      </c>
      <c r="H24" s="249"/>
      <c r="I24" s="249" t="str">
        <f ca="1">INDIRECT("Z_IN_11_"&amp;IDIOMA)</f>
        <v>Emparejar</v>
      </c>
      <c r="J24" s="249"/>
      <c r="K24" s="249" t="str">
        <f ca="1">INDIRECT("Z_IN_12_"&amp;IDIOMA)</f>
        <v>Respuesta Corta</v>
      </c>
      <c r="L24" s="249"/>
      <c r="M24" s="249" t="str">
        <f ca="1">INDIRECT("Z_IN_13_"&amp;IDIOMA)</f>
        <v>Palabra Perdida</v>
      </c>
      <c r="N24" s="249"/>
      <c r="O24" s="249" t="str">
        <f ca="1">INDIRECT("Z_IN_16_"&amp;IDIOMA)</f>
        <v>Ensayo</v>
      </c>
      <c r="P24" s="249"/>
      <c r="Q24" s="249" t="str">
        <f ca="1">INDIRECT("Z_IN_14_"&amp;IDIOMA)</f>
        <v>Cloze</v>
      </c>
      <c r="R24" s="274"/>
      <c r="S24" s="6"/>
    </row>
    <row r="25" spans="1:19" ht="6" customHeight="1" thickBot="1" x14ac:dyDescent="0.55000000000000004">
      <c r="B25" s="4"/>
      <c r="C25" s="250"/>
      <c r="D25" s="251"/>
      <c r="E25" s="251"/>
      <c r="F25" s="251"/>
      <c r="G25" s="251"/>
      <c r="H25" s="251"/>
      <c r="I25" s="251"/>
      <c r="J25" s="251"/>
      <c r="K25" s="251"/>
      <c r="L25" s="251"/>
      <c r="M25" s="251"/>
      <c r="N25" s="251"/>
      <c r="O25" s="251"/>
      <c r="P25" s="251"/>
      <c r="Q25" s="251"/>
      <c r="R25" s="275"/>
      <c r="S25" s="6"/>
    </row>
    <row r="26" spans="1:19" ht="15" customHeight="1" thickBot="1" x14ac:dyDescent="0.55000000000000004">
      <c r="B26" s="4"/>
      <c r="C26" s="245" t="str">
        <f ca="1">'Datos OM'!G2&amp;" "&amp;INDIRECT("Z_IN_15_"&amp;IDIOMA)</f>
        <v>3 Preguntas</v>
      </c>
      <c r="D26" s="247"/>
      <c r="E26" s="245" t="str">
        <f ca="1">'Datos O2'!G2&amp;" "&amp;INDIRECT("Z_IN_15_"&amp;IDIOMA)</f>
        <v>2 Preguntas</v>
      </c>
      <c r="F26" s="246"/>
      <c r="G26" s="245" t="str">
        <f ca="1">'Datos VF'!G2&amp;" "&amp;INDIRECT("Z_IN_15_"&amp;IDIOMA)</f>
        <v>2 Preguntas</v>
      </c>
      <c r="H26" s="246"/>
      <c r="I26" s="245" t="str">
        <f ca="1">'Datos EM'!G2&amp;" "&amp;INDIRECT("Z_IN_15_"&amp;IDIOMA)</f>
        <v>3 Preguntas</v>
      </c>
      <c r="J26" s="247"/>
      <c r="K26" s="245" t="str">
        <f ca="1">'Datos RC'!G2&amp;" "&amp;INDIRECT("Z_IN_15_"&amp;IDIOMA)</f>
        <v>2 Preguntas</v>
      </c>
      <c r="L26" s="246"/>
      <c r="M26" s="245" t="str">
        <f ca="1">'Datos PP'!G2&amp;" "&amp;INDIRECT("Z_IN_15_"&amp;IDIOMA)</f>
        <v>2 Preguntas</v>
      </c>
      <c r="N26" s="246"/>
      <c r="O26" s="245" t="str">
        <f ca="1">'Datos EN'!G2&amp;" "&amp;INDIRECT("Z_IN_15_"&amp;IDIOMA)</f>
        <v>2 Preguntas</v>
      </c>
      <c r="P26" s="246"/>
      <c r="Q26" s="245" t="str">
        <f ca="1">'Datos CL'!G2&amp;" "&amp;INDIRECT("Z_IN_15_"&amp;IDIOMA)</f>
        <v>1 Preguntas</v>
      </c>
      <c r="R26" s="246"/>
      <c r="S26" s="6"/>
    </row>
    <row r="27" spans="1:19" ht="6" customHeight="1" x14ac:dyDescent="0.5">
      <c r="B27" s="4"/>
      <c r="C27" s="5"/>
      <c r="D27" s="267" t="str">
        <f ca="1">INDIRECT("Z_IN_07_"&amp;IDIOMA)</f>
        <v>Esta HOJA sirve para almacenar las preguntas y poder reutilizarlas cuando sea necesario, sin tener que volver a escribirlas para un nuevo BANCO DE PREGUNTAS.</v>
      </c>
      <c r="E27" s="267"/>
      <c r="F27" s="267"/>
      <c r="G27" s="267"/>
      <c r="H27" s="267"/>
      <c r="I27" s="267"/>
      <c r="J27" s="267"/>
      <c r="K27" s="267"/>
      <c r="L27" s="267"/>
      <c r="M27" s="267"/>
      <c r="N27" s="144"/>
      <c r="O27" s="7"/>
      <c r="P27" s="7"/>
      <c r="Q27" s="7"/>
      <c r="R27" s="7"/>
      <c r="S27" s="6"/>
    </row>
    <row r="28" spans="1:19" ht="15" customHeight="1" x14ac:dyDescent="0.5">
      <c r="B28" s="4"/>
      <c r="C28" s="5"/>
      <c r="D28" s="268"/>
      <c r="E28" s="268"/>
      <c r="F28" s="268"/>
      <c r="G28" s="268"/>
      <c r="H28" s="268"/>
      <c r="I28" s="268"/>
      <c r="J28" s="268"/>
      <c r="K28" s="268"/>
      <c r="L28" s="268"/>
      <c r="M28" s="268"/>
      <c r="N28" s="145"/>
      <c r="O28" s="5"/>
      <c r="P28" s="244"/>
      <c r="Q28" s="244"/>
      <c r="R28" s="244"/>
      <c r="S28" s="6"/>
    </row>
    <row r="29" spans="1:19" ht="6" customHeight="1" x14ac:dyDescent="0.5">
      <c r="B29" s="4"/>
      <c r="C29" s="5"/>
      <c r="D29" s="268"/>
      <c r="E29" s="268"/>
      <c r="F29" s="268"/>
      <c r="G29" s="268"/>
      <c r="H29" s="268"/>
      <c r="I29" s="268"/>
      <c r="J29" s="268"/>
      <c r="K29" s="268"/>
      <c r="L29" s="268"/>
      <c r="M29" s="268"/>
      <c r="N29" s="145"/>
      <c r="O29" s="5"/>
      <c r="P29" s="244"/>
      <c r="Q29" s="244"/>
      <c r="R29" s="244"/>
      <c r="S29" s="6"/>
    </row>
    <row r="30" spans="1:19" x14ac:dyDescent="0.5">
      <c r="B30" s="4"/>
      <c r="C30" s="5"/>
      <c r="D30" s="268"/>
      <c r="E30" s="268"/>
      <c r="F30" s="268"/>
      <c r="G30" s="268"/>
      <c r="H30" s="268"/>
      <c r="I30" s="268"/>
      <c r="J30" s="268"/>
      <c r="K30" s="268"/>
      <c r="L30" s="268"/>
      <c r="M30" s="268"/>
      <c r="N30" s="145"/>
      <c r="O30" s="5"/>
      <c r="P30" s="244"/>
      <c r="Q30" s="244"/>
      <c r="R30" s="244"/>
      <c r="S30" s="6"/>
    </row>
    <row r="31" spans="1:19" ht="6" customHeight="1" x14ac:dyDescent="0.5">
      <c r="B31" s="4"/>
      <c r="C31" s="5"/>
      <c r="D31" s="268"/>
      <c r="E31" s="268"/>
      <c r="F31" s="268"/>
      <c r="G31" s="268"/>
      <c r="H31" s="268"/>
      <c r="I31" s="268"/>
      <c r="J31" s="268"/>
      <c r="K31" s="268"/>
      <c r="L31" s="268"/>
      <c r="M31" s="268"/>
      <c r="N31" s="145"/>
      <c r="O31" s="5"/>
      <c r="P31" s="244"/>
      <c r="Q31" s="244"/>
      <c r="R31" s="244"/>
      <c r="S31" s="6"/>
    </row>
    <row r="32" spans="1:19" x14ac:dyDescent="0.5">
      <c r="B32" s="4"/>
      <c r="C32" s="5"/>
      <c r="D32" s="268"/>
      <c r="E32" s="268"/>
      <c r="F32" s="268"/>
      <c r="G32" s="268"/>
      <c r="H32" s="268"/>
      <c r="I32" s="268"/>
      <c r="J32" s="268"/>
      <c r="K32" s="268"/>
      <c r="L32" s="268"/>
      <c r="M32" s="268"/>
      <c r="N32" s="145"/>
      <c r="O32" s="5"/>
      <c r="P32" s="244"/>
      <c r="Q32" s="244"/>
      <c r="R32" s="244"/>
      <c r="S32" s="6"/>
    </row>
    <row r="33" spans="1:19" ht="6" customHeight="1" x14ac:dyDescent="0.5">
      <c r="B33" s="4"/>
      <c r="C33" s="5"/>
      <c r="D33" s="268"/>
      <c r="E33" s="268"/>
      <c r="F33" s="268"/>
      <c r="G33" s="268"/>
      <c r="H33" s="268"/>
      <c r="I33" s="268"/>
      <c r="J33" s="268"/>
      <c r="K33" s="268"/>
      <c r="L33" s="268"/>
      <c r="M33" s="268"/>
      <c r="N33" s="145"/>
      <c r="O33" s="5"/>
      <c r="P33" s="244"/>
      <c r="Q33" s="244"/>
      <c r="R33" s="244"/>
      <c r="S33" s="6"/>
    </row>
    <row r="34" spans="1:19" x14ac:dyDescent="0.5">
      <c r="B34" s="4"/>
      <c r="C34" s="5"/>
      <c r="D34" s="268"/>
      <c r="E34" s="268"/>
      <c r="F34" s="268"/>
      <c r="G34" s="268"/>
      <c r="H34" s="268"/>
      <c r="I34" s="268"/>
      <c r="J34" s="268"/>
      <c r="K34" s="268"/>
      <c r="L34" s="268"/>
      <c r="M34" s="268"/>
      <c r="N34" s="145"/>
      <c r="O34" s="5"/>
      <c r="P34" s="244"/>
      <c r="Q34" s="244"/>
      <c r="R34" s="244"/>
      <c r="S34" s="6"/>
    </row>
    <row r="35" spans="1:19" ht="9.9499999999999993" customHeight="1" thickBot="1" x14ac:dyDescent="0.55000000000000004">
      <c r="B35" s="8"/>
      <c r="C35" s="9"/>
      <c r="D35" s="9"/>
      <c r="E35" s="9"/>
      <c r="F35" s="9"/>
      <c r="G35" s="9"/>
      <c r="H35" s="9"/>
      <c r="I35" s="9"/>
      <c r="J35" s="9"/>
      <c r="K35" s="9"/>
      <c r="L35" s="9"/>
      <c r="M35" s="9"/>
      <c r="N35" s="9"/>
      <c r="O35" s="9"/>
      <c r="P35" s="9"/>
      <c r="Q35" s="9"/>
      <c r="R35" s="9"/>
      <c r="S35" s="143"/>
    </row>
    <row r="36" spans="1:19" ht="14.7" hidden="1" thickTop="1" x14ac:dyDescent="0.5">
      <c r="B36" s="10"/>
      <c r="C36" s="10"/>
      <c r="D36" s="10"/>
    </row>
    <row r="37" spans="1:19" hidden="1" x14ac:dyDescent="0.5">
      <c r="A37" s="37" t="str">
        <f>IFERROR(VLOOKUP(LANGUAGE,Tabla_ID[],2,0),"")</f>
        <v>S</v>
      </c>
      <c r="F37" s="242">
        <v>6</v>
      </c>
      <c r="G37" t="s">
        <v>830</v>
      </c>
    </row>
    <row r="38" spans="1:19" ht="14.7" hidden="1" thickBot="1" x14ac:dyDescent="0.55000000000000004">
      <c r="A38" s="139" t="s">
        <v>389</v>
      </c>
      <c r="B38" s="140" t="s">
        <v>390</v>
      </c>
    </row>
    <row r="39" spans="1:19" hidden="1" x14ac:dyDescent="0.5">
      <c r="A39" s="38" t="s">
        <v>12</v>
      </c>
      <c r="B39" s="41" t="s">
        <v>13</v>
      </c>
    </row>
    <row r="40" spans="1:19" hidden="1" x14ac:dyDescent="0.5">
      <c r="A40" s="39" t="s">
        <v>19</v>
      </c>
      <c r="B40" s="42" t="s">
        <v>17</v>
      </c>
    </row>
    <row r="41" spans="1:19" hidden="1" x14ac:dyDescent="0.5">
      <c r="A41" s="39" t="s">
        <v>20</v>
      </c>
      <c r="B41" s="42" t="s">
        <v>15</v>
      </c>
    </row>
    <row r="42" spans="1:19" hidden="1" x14ac:dyDescent="0.5">
      <c r="A42" s="39" t="s">
        <v>21</v>
      </c>
      <c r="B42" s="42" t="s">
        <v>16</v>
      </c>
    </row>
    <row r="43" spans="1:19" hidden="1" x14ac:dyDescent="0.5">
      <c r="A43" s="39" t="s">
        <v>22</v>
      </c>
      <c r="B43" s="42" t="s">
        <v>14</v>
      </c>
    </row>
    <row r="44" spans="1:19" hidden="1" x14ac:dyDescent="0.5">
      <c r="A44" s="39" t="s">
        <v>23</v>
      </c>
      <c r="B44" s="42" t="s">
        <v>24</v>
      </c>
    </row>
    <row r="45" spans="1:19" hidden="1" x14ac:dyDescent="0.5">
      <c r="A45" s="39" t="s">
        <v>716</v>
      </c>
      <c r="B45" s="42" t="s">
        <v>717</v>
      </c>
    </row>
    <row r="46" spans="1:19" ht="15" hidden="1" customHeight="1" thickBot="1" x14ac:dyDescent="0.55000000000000004">
      <c r="A46" s="40" t="str">
        <f>A17</f>
        <v>PERSONALIZAR DICCIONARIO</v>
      </c>
      <c r="B46" s="43" t="s">
        <v>388</v>
      </c>
    </row>
    <row r="47" spans="1:19" ht="5.0999999999999996" customHeight="1" thickTop="1" x14ac:dyDescent="0.5"/>
  </sheetData>
  <sheetProtection selectLockedCells="1" autoFilter="0"/>
  <mergeCells count="42">
    <mergeCell ref="A1:A9"/>
    <mergeCell ref="A11:A13"/>
    <mergeCell ref="A17:A19"/>
    <mergeCell ref="D27:M34"/>
    <mergeCell ref="P30:R34"/>
    <mergeCell ref="G3:N3"/>
    <mergeCell ref="I5:L5"/>
    <mergeCell ref="I7:L7"/>
    <mergeCell ref="I9:L9"/>
    <mergeCell ref="P6:R7"/>
    <mergeCell ref="P9:R9"/>
    <mergeCell ref="M23:N23"/>
    <mergeCell ref="O23:P23"/>
    <mergeCell ref="Q23:R23"/>
    <mergeCell ref="M24:N25"/>
    <mergeCell ref="Q24:R25"/>
    <mergeCell ref="B1:S1"/>
    <mergeCell ref="C9:D9"/>
    <mergeCell ref="D11:R21"/>
    <mergeCell ref="C23:D23"/>
    <mergeCell ref="E23:F23"/>
    <mergeCell ref="G23:H23"/>
    <mergeCell ref="I23:J23"/>
    <mergeCell ref="K23:L23"/>
    <mergeCell ref="N5:O10"/>
    <mergeCell ref="F5:G10"/>
    <mergeCell ref="P5:R5"/>
    <mergeCell ref="P28:R29"/>
    <mergeCell ref="G26:H26"/>
    <mergeCell ref="I26:J26"/>
    <mergeCell ref="K26:L26"/>
    <mergeCell ref="C24:D25"/>
    <mergeCell ref="E24:F25"/>
    <mergeCell ref="G24:H25"/>
    <mergeCell ref="I24:J25"/>
    <mergeCell ref="K24:L25"/>
    <mergeCell ref="O24:P25"/>
    <mergeCell ref="M26:N26"/>
    <mergeCell ref="Q26:R26"/>
    <mergeCell ref="O26:P26"/>
    <mergeCell ref="C26:D26"/>
    <mergeCell ref="E26:F26"/>
  </mergeCells>
  <dataValidations count="1">
    <dataValidation type="list" allowBlank="1" showInputMessage="1" showErrorMessage="1" sqref="A11:A13" xr:uid="{00000000-0002-0000-0000-000000000000}">
      <formula1>$A$39:$A$46</formula1>
    </dataValidation>
  </dataValidations>
  <hyperlinks>
    <hyperlink ref="B1:S1" r:id="rId1" display="GENERAR BANCO DE PREGUNTAS PARA MOODLE Versión 3.8" xr:uid="{00000000-0004-0000-0000-000000000000}"/>
    <hyperlink ref="I9" r:id="rId2" xr:uid="{00000000-0004-0000-0000-000001000000}"/>
    <hyperlink ref="O1:P1" r:id="rId3" display="GENERAR BANCO DE PREGUNTAS PARA MOODLE Versión 3.8" xr:uid="{00000000-0004-0000-0000-000002000000}"/>
    <hyperlink ref="H5:K5" r:id="rId4" display="MILAGROS HUERTA GÓMEZ DE MERODIO" xr:uid="{00000000-0004-0000-0000-000003000000}"/>
  </hyperlinks>
  <pageMargins left="0.7" right="0.7" top="0.75" bottom="0.75" header="0.3" footer="0.3"/>
  <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_50"/>
  <dimension ref="A1:BF382"/>
  <sheetViews>
    <sheetView showGridLines="0" showRowColHeaders="0" topLeftCell="D1" zoomScale="121" zoomScaleNormal="121" workbookViewId="0">
      <pane xSplit="2" ySplit="2" topLeftCell="F3" activePane="bottomRight" state="frozen"/>
      <selection activeCell="D1" sqref="D1"/>
      <selection pane="topRight" activeCell="F1" sqref="F1"/>
      <selection pane="bottomLeft" activeCell="D3" sqref="D3"/>
      <selection pane="bottomRight" activeCell="D3" sqref="D3"/>
    </sheetView>
  </sheetViews>
  <sheetFormatPr baseColWidth="10" defaultColWidth="0" defaultRowHeight="14.35" zeroHeight="1" outlineLevelRow="1" outlineLevelCol="1" x14ac:dyDescent="0.5"/>
  <cols>
    <col min="1" max="1" width="10.64453125" hidden="1" customWidth="1" outlineLevel="1"/>
    <col min="2" max="3" width="6" hidden="1" customWidth="1" outlineLevel="1"/>
    <col min="4" max="4" width="65.64453125" customWidth="1" collapsed="1"/>
    <col min="5" max="5" width="65.64453125" customWidth="1"/>
    <col min="6" max="12" width="29" hidden="1" customWidth="1" outlineLevel="1"/>
    <col min="13" max="13" width="2.64453125" customWidth="1" collapsed="1"/>
    <col min="14" max="14" width="2.64453125" hidden="1" customWidth="1" collapsed="1"/>
    <col min="15" max="15" width="20.64453125" hidden="1" customWidth="1" outlineLevel="1"/>
    <col min="16" max="17" width="4.64453125" hidden="1" customWidth="1" outlineLevel="1"/>
    <col min="18" max="18" width="2.64453125" customWidth="1" collapsed="1"/>
    <col min="19" max="19" width="5.41015625" style="48" hidden="1" customWidth="1" outlineLevel="1"/>
    <col min="20" max="20" width="15.52734375" style="48" hidden="1" customWidth="1" outlineLevel="1"/>
    <col min="21" max="21" width="30.41015625" style="48" hidden="1" customWidth="1" outlineLevel="1"/>
    <col min="22" max="22" width="14.87890625" style="48" hidden="1" customWidth="1" outlineLevel="1"/>
    <col min="23" max="23" width="4.52734375" style="48" hidden="1" customWidth="1" outlineLevel="1"/>
    <col min="24" max="24" width="6.52734375" style="48" hidden="1" customWidth="1" outlineLevel="1"/>
    <col min="25" max="26" width="11.1171875" style="48" hidden="1" customWidth="1" outlineLevel="1"/>
    <col min="27" max="27" width="7.1171875" style="48" hidden="1" customWidth="1" outlineLevel="1"/>
    <col min="28" max="28" width="4.64453125" style="48" hidden="1" customWidth="1" outlineLevel="1"/>
    <col min="29" max="29" width="4.3515625" style="48" hidden="1" customWidth="1" outlineLevel="1"/>
    <col min="30" max="30" width="3.64453125" style="48" hidden="1" customWidth="1" outlineLevel="1"/>
    <col min="31" max="31" width="3.87890625" style="48" hidden="1" customWidth="1" outlineLevel="1"/>
    <col min="32" max="32" width="14.64453125" hidden="1" customWidth="1" outlineLevel="1"/>
    <col min="33" max="33" width="2.64453125" hidden="1" customWidth="1" outlineLevel="1"/>
    <col min="34" max="35" width="5.64453125" hidden="1" customWidth="1" outlineLevel="1"/>
    <col min="36" max="36" width="2.64453125" customWidth="1" collapsed="1"/>
    <col min="37" max="58" width="5.64453125" hidden="1" customWidth="1"/>
    <col min="59" max="16384" width="11.41015625" hidden="1"/>
  </cols>
  <sheetData>
    <row r="1" spans="1:35" ht="30" customHeight="1" thickBot="1" x14ac:dyDescent="0.55000000000000004">
      <c r="A1" s="45" t="s">
        <v>18</v>
      </c>
      <c r="B1" s="44"/>
      <c r="C1" s="45"/>
      <c r="D1" s="141" t="str">
        <f ca="1">INDIRECT("Z_IN_00_"&amp;IDIOMA)</f>
        <v>INICIO</v>
      </c>
      <c r="E1" s="34" t="str">
        <f>LANGUAGE</f>
        <v>ESPAÑOL</v>
      </c>
      <c r="F1" s="46" t="s">
        <v>12</v>
      </c>
      <c r="G1" s="46" t="s">
        <v>19</v>
      </c>
      <c r="H1" s="46" t="s">
        <v>20</v>
      </c>
      <c r="I1" s="46" t="s">
        <v>21</v>
      </c>
      <c r="J1" s="46" t="s">
        <v>22</v>
      </c>
      <c r="K1" s="46" t="s">
        <v>23</v>
      </c>
      <c r="L1" s="46" t="s">
        <v>716</v>
      </c>
      <c r="O1" s="178">
        <f>[1]DICCIONARIO!O1</f>
        <v>0</v>
      </c>
      <c r="S1" s="188">
        <v>1</v>
      </c>
      <c r="T1" s="188">
        <f>S1+1</f>
        <v>2</v>
      </c>
      <c r="U1" s="188">
        <f t="shared" ref="U1:AF1" si="0">T1+1</f>
        <v>3</v>
      </c>
      <c r="V1" s="188">
        <f t="shared" si="0"/>
        <v>4</v>
      </c>
      <c r="W1" s="188">
        <f t="shared" si="0"/>
        <v>5</v>
      </c>
      <c r="X1" s="188">
        <f t="shared" si="0"/>
        <v>6</v>
      </c>
      <c r="Y1" s="188">
        <f t="shared" si="0"/>
        <v>7</v>
      </c>
      <c r="Z1" s="188">
        <f t="shared" si="0"/>
        <v>8</v>
      </c>
      <c r="AA1" s="188">
        <f t="shared" si="0"/>
        <v>9</v>
      </c>
      <c r="AB1" s="188">
        <f t="shared" si="0"/>
        <v>10</v>
      </c>
      <c r="AC1" s="188">
        <f t="shared" si="0"/>
        <v>11</v>
      </c>
      <c r="AD1" s="188">
        <f t="shared" si="0"/>
        <v>12</v>
      </c>
      <c r="AE1" s="188">
        <f t="shared" si="0"/>
        <v>13</v>
      </c>
      <c r="AF1" s="188">
        <f t="shared" si="0"/>
        <v>14</v>
      </c>
      <c r="AH1" s="190" t="s">
        <v>610</v>
      </c>
      <c r="AI1" s="190"/>
    </row>
    <row r="2" spans="1:35" ht="30" customHeight="1" thickBot="1" x14ac:dyDescent="0.55000000000000004">
      <c r="A2" s="44" t="s">
        <v>717</v>
      </c>
      <c r="B2" s="44"/>
      <c r="C2" s="44"/>
      <c r="D2" s="142" t="str">
        <f>"LINK "&amp;INICIO!A46</f>
        <v>LINK PERSONALIZAR DICCIONARIO</v>
      </c>
      <c r="E2" s="35" t="str">
        <f>IFERROR(INDEX(F2:K20,1,MATCH(E1,F20:K20,0)),IDIOMA)</f>
        <v>S</v>
      </c>
      <c r="F2" s="47" t="s">
        <v>13</v>
      </c>
      <c r="G2" s="47" t="s">
        <v>17</v>
      </c>
      <c r="H2" s="47" t="s">
        <v>15</v>
      </c>
      <c r="I2" s="47" t="s">
        <v>16</v>
      </c>
      <c r="J2" s="47" t="s">
        <v>14</v>
      </c>
      <c r="K2" s="47" t="s">
        <v>24</v>
      </c>
      <c r="L2" s="47" t="s">
        <v>717</v>
      </c>
      <c r="O2" s="178">
        <f>[1]DICCIONARIO!O2</f>
        <v>0</v>
      </c>
      <c r="S2" s="193" t="s">
        <v>479</v>
      </c>
      <c r="T2" s="193" t="s">
        <v>480</v>
      </c>
      <c r="U2" s="193" t="s">
        <v>481</v>
      </c>
      <c r="V2" s="193" t="s">
        <v>482</v>
      </c>
      <c r="W2" s="186" t="s">
        <v>483</v>
      </c>
      <c r="X2" s="186" t="s">
        <v>484</v>
      </c>
      <c r="Y2" s="193" t="s">
        <v>603</v>
      </c>
      <c r="Z2" s="193" t="s">
        <v>604</v>
      </c>
      <c r="AA2" s="193" t="s">
        <v>605</v>
      </c>
      <c r="AB2" s="194" t="s">
        <v>486</v>
      </c>
      <c r="AC2" s="186" t="s">
        <v>485</v>
      </c>
      <c r="AD2" s="186" t="s">
        <v>606</v>
      </c>
      <c r="AE2" s="186" t="s">
        <v>487</v>
      </c>
      <c r="AF2" s="193" t="s">
        <v>607</v>
      </c>
      <c r="AH2" s="190" t="s">
        <v>611</v>
      </c>
      <c r="AI2" s="190" t="str">
        <f>IF(IDIOMA="S","May","Shift")&amp;"+"</f>
        <v>May+</v>
      </c>
    </row>
    <row r="3" spans="1:35" ht="14.7" thickBot="1" x14ac:dyDescent="0.55000000000000004">
      <c r="A3" s="50" t="str">
        <f t="shared" ref="A3:A44" si="1">$A$1&amp;B3&amp;"_"&amp;C3&amp;"_"&amp;$A$2</f>
        <v>Z_IN_00_CS</v>
      </c>
      <c r="B3" s="49" t="s">
        <v>25</v>
      </c>
      <c r="C3" s="50" t="s">
        <v>26</v>
      </c>
      <c r="D3" s="168"/>
      <c r="E3" s="146" t="str">
        <f>IFERROR(IF(D3&lt;&gt;"",D3,HLOOKUP($E$2,$F$2:K3,ROW(D3)-1,0)),F3)</f>
        <v>INICIO</v>
      </c>
      <c r="F3" s="146" t="s">
        <v>11</v>
      </c>
      <c r="G3" s="146" t="s">
        <v>27</v>
      </c>
      <c r="H3" s="146" t="s">
        <v>28</v>
      </c>
      <c r="I3" s="146" t="s">
        <v>29</v>
      </c>
      <c r="J3" s="146" t="s">
        <v>27</v>
      </c>
      <c r="K3" s="146" t="s">
        <v>30</v>
      </c>
      <c r="L3" s="146" t="s">
        <v>659</v>
      </c>
      <c r="M3" s="48" t="s">
        <v>31</v>
      </c>
      <c r="N3" s="48" t="s">
        <v>31</v>
      </c>
      <c r="O3" s="232" t="s">
        <v>733</v>
      </c>
      <c r="P3" s="233" t="s">
        <v>734</v>
      </c>
      <c r="Q3" s="234">
        <v>0</v>
      </c>
      <c r="R3" s="48"/>
      <c r="S3" s="197">
        <f ca="1">IF(Tabla_Menu[[#This Row],[Nivel]]=T2,0,COUNTIF(Tabla_Menu[Nivel],Tabla_Menu[[#This Row],[Nivel]]))</f>
        <v>1</v>
      </c>
      <c r="T3" s="191" t="str">
        <f ca="1">IFERROR(INDIRECT(Tabla_Menu[[#This Row],[Nivel 1]]&amp;IDIOMA),"")</f>
        <v>MENU EXCEL</v>
      </c>
      <c r="U3" s="191" t="str">
        <f ca="1">IFERROR(INDIRECT(Tabla_Menu[[#This Row],[Nivel 2]]&amp;IDIOMA)&amp;IF(Tabla_Menu[[#This Row],[Nivel]]="",""," "&amp;Tabla_Menu[[#This Row],['[Teclas']]]),"")</f>
        <v xml:space="preserve">MENU EXCEL </v>
      </c>
      <c r="V3" s="191" t="s">
        <v>650</v>
      </c>
      <c r="W3" s="192">
        <v>263</v>
      </c>
      <c r="X3" s="177" t="s">
        <v>488</v>
      </c>
      <c r="Y3" s="179" t="s">
        <v>648</v>
      </c>
      <c r="Z3" s="179" t="s">
        <v>648</v>
      </c>
      <c r="AA3" s="196" t="s">
        <v>644</v>
      </c>
      <c r="AB3" s="180" t="s">
        <v>586</v>
      </c>
      <c r="AC3" s="177" t="str">
        <f ca="1">IF(OR(Tabla_Menu[[#This Row],[Nivel]]="",IFERROR(SEARCH(MID(CELL("nombrearchivo"),FIND(".xlsm]",CELL("nombrearchivo"),1)+6,100),Tabla_Menu[[#This Row],[HOJAS NO MUESTRA]],1),0)&gt;0),"N/A","")</f>
        <v/>
      </c>
      <c r="AD3" s="191">
        <f ca="1">IF(Tabla_Menu[[#This Row],[N/A]]="",,COUNTIF(Tabla_Menu[Nivel &amp; Incluir],Tabla_Menu[[#This Row],[Nivel &amp; Incluir]]))</f>
        <v>0</v>
      </c>
      <c r="AE3" s="181" t="str">
        <f ca="1">Tabla_Menu[[#This Row],[Nivel]]&amp;Tabla_Menu[[#This Row],[N/A]]</f>
        <v>MENU EXCEL</v>
      </c>
      <c r="AF3" s="179"/>
    </row>
    <row r="4" spans="1:35" outlineLevel="1" x14ac:dyDescent="0.5">
      <c r="A4" s="136" t="str">
        <f t="shared" si="1"/>
        <v>Z_IN_01_CS</v>
      </c>
      <c r="B4" s="135" t="str">
        <f t="shared" ref="B4:B20" si="2">B3</f>
        <v>IN</v>
      </c>
      <c r="C4" s="136" t="s">
        <v>32</v>
      </c>
      <c r="D4" s="198"/>
      <c r="E4" s="149" t="str">
        <f>IFERROR(IF(D4&lt;&gt;"",D4,HLOOKUP($E$2,$F$2:K4,ROW(D4)-1,0)),F4)</f>
        <v>CANAL YOUTUBE</v>
      </c>
      <c r="F4" s="147" t="s">
        <v>403</v>
      </c>
      <c r="G4" s="147" t="s">
        <v>404</v>
      </c>
      <c r="H4" s="147" t="s">
        <v>405</v>
      </c>
      <c r="I4" s="147" t="s">
        <v>406</v>
      </c>
      <c r="J4" s="147" t="s">
        <v>407</v>
      </c>
      <c r="K4" s="147" t="s">
        <v>408</v>
      </c>
      <c r="L4" s="147" t="s">
        <v>660</v>
      </c>
      <c r="M4" s="48"/>
      <c r="N4" s="48"/>
      <c r="O4" s="235" t="s">
        <v>735</v>
      </c>
      <c r="P4" s="230" t="s">
        <v>736</v>
      </c>
      <c r="Q4" s="236">
        <v>0</v>
      </c>
      <c r="R4" s="48"/>
      <c r="S4" s="177">
        <f ca="1">IF(Tabla_Menu[[#This Row],[Nivel]]=T2,0,COUNTIF(Tabla_Menu[Nivel],Tabla_Menu[[#This Row],[Nivel]]))</f>
        <v>4</v>
      </c>
      <c r="T4" s="191" t="str">
        <f ca="1">IFERROR(INDIRECT(Tabla_Menu[[#This Row],[Nivel 1]]&amp;IDIOMA),"")</f>
        <v>MENÚ GENERAL</v>
      </c>
      <c r="U4" s="191" t="str">
        <f ca="1">IFERROR(INDIRECT(Tabla_Menu[[#This Row],[Nivel 2]]&amp;IDIOMA)&amp;IF(Tabla_Menu[[#This Row],[Nivel]]="",""," "&amp;Tabla_Menu[[#This Row],['[Teclas']]]),"")</f>
        <v xml:space="preserve">GUARDAR  </v>
      </c>
      <c r="V4" s="191" t="s">
        <v>489</v>
      </c>
      <c r="W4" s="192">
        <v>3</v>
      </c>
      <c r="X4" s="177" t="s">
        <v>488</v>
      </c>
      <c r="Y4" s="179" t="s">
        <v>491</v>
      </c>
      <c r="Z4" s="179" t="s">
        <v>492</v>
      </c>
      <c r="AA4" s="179" t="s">
        <v>612</v>
      </c>
      <c r="AB4" s="180"/>
      <c r="AC4" s="177" t="str">
        <f ca="1">IF(OR(Tabla_Menu[[#This Row],[Nivel]]="",IFERROR(SEARCH(MID(CELL("nombrearchivo"),FIND(".xlsm]",CELL("nombrearchivo"),1)+6,100),Tabla_Menu[[#This Row],[HOJAS NO MUESTRA]],1),0)&gt;0),"N/A","")</f>
        <v/>
      </c>
      <c r="AD4" s="191">
        <f ca="1">IF(Tabla_Menu[[#This Row],[N/A]]="",,COUNTIF(Tabla_Menu[Nivel &amp; Incluir],Tabla_Menu[[#This Row],[Nivel &amp; Incluir]]))</f>
        <v>0</v>
      </c>
      <c r="AE4" s="181" t="str">
        <f ca="1">Tabla_Menu[[#This Row],[Nivel]]&amp;Tabla_Menu[[#This Row],[N/A]]</f>
        <v>MENÚ GENERAL</v>
      </c>
      <c r="AF4" s="179"/>
    </row>
    <row r="5" spans="1:35" outlineLevel="1" x14ac:dyDescent="0.5">
      <c r="A5" s="138" t="str">
        <f t="shared" si="1"/>
        <v>Z_IN_02_CS</v>
      </c>
      <c r="B5" s="137" t="str">
        <f t="shared" si="2"/>
        <v>IN</v>
      </c>
      <c r="C5" s="138" t="s">
        <v>33</v>
      </c>
      <c r="D5" s="170"/>
      <c r="E5" s="148" t="str">
        <f>IFERROR(IF(D5&lt;&gt;"",D5,HLOOKUP($E$2,$F$2:K5,ROW(D5)-1,0)),F5)</f>
        <v>NO FUNCIONA CON
VERSIONES DE EXCEL 
ANTERIORES A 2007
NI CON LA ÚLTIMA ACTUALIZACIÓN DE MAC</v>
      </c>
      <c r="F5" s="148" t="s">
        <v>34</v>
      </c>
      <c r="G5" s="148" t="s">
        <v>35</v>
      </c>
      <c r="H5" s="148" t="s">
        <v>36</v>
      </c>
      <c r="I5" s="148" t="s">
        <v>37</v>
      </c>
      <c r="J5" s="148" t="s">
        <v>38</v>
      </c>
      <c r="K5" s="148" t="s">
        <v>39</v>
      </c>
      <c r="L5" s="148" t="s">
        <v>661</v>
      </c>
      <c r="M5" s="48" t="s">
        <v>31</v>
      </c>
      <c r="N5" s="48" t="s">
        <v>31</v>
      </c>
      <c r="O5" s="237" t="s">
        <v>737</v>
      </c>
      <c r="P5" s="178" t="s">
        <v>738</v>
      </c>
      <c r="Q5" s="238">
        <v>0</v>
      </c>
      <c r="R5" s="48"/>
      <c r="S5" s="177">
        <f ca="1">IF(Tabla_Menu[[#This Row],[Nivel]]=T4,0,COUNTIF(Tabla_Menu[Nivel],Tabla_Menu[[#This Row],[Nivel]]))</f>
        <v>0</v>
      </c>
      <c r="T5" s="191" t="str">
        <f ca="1">IFERROR(INDIRECT(Tabla_Menu[[#This Row],[Nivel 1]]&amp;IDIOMA),"")</f>
        <v>MENÚ GENERAL</v>
      </c>
      <c r="U5" s="191" t="str">
        <f ca="1">IFERROR(INDIRECT(Tabla_Menu[[#This Row],[Nivel 2]]&amp;IDIOMA)&amp;IF(Tabla_Menu[[#This Row],[Nivel]]="",""," "&amp;Tabla_Menu[[#This Row],['[Teclas']]]),"")</f>
        <v xml:space="preserve">CERRAR </v>
      </c>
      <c r="V5" s="191" t="s">
        <v>493</v>
      </c>
      <c r="W5" s="192">
        <v>478</v>
      </c>
      <c r="X5" s="177" t="s">
        <v>488</v>
      </c>
      <c r="Y5" s="179" t="s">
        <v>491</v>
      </c>
      <c r="Z5" s="179" t="s">
        <v>494</v>
      </c>
      <c r="AA5" s="179" t="s">
        <v>608</v>
      </c>
      <c r="AB5" s="180"/>
      <c r="AC5" s="177" t="str">
        <f ca="1">IF(OR(Tabla_Menu[[#This Row],[Nivel]]="",IFERROR(SEARCH(MID(CELL("nombrearchivo"),FIND(".xlsm]",CELL("nombrearchivo"),1)+6,100),Tabla_Menu[[#This Row],[HOJAS NO MUESTRA]],1),0)&gt;0),"N/A","")</f>
        <v/>
      </c>
      <c r="AD5" s="191">
        <f ca="1">IF(Tabla_Menu[[#This Row],[N/A]]="",,COUNTIF(Tabla_Menu[Nivel &amp; Incluir],Tabla_Menu[[#This Row],[Nivel &amp; Incluir]]))</f>
        <v>0</v>
      </c>
      <c r="AE5" s="181" t="str">
        <f ca="1">Tabla_Menu[[#This Row],[Nivel]]&amp;Tabla_Menu[[#This Row],[N/A]]</f>
        <v>MENÚ GENERAL</v>
      </c>
      <c r="AF5" s="179"/>
    </row>
    <row r="6" spans="1:35" outlineLevel="1" x14ac:dyDescent="0.5">
      <c r="A6" s="136" t="str">
        <f t="shared" si="1"/>
        <v>Z_IN_03_CS</v>
      </c>
      <c r="B6" s="135" t="str">
        <f t="shared" si="2"/>
        <v>IN</v>
      </c>
      <c r="C6" s="136" t="s">
        <v>40</v>
      </c>
      <c r="D6" s="169"/>
      <c r="E6" s="147" t="str">
        <f>IFERROR(IF(D6&lt;&gt;"",D6,HLOOKUP($E$2,$F$2:K6,ROW(D6)-1,0)),F6)</f>
        <v>LEER CON ATENCIÓN</v>
      </c>
      <c r="F6" s="147" t="s">
        <v>2</v>
      </c>
      <c r="G6" s="147" t="s">
        <v>41</v>
      </c>
      <c r="H6" s="147" t="s">
        <v>42</v>
      </c>
      <c r="I6" s="147" t="s">
        <v>43</v>
      </c>
      <c r="J6" s="147" t="s">
        <v>44</v>
      </c>
      <c r="K6" s="147" t="s">
        <v>45</v>
      </c>
      <c r="L6" s="147" t="s">
        <v>662</v>
      </c>
      <c r="M6" s="48" t="s">
        <v>31</v>
      </c>
      <c r="N6" s="48" t="s">
        <v>31</v>
      </c>
      <c r="O6" s="235" t="s">
        <v>739</v>
      </c>
      <c r="P6" s="230" t="s">
        <v>740</v>
      </c>
      <c r="Q6" s="236">
        <v>0</v>
      </c>
      <c r="R6" s="48"/>
      <c r="S6" s="177">
        <f ca="1">IF(Tabla_Menu[[#This Row],[Nivel]]=T5,0,COUNTIF(Tabla_Menu[Nivel],Tabla_Menu[[#This Row],[Nivel]]))</f>
        <v>0</v>
      </c>
      <c r="T6" s="191" t="str">
        <f ca="1">IFERROR(INDIRECT(Tabla_Menu[[#This Row],[Nivel 1]]&amp;IDIOMA),"")</f>
        <v>MENÚ GENERAL</v>
      </c>
      <c r="U6" s="191" t="str">
        <f ca="1">IFERROR(INDIRECT(Tabla_Menu[[#This Row],[Nivel 2]]&amp;IDIOMA)&amp;IF(Tabla_Menu[[#This Row],[Nivel]]="",""," "&amp;Tabla_Menu[[#This Row],['[Teclas']]]),"")</f>
        <v xml:space="preserve">COPIAR </v>
      </c>
      <c r="V6" s="191" t="s">
        <v>495</v>
      </c>
      <c r="W6" s="192">
        <v>19</v>
      </c>
      <c r="X6" s="177" t="s">
        <v>490</v>
      </c>
      <c r="Y6" s="179" t="s">
        <v>491</v>
      </c>
      <c r="Z6" s="179" t="s">
        <v>496</v>
      </c>
      <c r="AA6" s="179" t="s">
        <v>613</v>
      </c>
      <c r="AB6" s="180" t="s">
        <v>11</v>
      </c>
      <c r="AC6" s="177" t="str">
        <f ca="1">IF(OR(Tabla_Menu[[#This Row],[Nivel]]="",IFERROR(SEARCH(MID(CELL("nombrearchivo"),FIND(".xlsm]",CELL("nombrearchivo"),1)+6,100),Tabla_Menu[[#This Row],[HOJAS NO MUESTRA]],1),0)&gt;0),"N/A","")</f>
        <v/>
      </c>
      <c r="AD6" s="191">
        <f ca="1">IF(Tabla_Menu[[#This Row],[N/A]]="",,COUNTIF(Tabla_Menu[Nivel &amp; Incluir],Tabla_Menu[[#This Row],[Nivel &amp; Incluir]]))</f>
        <v>0</v>
      </c>
      <c r="AE6" s="181" t="str">
        <f ca="1">Tabla_Menu[[#This Row],[Nivel]]&amp;Tabla_Menu[[#This Row],[N/A]]</f>
        <v>MENÚ GENERAL</v>
      </c>
      <c r="AF6" s="179"/>
    </row>
    <row r="7" spans="1:35" outlineLevel="1" x14ac:dyDescent="0.5">
      <c r="A7" s="138" t="str">
        <f t="shared" si="1"/>
        <v>Z_IN_04_CS</v>
      </c>
      <c r="B7" s="137" t="str">
        <f t="shared" si="2"/>
        <v>IN</v>
      </c>
      <c r="C7" s="138" t="s">
        <v>46</v>
      </c>
      <c r="D7" s="170"/>
      <c r="E7" s="148" t="str">
        <f>IFERROR(IF(D7&lt;&gt;"",D7,HLOOKUP($E$2,$F$2:K7,ROW(D7)-1,0)),F7)</f>
        <v>Esta Aplicación ha sido desarrollada, en la primera versión, por:</v>
      </c>
      <c r="F7" s="148" t="s">
        <v>4</v>
      </c>
      <c r="G7" s="148" t="s">
        <v>47</v>
      </c>
      <c r="H7" s="148" t="s">
        <v>48</v>
      </c>
      <c r="I7" s="148" t="s">
        <v>49</v>
      </c>
      <c r="J7" s="148" t="s">
        <v>50</v>
      </c>
      <c r="K7" s="148" t="s">
        <v>51</v>
      </c>
      <c r="L7" s="148" t="s">
        <v>663</v>
      </c>
      <c r="M7" s="48" t="s">
        <v>31</v>
      </c>
      <c r="N7" s="48" t="s">
        <v>31</v>
      </c>
      <c r="O7" s="237" t="s">
        <v>741</v>
      </c>
      <c r="P7" s="178" t="s">
        <v>742</v>
      </c>
      <c r="Q7" s="238">
        <v>0</v>
      </c>
      <c r="R7" s="48"/>
      <c r="S7" s="177">
        <f ca="1">IF(Tabla_Menu[[#This Row],[Nivel]]=T6,0,COUNTIF(Tabla_Menu[Nivel],Tabla_Menu[[#This Row],[Nivel]]))</f>
        <v>0</v>
      </c>
      <c r="T7" s="191" t="str">
        <f ca="1">IFERROR(INDIRECT(Tabla_Menu[[#This Row],[Nivel 1]]&amp;IDIOMA),"")</f>
        <v>MENÚ GENERAL</v>
      </c>
      <c r="U7" s="191" t="str">
        <f ca="1">IFERROR(INDIRECT(Tabla_Menu[[#This Row],[Nivel 2]]&amp;IDIOMA)&amp;IF(Tabla_Menu[[#This Row],[Nivel]]="",""," "&amp;Tabla_Menu[[#This Row],['[Teclas']]]),"")</f>
        <v xml:space="preserve">PEGAR </v>
      </c>
      <c r="V7" s="191" t="s">
        <v>497</v>
      </c>
      <c r="W7" s="192">
        <v>22</v>
      </c>
      <c r="X7" s="177" t="s">
        <v>488</v>
      </c>
      <c r="Y7" s="179" t="s">
        <v>491</v>
      </c>
      <c r="Z7" s="179" t="s">
        <v>498</v>
      </c>
      <c r="AA7" s="179" t="s">
        <v>614</v>
      </c>
      <c r="AB7" s="180" t="s">
        <v>11</v>
      </c>
      <c r="AC7" s="177" t="str">
        <f ca="1">IF(OR(Tabla_Menu[[#This Row],[Nivel]]="",IFERROR(SEARCH(MID(CELL("nombrearchivo"),FIND(".xlsm]",CELL("nombrearchivo"),1)+6,100),Tabla_Menu[[#This Row],[HOJAS NO MUESTRA]],1),0)&gt;0),"N/A","")</f>
        <v/>
      </c>
      <c r="AD7" s="191">
        <f ca="1">IF(Tabla_Menu[[#This Row],[N/A]]="",,COUNTIF(Tabla_Menu[Nivel &amp; Incluir],Tabla_Menu[[#This Row],[Nivel &amp; Incluir]]))</f>
        <v>0</v>
      </c>
      <c r="AE7" s="181" t="str">
        <f ca="1">Tabla_Menu[[#This Row],[Nivel]]&amp;Tabla_Menu[[#This Row],[N/A]]</f>
        <v>MENÚ GENERAL</v>
      </c>
      <c r="AF7" s="179"/>
    </row>
    <row r="8" spans="1:35" outlineLevel="1" x14ac:dyDescent="0.5">
      <c r="A8" s="136" t="str">
        <f t="shared" si="1"/>
        <v>Z_IN_05_CS</v>
      </c>
      <c r="B8" s="135" t="str">
        <f t="shared" si="2"/>
        <v>IN</v>
      </c>
      <c r="C8" s="136" t="s">
        <v>52</v>
      </c>
      <c r="D8" s="169"/>
      <c r="E8" s="147" t="str">
        <f>IFERROR(IF(D8&lt;&gt;"",D8,HLOOKUP($E$2,$F$2:K8,ROW(D8)-1,0)),F8)</f>
        <v>Universidad de Cádiz</v>
      </c>
      <c r="F8" s="147" t="s">
        <v>1</v>
      </c>
      <c r="G8" s="147" t="s">
        <v>53</v>
      </c>
      <c r="H8" s="147" t="s">
        <v>54</v>
      </c>
      <c r="I8" s="147" t="s">
        <v>55</v>
      </c>
      <c r="J8" s="147" t="s">
        <v>56</v>
      </c>
      <c r="K8" s="147" t="s">
        <v>57</v>
      </c>
      <c r="L8" s="147" t="s">
        <v>664</v>
      </c>
      <c r="M8" s="48" t="s">
        <v>31</v>
      </c>
      <c r="N8" s="48" t="s">
        <v>31</v>
      </c>
      <c r="O8" s="235" t="s">
        <v>743</v>
      </c>
      <c r="P8" s="230" t="s">
        <v>744</v>
      </c>
      <c r="Q8" s="236">
        <v>0</v>
      </c>
      <c r="R8" s="48"/>
      <c r="S8" s="177">
        <f ca="1">IF(Tabla_Menu[[#This Row],[Nivel]]=T7,0,COUNTIF(Tabla_Menu[Nivel],Tabla_Menu[[#This Row],[Nivel]]))</f>
        <v>10</v>
      </c>
      <c r="T8" s="191" t="str">
        <f ca="1">IFERROR(INDIRECT(Tabla_Menu[[#This Row],[Nivel 1]]&amp;IDIOMA),"")</f>
        <v>IR A…</v>
      </c>
      <c r="U8" s="191" t="str">
        <f ca="1">IFERROR(INDIRECT(Tabla_Menu[[#This Row],[Nivel 2]]&amp;IDIOMA)&amp;IF(Tabla_Menu[[#This Row],[Nivel]]="",""," "&amp;Tabla_Menu[[#This Row],['[Teclas']]]),"")</f>
        <v xml:space="preserve">INICIO </v>
      </c>
      <c r="V8" s="191" t="s">
        <v>499</v>
      </c>
      <c r="W8" s="192">
        <v>1016</v>
      </c>
      <c r="X8" s="177" t="s">
        <v>488</v>
      </c>
      <c r="Y8" s="179" t="s">
        <v>500</v>
      </c>
      <c r="Z8" s="179" t="s">
        <v>501</v>
      </c>
      <c r="AA8" s="179" t="s">
        <v>609</v>
      </c>
      <c r="AB8" s="180" t="s">
        <v>11</v>
      </c>
      <c r="AC8" s="177" t="str">
        <f ca="1">IF(OR(Tabla_Menu[[#This Row],[Nivel]]="",IFERROR(SEARCH(MID(CELL("nombrearchivo"),FIND(".xlsm]",CELL("nombrearchivo"),1)+6,100),Tabla_Menu[[#This Row],[HOJAS NO MUESTRA]],1),0)&gt;0),"N/A","")</f>
        <v/>
      </c>
      <c r="AD8" s="191">
        <f ca="1">IF(Tabla_Menu[[#This Row],[N/A]]="",,COUNTIF(Tabla_Menu[Nivel &amp; Incluir],Tabla_Menu[[#This Row],[Nivel &amp; Incluir]]))</f>
        <v>0</v>
      </c>
      <c r="AE8" s="181" t="str">
        <f ca="1">Tabla_Menu[[#This Row],[Nivel]]&amp;Tabla_Menu[[#This Row],[N/A]]</f>
        <v>IR A…</v>
      </c>
      <c r="AF8" s="179"/>
    </row>
    <row r="9" spans="1:35" outlineLevel="1" x14ac:dyDescent="0.5">
      <c r="A9" s="138" t="str">
        <f t="shared" si="1"/>
        <v>Z_IN_06_CS</v>
      </c>
      <c r="B9" s="137" t="str">
        <f t="shared" si="2"/>
        <v>IN</v>
      </c>
      <c r="C9" s="138" t="s">
        <v>58</v>
      </c>
      <c r="D9" s="170"/>
      <c r="E9" s="148" t="str">
        <f>IFERROR(IF(D9&lt;&gt;"",D9,HLOOKUP($E$2,$F$2:K9,ROW(D9)-1,0)),F9)</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F9" s="148" t="s">
        <v>59</v>
      </c>
      <c r="G9" s="148" t="s">
        <v>60</v>
      </c>
      <c r="H9" s="148" t="s">
        <v>61</v>
      </c>
      <c r="I9" s="148" t="s">
        <v>62</v>
      </c>
      <c r="J9" s="148" t="s">
        <v>63</v>
      </c>
      <c r="K9" s="148" t="s">
        <v>64</v>
      </c>
      <c r="L9" s="148" t="s">
        <v>665</v>
      </c>
      <c r="M9" s="48" t="s">
        <v>31</v>
      </c>
      <c r="N9" s="48" t="s">
        <v>31</v>
      </c>
      <c r="O9" s="237" t="s">
        <v>745</v>
      </c>
      <c r="P9" s="178" t="s">
        <v>746</v>
      </c>
      <c r="Q9" s="238">
        <v>0</v>
      </c>
      <c r="R9" s="48"/>
      <c r="S9" s="177">
        <f ca="1">IF(Tabla_Menu[[#This Row],[Nivel]]=T8,0,COUNTIF(Tabla_Menu[Nivel],Tabla_Menu[[#This Row],[Nivel]]))</f>
        <v>0</v>
      </c>
      <c r="T9" s="191" t="str">
        <f ca="1">IFERROR(INDIRECT(Tabla_Menu[[#This Row],[Nivel 1]]&amp;IDIOMA),"")</f>
        <v>IR A…</v>
      </c>
      <c r="U9" s="191" t="str">
        <f ca="1">IFERROR(INDIRECT(Tabla_Menu[[#This Row],[Nivel 2]]&amp;IDIOMA)&amp;IF(Tabla_Menu[[#This Row],[Nivel]]="",""," "&amp;Tabla_Menu[[#This Row],['[Teclas']]]),"")</f>
        <v xml:space="preserve">DICCIONARIO </v>
      </c>
      <c r="V9" s="191" t="s">
        <v>502</v>
      </c>
      <c r="W9" s="192">
        <v>2</v>
      </c>
      <c r="X9" s="177" t="s">
        <v>488</v>
      </c>
      <c r="Y9" s="179" t="s">
        <v>500</v>
      </c>
      <c r="Z9" s="179" t="s">
        <v>569</v>
      </c>
      <c r="AA9" s="179" t="s">
        <v>615</v>
      </c>
      <c r="AB9" s="180" t="s">
        <v>391</v>
      </c>
      <c r="AC9" s="177" t="str">
        <f ca="1">IF(OR(Tabla_Menu[[#This Row],[Nivel]]="",IFERROR(SEARCH(MID(CELL("nombrearchivo"),FIND(".xlsm]",CELL("nombrearchivo"),1)+6,100),Tabla_Menu[[#This Row],[HOJAS NO MUESTRA]],1),0)&gt;0),"N/A","")</f>
        <v/>
      </c>
      <c r="AD9" s="191">
        <f ca="1">IF(Tabla_Menu[[#This Row],[N/A]]="",,COUNTIF(Tabla_Menu[Nivel &amp; Incluir],Tabla_Menu[[#This Row],[Nivel &amp; Incluir]]))</f>
        <v>0</v>
      </c>
      <c r="AE9" s="181" t="str">
        <f ca="1">Tabla_Menu[[#This Row],[Nivel]]&amp;Tabla_Menu[[#This Row],[N/A]]</f>
        <v>IR A…</v>
      </c>
      <c r="AF9" s="179"/>
    </row>
    <row r="10" spans="1:35" outlineLevel="1" x14ac:dyDescent="0.5">
      <c r="A10" s="136" t="str">
        <f t="shared" si="1"/>
        <v>Z_IN_07_CS</v>
      </c>
      <c r="B10" s="135" t="str">
        <f t="shared" si="2"/>
        <v>IN</v>
      </c>
      <c r="C10" s="136" t="s">
        <v>65</v>
      </c>
      <c r="D10" s="169"/>
      <c r="E10" s="147" t="str">
        <f>IFERROR(IF(D10&lt;&gt;"",D10,HLOOKUP($E$2,$F$2:K10,ROW(D10)-1,0)),F10)</f>
        <v>Esta HOJA sirve para almacenar las preguntas y poder reutilizarlas cuando sea necesario, sin tener que volver a escribirlas para un nuevo BANCO DE PREGUNTAS.</v>
      </c>
      <c r="F10" s="147" t="s">
        <v>381</v>
      </c>
      <c r="G10" s="147" t="s">
        <v>382</v>
      </c>
      <c r="H10" s="147" t="s">
        <v>383</v>
      </c>
      <c r="I10" s="147" t="s">
        <v>384</v>
      </c>
      <c r="J10" s="147" t="s">
        <v>385</v>
      </c>
      <c r="K10" s="147" t="s">
        <v>386</v>
      </c>
      <c r="L10" s="147" t="s">
        <v>666</v>
      </c>
      <c r="M10" s="48" t="s">
        <v>31</v>
      </c>
      <c r="N10" s="48" t="s">
        <v>31</v>
      </c>
      <c r="O10" s="235" t="s">
        <v>747</v>
      </c>
      <c r="P10" s="230" t="s">
        <v>748</v>
      </c>
      <c r="Q10" s="236">
        <v>0</v>
      </c>
      <c r="R10" s="48"/>
      <c r="S10" s="177">
        <f ca="1">IF(Tabla_Menu[[#This Row],[Nivel]]=T9,0,COUNTIF(Tabla_Menu[Nivel],Tabla_Menu[[#This Row],[Nivel]]))</f>
        <v>0</v>
      </c>
      <c r="T10" s="191" t="str">
        <f ca="1">IFERROR(INDIRECT(Tabla_Menu[[#This Row],[Nivel 1]]&amp;IDIOMA),"")</f>
        <v>IR A…</v>
      </c>
      <c r="U10" s="191" t="str">
        <f ca="1">IFERROR(INDIRECT(Tabla_Menu[[#This Row],[Nivel 2]]&amp;IDIOMA)&amp;IF(Tabla_Menu[[#This Row],[Nivel]]="",""," "&amp;Tabla_Menu[[#This Row],['[Teclas']]]),"")</f>
        <v xml:space="preserve">Opción Múltiple 1R  </v>
      </c>
      <c r="V10" s="191" t="s">
        <v>570</v>
      </c>
      <c r="W10" s="192">
        <v>5</v>
      </c>
      <c r="X10" s="177" t="s">
        <v>490</v>
      </c>
      <c r="Y10" s="179" t="s">
        <v>500</v>
      </c>
      <c r="Z10" s="179" t="s">
        <v>563</v>
      </c>
      <c r="AA10" s="179" t="s">
        <v>636</v>
      </c>
      <c r="AB10" s="180" t="s">
        <v>578</v>
      </c>
      <c r="AC10" s="177" t="str">
        <f ca="1">IF(OR(Tabla_Menu[[#This Row],[Nivel]]="",IFERROR(SEARCH(MID(CELL("nombrearchivo"),FIND(".xlsm]",CELL("nombrearchivo"),1)+6,100),Tabla_Menu[[#This Row],[HOJAS NO MUESTRA]],1),0)&gt;0),"N/A","")</f>
        <v/>
      </c>
      <c r="AD10" s="191">
        <f ca="1">IF(Tabla_Menu[[#This Row],[N/A]]="",,COUNTIF(Tabla_Menu[Nivel &amp; Incluir],Tabla_Menu[[#This Row],[Nivel &amp; Incluir]]))</f>
        <v>0</v>
      </c>
      <c r="AE10" s="181" t="str">
        <f ca="1">Tabla_Menu[[#This Row],[Nivel]]&amp;Tabla_Menu[[#This Row],[N/A]]</f>
        <v>IR A…</v>
      </c>
      <c r="AF10" s="179"/>
    </row>
    <row r="11" spans="1:35" outlineLevel="1" x14ac:dyDescent="0.5">
      <c r="A11" s="138" t="str">
        <f t="shared" si="1"/>
        <v>Z_IN_08_CS</v>
      </c>
      <c r="B11" s="137" t="str">
        <f t="shared" si="2"/>
        <v>IN</v>
      </c>
      <c r="C11" s="138" t="s">
        <v>66</v>
      </c>
      <c r="D11" s="170"/>
      <c r="E11" s="148" t="str">
        <f>IFERROR(IF(D11&lt;&gt;"",D11,HLOOKUP($E$2,$F$2:K11,ROW(D11)-1,0)),F11)</f>
        <v xml:space="preserve">Opción Múltiple 1R </v>
      </c>
      <c r="F11" s="148" t="s">
        <v>67</v>
      </c>
      <c r="G11" s="148" t="s">
        <v>449</v>
      </c>
      <c r="H11" s="148" t="s">
        <v>68</v>
      </c>
      <c r="I11" s="148" t="s">
        <v>69</v>
      </c>
      <c r="J11" s="148" t="s">
        <v>450</v>
      </c>
      <c r="K11" s="148" t="s">
        <v>449</v>
      </c>
      <c r="L11" s="148" t="s">
        <v>667</v>
      </c>
      <c r="M11" s="48" t="s">
        <v>31</v>
      </c>
      <c r="N11" s="48" t="s">
        <v>31</v>
      </c>
      <c r="O11" s="237" t="s">
        <v>749</v>
      </c>
      <c r="P11" s="178" t="s">
        <v>750</v>
      </c>
      <c r="Q11" s="238">
        <v>0</v>
      </c>
      <c r="R11" s="48"/>
      <c r="S11" s="177">
        <f ca="1">IF(Tabla_Menu[[#This Row],[Nivel]]=T10,0,COUNTIF(Tabla_Menu[Nivel],Tabla_Menu[[#This Row],[Nivel]]))</f>
        <v>0</v>
      </c>
      <c r="T11" s="191" t="str">
        <f ca="1">IFERROR(INDIRECT(Tabla_Menu[[#This Row],[Nivel 1]]&amp;IDIOMA),"")</f>
        <v>IR A…</v>
      </c>
      <c r="U11" s="191" t="str">
        <f ca="1">IFERROR(INDIRECT(Tabla_Menu[[#This Row],[Nivel 2]]&amp;IDIOMA)&amp;IF(Tabla_Menu[[#This Row],[Nivel]]="",""," "&amp;Tabla_Menu[[#This Row],['[Teclas']]]),"")</f>
        <v xml:space="preserve">Opción Múltiple +R  </v>
      </c>
      <c r="V11" s="191" t="s">
        <v>571</v>
      </c>
      <c r="W11" s="192">
        <v>5</v>
      </c>
      <c r="X11" s="177" t="s">
        <v>488</v>
      </c>
      <c r="Y11" s="179" t="s">
        <v>500</v>
      </c>
      <c r="Z11" s="179" t="s">
        <v>505</v>
      </c>
      <c r="AA11" s="179" t="s">
        <v>637</v>
      </c>
      <c r="AB11" s="180" t="s">
        <v>579</v>
      </c>
      <c r="AC11" s="177" t="str">
        <f ca="1">IF(OR(Tabla_Menu[[#This Row],[Nivel]]="",IFERROR(SEARCH(MID(CELL("nombrearchivo"),FIND(".xlsm]",CELL("nombrearchivo"),1)+6,100),Tabla_Menu[[#This Row],[HOJAS NO MUESTRA]],1),0)&gt;0),"N/A","")</f>
        <v/>
      </c>
      <c r="AD11" s="191">
        <f ca="1">IF(Tabla_Menu[[#This Row],[N/A]]="",,COUNTIF(Tabla_Menu[Nivel &amp; Incluir],Tabla_Menu[[#This Row],[Nivel &amp; Incluir]]))</f>
        <v>0</v>
      </c>
      <c r="AE11" s="181" t="str">
        <f ca="1">Tabla_Menu[[#This Row],[Nivel]]&amp;Tabla_Menu[[#This Row],[N/A]]</f>
        <v>IR A…</v>
      </c>
      <c r="AF11" s="179"/>
    </row>
    <row r="12" spans="1:35" outlineLevel="1" x14ac:dyDescent="0.5">
      <c r="A12" s="136" t="str">
        <f t="shared" si="1"/>
        <v>Z_IN_09_CS</v>
      </c>
      <c r="B12" s="135" t="str">
        <f t="shared" si="2"/>
        <v>IN</v>
      </c>
      <c r="C12" s="136" t="s">
        <v>70</v>
      </c>
      <c r="D12" s="169"/>
      <c r="E12" s="147" t="str">
        <f>IFERROR(IF(D12&lt;&gt;"",D12,HLOOKUP($E$2,$F$2:K12,ROW(D12)-1,0)),F12)</f>
        <v xml:space="preserve">Opción Múltiple +R </v>
      </c>
      <c r="F12" s="147" t="s">
        <v>451</v>
      </c>
      <c r="G12" s="147" t="s">
        <v>452</v>
      </c>
      <c r="H12" s="147" t="s">
        <v>453</v>
      </c>
      <c r="I12" s="147" t="s">
        <v>454</v>
      </c>
      <c r="J12" s="147" t="s">
        <v>455</v>
      </c>
      <c r="K12" s="147" t="s">
        <v>456</v>
      </c>
      <c r="L12" s="147" t="s">
        <v>668</v>
      </c>
      <c r="M12" s="48" t="s">
        <v>31</v>
      </c>
      <c r="N12" s="48" t="s">
        <v>31</v>
      </c>
      <c r="O12" s="235" t="s">
        <v>751</v>
      </c>
      <c r="P12" s="230" t="s">
        <v>752</v>
      </c>
      <c r="Q12" s="236">
        <v>0</v>
      </c>
      <c r="R12" s="48"/>
      <c r="S12" s="177">
        <f ca="1">IF(Tabla_Menu[[#This Row],[Nivel]]=T11,0,COUNTIF(Tabla_Menu[Nivel],Tabla_Menu[[#This Row],[Nivel]]))</f>
        <v>0</v>
      </c>
      <c r="T12" s="191" t="str">
        <f ca="1">IFERROR(INDIRECT(Tabla_Menu[[#This Row],[Nivel 1]]&amp;IDIOMA),"")</f>
        <v>IR A…</v>
      </c>
      <c r="U12" s="191" t="str">
        <f ca="1">IFERROR(INDIRECT(Tabla_Menu[[#This Row],[Nivel 2]]&amp;IDIOMA)&amp;IF(Tabla_Menu[[#This Row],[Nivel]]="",""," "&amp;Tabla_Menu[[#This Row],['[Teclas']]]),"")</f>
        <v xml:space="preserve">Verdadero/Falso </v>
      </c>
      <c r="V12" s="191" t="s">
        <v>572</v>
      </c>
      <c r="W12" s="192">
        <v>5</v>
      </c>
      <c r="X12" s="177" t="s">
        <v>488</v>
      </c>
      <c r="Y12" s="179" t="s">
        <v>500</v>
      </c>
      <c r="Z12" s="179" t="s">
        <v>503</v>
      </c>
      <c r="AA12" s="179" t="s">
        <v>638</v>
      </c>
      <c r="AB12" s="180" t="s">
        <v>580</v>
      </c>
      <c r="AC12" s="177" t="str">
        <f ca="1">IF(OR(Tabla_Menu[[#This Row],[Nivel]]="",IFERROR(SEARCH(MID(CELL("nombrearchivo"),FIND(".xlsm]",CELL("nombrearchivo"),1)+6,100),Tabla_Menu[[#This Row],[HOJAS NO MUESTRA]],1),0)&gt;0),"N/A","")</f>
        <v/>
      </c>
      <c r="AD12" s="191">
        <f ca="1">IF(Tabla_Menu[[#This Row],[N/A]]="",,COUNTIF(Tabla_Menu[Nivel &amp; Incluir],Tabla_Menu[[#This Row],[Nivel &amp; Incluir]]))</f>
        <v>0</v>
      </c>
      <c r="AE12" s="181" t="str">
        <f ca="1">Tabla_Menu[[#This Row],[Nivel]]&amp;Tabla_Menu[[#This Row],[N/A]]</f>
        <v>IR A…</v>
      </c>
      <c r="AF12" s="179"/>
    </row>
    <row r="13" spans="1:35" outlineLevel="1" x14ac:dyDescent="0.5">
      <c r="A13" s="138" t="str">
        <f t="shared" si="1"/>
        <v>Z_IN_10_CS</v>
      </c>
      <c r="B13" s="137" t="str">
        <f t="shared" si="2"/>
        <v>IN</v>
      </c>
      <c r="C13" s="138" t="s">
        <v>71</v>
      </c>
      <c r="D13" s="170"/>
      <c r="E13" s="148" t="str">
        <f>IFERROR(IF(D13&lt;&gt;"",D13,HLOOKUP($E$2,$F$2:K13,ROW(D13)-1,0)),F13)</f>
        <v>Verdadero/Falso</v>
      </c>
      <c r="F13" s="148" t="s">
        <v>457</v>
      </c>
      <c r="G13" s="148" t="s">
        <v>458</v>
      </c>
      <c r="H13" s="148" t="s">
        <v>459</v>
      </c>
      <c r="I13" s="148" t="s">
        <v>460</v>
      </c>
      <c r="J13" s="148" t="s">
        <v>461</v>
      </c>
      <c r="K13" s="148" t="s">
        <v>462</v>
      </c>
      <c r="L13" s="148" t="s">
        <v>669</v>
      </c>
      <c r="M13" s="48" t="s">
        <v>31</v>
      </c>
      <c r="N13" s="48" t="s">
        <v>31</v>
      </c>
      <c r="O13" s="237" t="s">
        <v>753</v>
      </c>
      <c r="P13" s="178" t="s">
        <v>754</v>
      </c>
      <c r="Q13" s="238">
        <v>0</v>
      </c>
      <c r="R13" s="48"/>
      <c r="S13" s="177">
        <f ca="1">IF(Tabla_Menu[[#This Row],[Nivel]]=T12,0,COUNTIF(Tabla_Menu[Nivel],Tabla_Menu[[#This Row],[Nivel]]))</f>
        <v>0</v>
      </c>
      <c r="T13" s="191" t="str">
        <f ca="1">IFERROR(INDIRECT(Tabla_Menu[[#This Row],[Nivel 1]]&amp;IDIOMA),"")</f>
        <v>IR A…</v>
      </c>
      <c r="U13" s="191" t="str">
        <f ca="1">IFERROR(INDIRECT(Tabla_Menu[[#This Row],[Nivel 2]]&amp;IDIOMA)&amp;IF(Tabla_Menu[[#This Row],[Nivel]]="",""," "&amp;Tabla_Menu[[#This Row],['[Teclas']]]),"")</f>
        <v xml:space="preserve">Emparejar </v>
      </c>
      <c r="V13" s="191" t="s">
        <v>587</v>
      </c>
      <c r="W13" s="192">
        <v>5</v>
      </c>
      <c r="X13" s="177" t="s">
        <v>488</v>
      </c>
      <c r="Y13" s="179" t="s">
        <v>500</v>
      </c>
      <c r="Z13" s="179" t="s">
        <v>564</v>
      </c>
      <c r="AA13" s="179" t="s">
        <v>639</v>
      </c>
      <c r="AB13" s="180" t="s">
        <v>581</v>
      </c>
      <c r="AC13" s="177" t="str">
        <f ca="1">IF(OR(Tabla_Menu[[#This Row],[Nivel]]="",IFERROR(SEARCH(MID(CELL("nombrearchivo"),FIND(".xlsm]",CELL("nombrearchivo"),1)+6,100),Tabla_Menu[[#This Row],[HOJAS NO MUESTRA]],1),0)&gt;0),"N/A","")</f>
        <v/>
      </c>
      <c r="AD13" s="191">
        <f ca="1">IF(Tabla_Menu[[#This Row],[N/A]]="",,COUNTIF(Tabla_Menu[Nivel &amp; Incluir],Tabla_Menu[[#This Row],[Nivel &amp; Incluir]]))</f>
        <v>0</v>
      </c>
      <c r="AE13" s="181" t="str">
        <f ca="1">Tabla_Menu[[#This Row],[Nivel]]&amp;Tabla_Menu[[#This Row],[N/A]]</f>
        <v>IR A…</v>
      </c>
      <c r="AF13" s="179"/>
    </row>
    <row r="14" spans="1:35" outlineLevel="1" x14ac:dyDescent="0.5">
      <c r="A14" s="136" t="str">
        <f t="shared" si="1"/>
        <v>Z_IN_11_CS</v>
      </c>
      <c r="B14" s="135" t="str">
        <f t="shared" si="2"/>
        <v>IN</v>
      </c>
      <c r="C14" s="136" t="s">
        <v>72</v>
      </c>
      <c r="D14" s="169"/>
      <c r="E14" s="147" t="str">
        <f>IFERROR(IF(D14&lt;&gt;"",D14,HLOOKUP($E$2,$F$2:K14,ROW(D14)-1,0)),F14)</f>
        <v>Emparejar</v>
      </c>
      <c r="F14" s="147" t="s">
        <v>7</v>
      </c>
      <c r="G14" s="147" t="s">
        <v>463</v>
      </c>
      <c r="H14" s="147" t="s">
        <v>464</v>
      </c>
      <c r="I14" s="147" t="s">
        <v>73</v>
      </c>
      <c r="J14" s="147" t="s">
        <v>465</v>
      </c>
      <c r="K14" s="147" t="s">
        <v>466</v>
      </c>
      <c r="L14" s="147" t="s">
        <v>670</v>
      </c>
      <c r="M14" s="48" t="s">
        <v>31</v>
      </c>
      <c r="N14" s="48" t="s">
        <v>31</v>
      </c>
      <c r="O14" s="235" t="s">
        <v>755</v>
      </c>
      <c r="P14" s="230" t="s">
        <v>756</v>
      </c>
      <c r="Q14" s="236">
        <v>0</v>
      </c>
      <c r="R14" s="48"/>
      <c r="S14" s="177">
        <f ca="1">IF(Tabla_Menu[[#This Row],[Nivel]]=T13,0,COUNTIF(Tabla_Menu[Nivel],Tabla_Menu[[#This Row],[Nivel]]))</f>
        <v>0</v>
      </c>
      <c r="T14" s="191" t="str">
        <f ca="1">IFERROR(INDIRECT(Tabla_Menu[[#This Row],[Nivel 1]]&amp;IDIOMA),"")</f>
        <v>IR A…</v>
      </c>
      <c r="U14" s="191" t="str">
        <f ca="1">IFERROR(INDIRECT(Tabla_Menu[[#This Row],[Nivel 2]]&amp;IDIOMA)&amp;IF(Tabla_Menu[[#This Row],[Nivel]]="",""," "&amp;Tabla_Menu[[#This Row],['[Teclas']]]),"")</f>
        <v xml:space="preserve">Respuesta Corta </v>
      </c>
      <c r="V14" s="191" t="s">
        <v>573</v>
      </c>
      <c r="W14" s="192">
        <v>5</v>
      </c>
      <c r="X14" s="177" t="s">
        <v>488</v>
      </c>
      <c r="Y14" s="179" t="s">
        <v>500</v>
      </c>
      <c r="Z14" s="179" t="s">
        <v>565</v>
      </c>
      <c r="AA14" s="179" t="s">
        <v>640</v>
      </c>
      <c r="AB14" s="180" t="s">
        <v>582</v>
      </c>
      <c r="AC14" s="177" t="str">
        <f ca="1">IF(OR(Tabla_Menu[[#This Row],[Nivel]]="",IFERROR(SEARCH(MID(CELL("nombrearchivo"),FIND(".xlsm]",CELL("nombrearchivo"),1)+6,100),Tabla_Menu[[#This Row],[HOJAS NO MUESTRA]],1),0)&gt;0),"N/A","")</f>
        <v/>
      </c>
      <c r="AD14" s="191">
        <f ca="1">IF(Tabla_Menu[[#This Row],[N/A]]="",,COUNTIF(Tabla_Menu[Nivel &amp; Incluir],Tabla_Menu[[#This Row],[Nivel &amp; Incluir]]))</f>
        <v>0</v>
      </c>
      <c r="AE14" s="181" t="str">
        <f ca="1">Tabla_Menu[[#This Row],[Nivel]]&amp;Tabla_Menu[[#This Row],[N/A]]</f>
        <v>IR A…</v>
      </c>
      <c r="AF14" s="179"/>
    </row>
    <row r="15" spans="1:35" outlineLevel="1" x14ac:dyDescent="0.5">
      <c r="A15" s="138" t="str">
        <f t="shared" si="1"/>
        <v>Z_IN_12_CS</v>
      </c>
      <c r="B15" s="137" t="str">
        <f t="shared" si="2"/>
        <v>IN</v>
      </c>
      <c r="C15" s="138" t="s">
        <v>74</v>
      </c>
      <c r="D15" s="170"/>
      <c r="E15" s="148" t="str">
        <f>IFERROR(IF(D15&lt;&gt;"",D15,HLOOKUP($E$2,$F$2:K15,ROW(D15)-1,0)),F15)</f>
        <v>Respuesta Corta</v>
      </c>
      <c r="F15" s="148" t="s">
        <v>8</v>
      </c>
      <c r="G15" s="148" t="s">
        <v>75</v>
      </c>
      <c r="H15" s="148" t="s">
        <v>265</v>
      </c>
      <c r="I15" s="148" t="s">
        <v>266</v>
      </c>
      <c r="J15" s="148" t="s">
        <v>267</v>
      </c>
      <c r="K15" s="148" t="s">
        <v>467</v>
      </c>
      <c r="L15" s="148" t="s">
        <v>671</v>
      </c>
      <c r="M15" s="48" t="s">
        <v>31</v>
      </c>
      <c r="N15" s="48" t="s">
        <v>31</v>
      </c>
      <c r="O15" s="237" t="s">
        <v>757</v>
      </c>
      <c r="P15" s="178" t="s">
        <v>758</v>
      </c>
      <c r="Q15" s="238">
        <v>0</v>
      </c>
      <c r="R15" s="48"/>
      <c r="S15" s="177">
        <f ca="1">IF(Tabla_Menu[[#This Row],[Nivel]]=T14,0,COUNTIF(Tabla_Menu[Nivel],Tabla_Menu[[#This Row],[Nivel]]))</f>
        <v>0</v>
      </c>
      <c r="T15" s="191" t="str">
        <f ca="1">IFERROR(INDIRECT(Tabla_Menu[[#This Row],[Nivel 1]]&amp;IDIOMA),"")</f>
        <v>IR A…</v>
      </c>
      <c r="U15" s="191" t="str">
        <f ca="1">IFERROR(INDIRECT(Tabla_Menu[[#This Row],[Nivel 2]]&amp;IDIOMA)&amp;IF(Tabla_Menu[[#This Row],[Nivel]]="",""," "&amp;Tabla_Menu[[#This Row],['[Teclas']]]),"")</f>
        <v xml:space="preserve">Palabra Perdida </v>
      </c>
      <c r="V15" s="191" t="s">
        <v>574</v>
      </c>
      <c r="W15" s="192">
        <v>5</v>
      </c>
      <c r="X15" s="177" t="s">
        <v>488</v>
      </c>
      <c r="Y15" s="179" t="s">
        <v>500</v>
      </c>
      <c r="Z15" s="179" t="s">
        <v>566</v>
      </c>
      <c r="AA15" s="179" t="s">
        <v>641</v>
      </c>
      <c r="AB15" s="180" t="s">
        <v>583</v>
      </c>
      <c r="AC15" s="177" t="str">
        <f ca="1">IF(OR(Tabla_Menu[[#This Row],[Nivel]]="",IFERROR(SEARCH(MID(CELL("nombrearchivo"),FIND(".xlsm]",CELL("nombrearchivo"),1)+6,100),Tabla_Menu[[#This Row],[HOJAS NO MUESTRA]],1),0)&gt;0),"N/A","")</f>
        <v/>
      </c>
      <c r="AD15" s="191">
        <f ca="1">IF(Tabla_Menu[[#This Row],[N/A]]="",,COUNTIF(Tabla_Menu[Nivel &amp; Incluir],Tabla_Menu[[#This Row],[Nivel &amp; Incluir]]))</f>
        <v>0</v>
      </c>
      <c r="AE15" s="181" t="str">
        <f ca="1">Tabla_Menu[[#This Row],[Nivel]]&amp;Tabla_Menu[[#This Row],[N/A]]</f>
        <v>IR A…</v>
      </c>
      <c r="AF15" s="179"/>
    </row>
    <row r="16" spans="1:35" outlineLevel="1" x14ac:dyDescent="0.5">
      <c r="A16" s="136" t="str">
        <f t="shared" si="1"/>
        <v>Z_IN_13_CS</v>
      </c>
      <c r="B16" s="135" t="str">
        <f t="shared" si="2"/>
        <v>IN</v>
      </c>
      <c r="C16" s="136" t="s">
        <v>76</v>
      </c>
      <c r="D16" s="169"/>
      <c r="E16" s="147" t="str">
        <f>IFERROR(IF(D16&lt;&gt;"",D16,HLOOKUP($E$2,$F$2:K16,ROW(D16)-1,0)),F16)</f>
        <v>Palabra Perdida</v>
      </c>
      <c r="F16" s="147" t="s">
        <v>9</v>
      </c>
      <c r="G16" s="147" t="s">
        <v>77</v>
      </c>
      <c r="H16" s="147" t="s">
        <v>468</v>
      </c>
      <c r="I16" s="147" t="s">
        <v>268</v>
      </c>
      <c r="J16" s="147" t="s">
        <v>469</v>
      </c>
      <c r="K16" s="147" t="s">
        <v>470</v>
      </c>
      <c r="L16" s="147" t="s">
        <v>672</v>
      </c>
      <c r="M16" s="48" t="s">
        <v>31</v>
      </c>
      <c r="N16" s="48" t="s">
        <v>31</v>
      </c>
      <c r="O16" s="235" t="s">
        <v>759</v>
      </c>
      <c r="P16" s="230" t="s">
        <v>760</v>
      </c>
      <c r="Q16" s="236">
        <v>0</v>
      </c>
      <c r="R16" s="48"/>
      <c r="S16" s="177">
        <f ca="1">IF(Tabla_Menu[[#This Row],[Nivel]]=T15,0,COUNTIF(Tabla_Menu[Nivel],Tabla_Menu[[#This Row],[Nivel]]))</f>
        <v>0</v>
      </c>
      <c r="T16" s="191" t="str">
        <f ca="1">IFERROR(INDIRECT(Tabla_Menu[[#This Row],[Nivel 1]]&amp;IDIOMA),"")</f>
        <v>IR A…</v>
      </c>
      <c r="U16" s="191" t="str">
        <f ca="1">IFERROR(INDIRECT(Tabla_Menu[[#This Row],[Nivel 2]]&amp;IDIOMA)&amp;IF(Tabla_Menu[[#This Row],[Nivel]]="",""," "&amp;Tabla_Menu[[#This Row],['[Teclas']]]),"")</f>
        <v xml:space="preserve">Ensayo </v>
      </c>
      <c r="V16" s="191" t="s">
        <v>575</v>
      </c>
      <c r="W16" s="192">
        <v>5</v>
      </c>
      <c r="X16" s="177" t="s">
        <v>488</v>
      </c>
      <c r="Y16" s="179" t="s">
        <v>500</v>
      </c>
      <c r="Z16" s="179" t="s">
        <v>568</v>
      </c>
      <c r="AA16" s="179" t="s">
        <v>642</v>
      </c>
      <c r="AB16" s="180" t="s">
        <v>584</v>
      </c>
      <c r="AC16" s="177" t="str">
        <f ca="1">IF(OR(Tabla_Menu[[#This Row],[Nivel]]="",IFERROR(SEARCH(MID(CELL("nombrearchivo"),FIND(".xlsm]",CELL("nombrearchivo"),1)+6,100),Tabla_Menu[[#This Row],[HOJAS NO MUESTRA]],1),0)&gt;0),"N/A","")</f>
        <v/>
      </c>
      <c r="AD16" s="191">
        <f ca="1">IF(Tabla_Menu[[#This Row],[N/A]]="",,COUNTIF(Tabla_Menu[Nivel &amp; Incluir],Tabla_Menu[[#This Row],[Nivel &amp; Incluir]]))</f>
        <v>0</v>
      </c>
      <c r="AE16" s="181" t="str">
        <f ca="1">Tabla_Menu[[#This Row],[Nivel]]&amp;Tabla_Menu[[#This Row],[N/A]]</f>
        <v>IR A…</v>
      </c>
      <c r="AF16" s="179"/>
    </row>
    <row r="17" spans="1:32" outlineLevel="1" x14ac:dyDescent="0.5">
      <c r="A17" s="138" t="str">
        <f t="shared" si="1"/>
        <v>Z_IN_14_CS</v>
      </c>
      <c r="B17" s="137" t="str">
        <f t="shared" si="2"/>
        <v>IN</v>
      </c>
      <c r="C17" s="138" t="s">
        <v>78</v>
      </c>
      <c r="D17" s="170"/>
      <c r="E17" s="148" t="str">
        <f>IFERROR(IF(D17&lt;&gt;"",D17,HLOOKUP($E$2,$F$2:K17,ROW(D17)-1,0)),F17)</f>
        <v>Cloze</v>
      </c>
      <c r="F17" s="148" t="s">
        <v>79</v>
      </c>
      <c r="G17" s="148" t="s">
        <v>79</v>
      </c>
      <c r="H17" s="148" t="s">
        <v>79</v>
      </c>
      <c r="I17" s="148" t="s">
        <v>79</v>
      </c>
      <c r="J17" s="148" t="s">
        <v>79</v>
      </c>
      <c r="K17" s="148" t="s">
        <v>80</v>
      </c>
      <c r="L17" s="148" t="s">
        <v>673</v>
      </c>
      <c r="M17" s="48" t="s">
        <v>31</v>
      </c>
      <c r="N17" s="48" t="s">
        <v>31</v>
      </c>
      <c r="O17" s="237" t="s">
        <v>761</v>
      </c>
      <c r="P17" s="178" t="s">
        <v>762</v>
      </c>
      <c r="Q17" s="238">
        <v>0</v>
      </c>
      <c r="R17" s="48"/>
      <c r="S17" s="177">
        <f ca="1">IF(Tabla_Menu[[#This Row],[Nivel]]=T16,0,COUNTIF(Tabla_Menu[Nivel],Tabla_Menu[[#This Row],[Nivel]]))</f>
        <v>0</v>
      </c>
      <c r="T17" s="191" t="str">
        <f ca="1">IFERROR(INDIRECT(Tabla_Menu[[#This Row],[Nivel 1]]&amp;IDIOMA),"")</f>
        <v>IR A…</v>
      </c>
      <c r="U17" s="191" t="str">
        <f ca="1">IFERROR(INDIRECT(Tabla_Menu[[#This Row],[Nivel 2]]&amp;IDIOMA)&amp;IF(Tabla_Menu[[#This Row],[Nivel]]="",""," "&amp;Tabla_Menu[[#This Row],['[Teclas']]]),"")</f>
        <v xml:space="preserve">Cloze </v>
      </c>
      <c r="V17" s="191" t="s">
        <v>576</v>
      </c>
      <c r="W17" s="192">
        <v>5</v>
      </c>
      <c r="X17" s="177" t="s">
        <v>488</v>
      </c>
      <c r="Y17" s="179" t="s">
        <v>500</v>
      </c>
      <c r="Z17" s="179" t="s">
        <v>567</v>
      </c>
      <c r="AA17" s="179" t="s">
        <v>643</v>
      </c>
      <c r="AB17" s="180" t="s">
        <v>585</v>
      </c>
      <c r="AC17" s="177" t="str">
        <f ca="1">IF(OR(Tabla_Menu[[#This Row],[Nivel]]="",IFERROR(SEARCH(MID(CELL("nombrearchivo"),FIND(".xlsm]",CELL("nombrearchivo"),1)+6,100),Tabla_Menu[[#This Row],[HOJAS NO MUESTRA]],1),0)&gt;0),"N/A","")</f>
        <v/>
      </c>
      <c r="AD17" s="191">
        <f ca="1">IF(Tabla_Menu[[#This Row],[N/A]]="",,COUNTIF(Tabla_Menu[Nivel &amp; Incluir],Tabla_Menu[[#This Row],[Nivel &amp; Incluir]]))</f>
        <v>0</v>
      </c>
      <c r="AE17" s="181" t="str">
        <f ca="1">Tabla_Menu[[#This Row],[Nivel]]&amp;Tabla_Menu[[#This Row],[N/A]]</f>
        <v>IR A…</v>
      </c>
      <c r="AF17" s="179"/>
    </row>
    <row r="18" spans="1:32" outlineLevel="1" x14ac:dyDescent="0.5">
      <c r="A18" s="136" t="str">
        <f t="shared" si="1"/>
        <v>Z_IN_15_CS</v>
      </c>
      <c r="B18" s="135" t="str">
        <f t="shared" si="2"/>
        <v>IN</v>
      </c>
      <c r="C18" s="136" t="s">
        <v>81</v>
      </c>
      <c r="D18" s="169"/>
      <c r="E18" s="147" t="str">
        <f>IFERROR(IF(D18&lt;&gt;"",D18,HLOOKUP($E$2,$F$2:K18,ROW(D18)-1,0)),F18)</f>
        <v>Preguntas</v>
      </c>
      <c r="F18" s="147" t="s">
        <v>6</v>
      </c>
      <c r="G18" s="147" t="s">
        <v>82</v>
      </c>
      <c r="H18" s="147" t="s">
        <v>82</v>
      </c>
      <c r="I18" s="147" t="s">
        <v>83</v>
      </c>
      <c r="J18" s="147" t="s">
        <v>84</v>
      </c>
      <c r="K18" s="147" t="s">
        <v>85</v>
      </c>
      <c r="L18" s="147" t="s">
        <v>674</v>
      </c>
      <c r="M18" s="48" t="s">
        <v>31</v>
      </c>
      <c r="N18" s="48" t="s">
        <v>31</v>
      </c>
      <c r="O18" s="235" t="s">
        <v>763</v>
      </c>
      <c r="P18" s="230" t="s">
        <v>764</v>
      </c>
      <c r="Q18" s="236">
        <v>0</v>
      </c>
      <c r="R18" s="48"/>
      <c r="S18" s="177">
        <f ca="1">IF(Tabla_Menu[[#This Row],[Nivel]]=T17,0,COUNTIF(Tabla_Menu[Nivel],Tabla_Menu[[#This Row],[Nivel]]))</f>
        <v>1</v>
      </c>
      <c r="T18" s="191" t="str">
        <f ca="1">IFERROR(INDIRECT(Tabla_Menu[[#This Row],[Nivel 1]]&amp;IDIOMA),"")</f>
        <v>LINK DICCIONARIO</v>
      </c>
      <c r="U18" s="191" t="str">
        <f ca="1">IFERROR(INDIRECT(Tabla_Menu[[#This Row],[Nivel 2]]&amp;IDIOMA)&amp;IF(Tabla_Menu[[#This Row],[Nivel]]="",""," "&amp;Tabla_Menu[[#This Row],['[Teclas']]]),"")</f>
        <v xml:space="preserve">LINK DICCIONARIO </v>
      </c>
      <c r="V18" s="191" t="s">
        <v>577</v>
      </c>
      <c r="W18" s="192">
        <v>91</v>
      </c>
      <c r="X18" s="177" t="s">
        <v>490</v>
      </c>
      <c r="Y18" s="179" t="s">
        <v>504</v>
      </c>
      <c r="Z18" s="179" t="s">
        <v>504</v>
      </c>
      <c r="AA18" s="179" t="s">
        <v>616</v>
      </c>
      <c r="AB18" s="180" t="s">
        <v>586</v>
      </c>
      <c r="AC18" s="177" t="str">
        <f ca="1">IF(OR(Tabla_Menu[[#This Row],[Nivel]]="",IFERROR(SEARCH(MID(CELL("nombrearchivo"),FIND(".xlsm]",CELL("nombrearchivo"),1)+6,100),Tabla_Menu[[#This Row],[HOJAS NO MUESTRA]],1),0)&gt;0),"N/A","")</f>
        <v/>
      </c>
      <c r="AD18" s="191">
        <f ca="1">IF(Tabla_Menu[[#This Row],[N/A]]="",,COUNTIF(Tabla_Menu[Nivel &amp; Incluir],Tabla_Menu[[#This Row],[Nivel &amp; Incluir]]))</f>
        <v>0</v>
      </c>
      <c r="AE18" s="181" t="str">
        <f ca="1">Tabla_Menu[[#This Row],[Nivel]]&amp;Tabla_Menu[[#This Row],[N/A]]</f>
        <v>LINK DICCIONARIO</v>
      </c>
      <c r="AF18" s="179"/>
    </row>
    <row r="19" spans="1:32" outlineLevel="1" x14ac:dyDescent="0.5">
      <c r="A19" s="138" t="str">
        <f t="shared" ref="A19:A20" si="3">$A$1&amp;B19&amp;"_"&amp;C19&amp;"_"&amp;$A$2</f>
        <v>Z_IN_16_CS</v>
      </c>
      <c r="B19" s="137" t="str">
        <f t="shared" si="2"/>
        <v>IN</v>
      </c>
      <c r="C19" s="138" t="s">
        <v>159</v>
      </c>
      <c r="D19" s="170"/>
      <c r="E19" s="148" t="str">
        <f>IFERROR(IF(D19&lt;&gt;"",D19,HLOOKUP($E$2,$F$2:K19,ROW(D19)-1,0)),F19)</f>
        <v>Ensayo</v>
      </c>
      <c r="F19" s="148" t="s">
        <v>206</v>
      </c>
      <c r="G19" s="148" t="s">
        <v>207</v>
      </c>
      <c r="H19" s="148" t="s">
        <v>208</v>
      </c>
      <c r="I19" s="148" t="s">
        <v>209</v>
      </c>
      <c r="J19" s="148" t="s">
        <v>210</v>
      </c>
      <c r="K19" s="148" t="s">
        <v>471</v>
      </c>
      <c r="L19" s="148" t="s">
        <v>675</v>
      </c>
      <c r="M19" s="48" t="s">
        <v>31</v>
      </c>
      <c r="N19" s="48" t="s">
        <v>31</v>
      </c>
      <c r="O19" s="237" t="s">
        <v>765</v>
      </c>
      <c r="P19" s="178" t="s">
        <v>766</v>
      </c>
      <c r="Q19" s="238">
        <v>0</v>
      </c>
      <c r="R19" s="48"/>
      <c r="S19" s="177">
        <f ca="1">IF(Tabla_Menu[[#This Row],[Nivel]]=T18,0,COUNTIF(Tabla_Menu[Nivel],Tabla_Menu[[#This Row],[Nivel]]))</f>
        <v>11</v>
      </c>
      <c r="T19" s="191" t="str">
        <f ca="1">IFERROR(INDIRECT(Tabla_Menu[[#This Row],[Nivel 1]]&amp;IDIOMA),"")</f>
        <v/>
      </c>
      <c r="U19" s="191" t="str">
        <f ca="1">IFERROR(INDIRECT(Tabla_Menu[[#This Row],[Nivel 2]]&amp;IDIOMA)&amp;IF(Tabla_Menu[[#This Row],[Nivel]]="",""," "&amp;Tabla_Menu[[#This Row],['[Teclas']]]),"")</f>
        <v/>
      </c>
      <c r="V19" s="191"/>
      <c r="W19" s="192"/>
      <c r="X19" s="177"/>
      <c r="Y19" s="179"/>
      <c r="Z19" s="185" t="s">
        <v>617</v>
      </c>
      <c r="AA19" s="184" t="s">
        <v>618</v>
      </c>
      <c r="AB19" s="180"/>
      <c r="AC19" s="177" t="str">
        <f ca="1">IF(OR(Tabla_Menu[[#This Row],[Nivel]]="",IFERROR(SEARCH(MID(CELL("nombrearchivo"),FIND(".xlsm]",CELL("nombrearchivo"),1)+6,100),Tabla_Menu[[#This Row],[HOJAS NO MUESTRA]],1),0)&gt;0),"N/A","")</f>
        <v>N/A</v>
      </c>
      <c r="AD19" s="191">
        <f ca="1">IF(Tabla_Menu[[#This Row],[N/A]]="",,COUNTIF(Tabla_Menu[Nivel &amp; Incluir],Tabla_Menu[[#This Row],[Nivel &amp; Incluir]]))</f>
        <v>11</v>
      </c>
      <c r="AE19" s="181" t="str">
        <f ca="1">Tabla_Menu[[#This Row],[Nivel]]&amp;Tabla_Menu[[#This Row],[N/A]]</f>
        <v>N/A</v>
      </c>
      <c r="AF19" s="179"/>
    </row>
    <row r="20" spans="1:32" outlineLevel="1" x14ac:dyDescent="0.5">
      <c r="A20" s="136" t="str">
        <f t="shared" si="3"/>
        <v>Z_IN_17_CS</v>
      </c>
      <c r="B20" s="135" t="str">
        <f t="shared" si="2"/>
        <v>IN</v>
      </c>
      <c r="C20" s="136">
        <v>17</v>
      </c>
      <c r="D20" s="169"/>
      <c r="E20" s="147" t="str">
        <f>IFERROR(IF(D20&lt;&gt;"",D20,HLOOKUP($E$2,$F$2:K20,ROW(D20)-1,0)),F20)</f>
        <v>PERSONALIZAR DICCIONARIO</v>
      </c>
      <c r="F20" s="147" t="s">
        <v>393</v>
      </c>
      <c r="G20" s="147" t="s">
        <v>394</v>
      </c>
      <c r="H20" s="147" t="s">
        <v>395</v>
      </c>
      <c r="I20" s="147" t="s">
        <v>396</v>
      </c>
      <c r="J20" s="147" t="s">
        <v>397</v>
      </c>
      <c r="K20" s="147" t="s">
        <v>398</v>
      </c>
      <c r="L20" s="147" t="s">
        <v>676</v>
      </c>
      <c r="M20" s="48"/>
      <c r="N20" s="48"/>
      <c r="O20" s="235" t="s">
        <v>767</v>
      </c>
      <c r="P20" s="230" t="s">
        <v>768</v>
      </c>
      <c r="Q20" s="236">
        <v>0</v>
      </c>
      <c r="R20" s="48"/>
      <c r="S20" s="177">
        <f ca="1">IF(Tabla_Menu[[#This Row],[Nivel]]=T19,0,COUNTIF(Tabla_Menu[Nivel],Tabla_Menu[[#This Row],[Nivel]]))</f>
        <v>0</v>
      </c>
      <c r="T20" s="191" t="str">
        <f ca="1">IFERROR(INDIRECT(Tabla_Menu[[#This Row],[Nivel 1]]&amp;IDIOMA),"")</f>
        <v/>
      </c>
      <c r="U20" s="191" t="str">
        <f ca="1">IFERROR(INDIRECT(Tabla_Menu[[#This Row],[Nivel 2]]&amp;IDIOMA)&amp;IF(Tabla_Menu[[#This Row],[Nivel]]="",""," "&amp;Tabla_Menu[[#This Row],['[Teclas']]]),"")</f>
        <v/>
      </c>
      <c r="V20" s="191"/>
      <c r="W20" s="192"/>
      <c r="X20" s="177"/>
      <c r="Y20" s="179"/>
      <c r="Z20" s="181" t="s">
        <v>619</v>
      </c>
      <c r="AA20" s="177" t="s">
        <v>620</v>
      </c>
      <c r="AB20" s="180"/>
      <c r="AC20" s="177" t="str">
        <f ca="1">IF(OR(Tabla_Menu[[#This Row],[Nivel]]="",IFERROR(SEARCH(MID(CELL("nombrearchivo"),FIND(".xlsm]",CELL("nombrearchivo"),1)+6,100),Tabla_Menu[[#This Row],[HOJAS NO MUESTRA]],1),0)&gt;0),"N/A","")</f>
        <v>N/A</v>
      </c>
      <c r="AD20" s="191">
        <f ca="1">IF(Tabla_Menu[[#This Row],[N/A]]="",,COUNTIF(Tabla_Menu[Nivel &amp; Incluir],Tabla_Menu[[#This Row],[Nivel &amp; Incluir]]))</f>
        <v>11</v>
      </c>
      <c r="AE20" s="181" t="str">
        <f ca="1">Tabla_Menu[[#This Row],[Nivel]]&amp;Tabla_Menu[[#This Row],[N/A]]</f>
        <v>N/A</v>
      </c>
      <c r="AF20" s="179"/>
    </row>
    <row r="21" spans="1:32" x14ac:dyDescent="0.5">
      <c r="A21" s="50" t="str">
        <f t="shared" si="1"/>
        <v>Z_BP_00_CS</v>
      </c>
      <c r="B21" s="49" t="s">
        <v>86</v>
      </c>
      <c r="C21" s="50" t="s">
        <v>26</v>
      </c>
      <c r="D21" s="168"/>
      <c r="E21" s="146" t="str">
        <f>IFERROR(IF(D21&lt;&gt;"",D21,HLOOKUP($E$2,$F$2:K21,ROW(D21)-1,0)),F21)</f>
        <v>Banco de preguntas</v>
      </c>
      <c r="F21" s="146" t="s">
        <v>87</v>
      </c>
      <c r="G21" s="146" t="s">
        <v>88</v>
      </c>
      <c r="H21" s="146" t="s">
        <v>89</v>
      </c>
      <c r="I21" s="146" t="s">
        <v>90</v>
      </c>
      <c r="J21" s="146" t="s">
        <v>91</v>
      </c>
      <c r="K21" s="146" t="s">
        <v>92</v>
      </c>
      <c r="L21" s="146" t="s">
        <v>677</v>
      </c>
      <c r="M21" s="48" t="s">
        <v>31</v>
      </c>
      <c r="N21" s="48" t="s">
        <v>31</v>
      </c>
      <c r="O21" s="237" t="s">
        <v>769</v>
      </c>
      <c r="P21" s="178" t="s">
        <v>770</v>
      </c>
      <c r="Q21" s="238">
        <v>0</v>
      </c>
      <c r="R21" s="48"/>
      <c r="S21" s="177">
        <f ca="1">IF(Tabla_Menu[[#This Row],[Nivel]]=T20,0,COUNTIF(Tabla_Menu[Nivel],Tabla_Menu[[#This Row],[Nivel]]))</f>
        <v>0</v>
      </c>
      <c r="T21" s="191" t="str">
        <f ca="1">IFERROR(INDIRECT(Tabla_Menu[[#This Row],[Nivel 1]]&amp;IDIOMA),"")</f>
        <v/>
      </c>
      <c r="U21" s="191" t="str">
        <f ca="1">IFERROR(INDIRECT(Tabla_Menu[[#This Row],[Nivel 2]]&amp;IDIOMA)&amp;IF(Tabla_Menu[[#This Row],[Nivel]]="",""," "&amp;Tabla_Menu[[#This Row],['[Teclas']]]),"")</f>
        <v/>
      </c>
      <c r="V21" s="191"/>
      <c r="W21" s="192"/>
      <c r="X21" s="177"/>
      <c r="Y21" s="179"/>
      <c r="Z21" s="185" t="s">
        <v>621</v>
      </c>
      <c r="AA21" s="184" t="s">
        <v>622</v>
      </c>
      <c r="AB21" s="180"/>
      <c r="AC21" s="177" t="str">
        <f ca="1">IF(OR(Tabla_Menu[[#This Row],[Nivel]]="",IFERROR(SEARCH(MID(CELL("nombrearchivo"),FIND(".xlsm]",CELL("nombrearchivo"),1)+6,100),Tabla_Menu[[#This Row],[HOJAS NO MUESTRA]],1),0)&gt;0),"N/A","")</f>
        <v>N/A</v>
      </c>
      <c r="AD21" s="191">
        <f ca="1">IF(Tabla_Menu[[#This Row],[N/A]]="",,COUNTIF(Tabla_Menu[Nivel &amp; Incluir],Tabla_Menu[[#This Row],[Nivel &amp; Incluir]]))</f>
        <v>11</v>
      </c>
      <c r="AE21" s="181" t="str">
        <f ca="1">Tabla_Menu[[#This Row],[Nivel]]&amp;Tabla_Menu[[#This Row],[N/A]]</f>
        <v>N/A</v>
      </c>
      <c r="AF21" s="179"/>
    </row>
    <row r="22" spans="1:32" outlineLevel="1" x14ac:dyDescent="0.5">
      <c r="A22" s="136" t="str">
        <f t="shared" si="1"/>
        <v>Z_BP_01_CS</v>
      </c>
      <c r="B22" s="135" t="str">
        <f t="shared" ref="B22:B54" si="4">B21</f>
        <v>BP</v>
      </c>
      <c r="C22" s="136" t="s">
        <v>32</v>
      </c>
      <c r="D22" s="169"/>
      <c r="E22" s="147" t="str">
        <f>IFERROR(IF(D22&lt;&gt;"",D22,HLOOKUP($E$2,$F$2:K22,ROW(D22)-1,0)),F22)</f>
        <v>Preguntas Almacenadas</v>
      </c>
      <c r="F22" s="147" t="s">
        <v>93</v>
      </c>
      <c r="G22" s="147" t="s">
        <v>94</v>
      </c>
      <c r="H22" s="147" t="s">
        <v>95</v>
      </c>
      <c r="I22" s="147" t="s">
        <v>96</v>
      </c>
      <c r="J22" s="147" t="s">
        <v>97</v>
      </c>
      <c r="K22" s="147" t="s">
        <v>98</v>
      </c>
      <c r="L22" s="147" t="s">
        <v>678</v>
      </c>
      <c r="M22" s="48" t="s">
        <v>31</v>
      </c>
      <c r="N22" s="48" t="s">
        <v>31</v>
      </c>
      <c r="O22" s="235" t="s">
        <v>771</v>
      </c>
      <c r="P22" s="230" t="s">
        <v>772</v>
      </c>
      <c r="Q22" s="236">
        <v>0</v>
      </c>
      <c r="R22" s="48"/>
      <c r="S22" s="177">
        <f ca="1">IF(Tabla_Menu[[#This Row],[Nivel]]=T21,0,COUNTIF(Tabla_Menu[Nivel],Tabla_Menu[[#This Row],[Nivel]]))</f>
        <v>0</v>
      </c>
      <c r="T22" s="191" t="str">
        <f ca="1">IFERROR(INDIRECT(Tabla_Menu[[#This Row],[Nivel 1]]&amp;IDIOMA),"")</f>
        <v/>
      </c>
      <c r="U22" s="191" t="str">
        <f ca="1">IFERROR(INDIRECT(Tabla_Menu[[#This Row],[Nivel 2]]&amp;IDIOMA)&amp;IF(Tabla_Menu[[#This Row],[Nivel]]="",""," "&amp;Tabla_Menu[[#This Row],['[Teclas']]]),"")</f>
        <v/>
      </c>
      <c r="V22" s="191"/>
      <c r="W22" s="192"/>
      <c r="X22" s="177"/>
      <c r="Y22" s="179"/>
      <c r="Z22" s="181" t="s">
        <v>623</v>
      </c>
      <c r="AA22" s="177" t="s">
        <v>624</v>
      </c>
      <c r="AB22" s="180"/>
      <c r="AC22" s="177" t="str">
        <f ca="1">IF(OR(Tabla_Menu[[#This Row],[Nivel]]="",IFERROR(SEARCH(MID(CELL("nombrearchivo"),FIND(".xlsm]",CELL("nombrearchivo"),1)+6,100),Tabla_Menu[[#This Row],[HOJAS NO MUESTRA]],1),0)&gt;0),"N/A","")</f>
        <v>N/A</v>
      </c>
      <c r="AD22" s="191">
        <f ca="1">IF(Tabla_Menu[[#This Row],[N/A]]="",,COUNTIF(Tabla_Menu[Nivel &amp; Incluir],Tabla_Menu[[#This Row],[Nivel &amp; Incluir]]))</f>
        <v>11</v>
      </c>
      <c r="AE22" s="181" t="str">
        <f ca="1">Tabla_Menu[[#This Row],[Nivel]]&amp;Tabla_Menu[[#This Row],[N/A]]</f>
        <v>N/A</v>
      </c>
      <c r="AF22" s="179"/>
    </row>
    <row r="23" spans="1:32" outlineLevel="1" x14ac:dyDescent="0.5">
      <c r="A23" s="138" t="str">
        <f t="shared" si="1"/>
        <v>Z_BP_02_CS</v>
      </c>
      <c r="B23" s="137" t="str">
        <f t="shared" si="4"/>
        <v>BP</v>
      </c>
      <c r="C23" s="138" t="s">
        <v>33</v>
      </c>
      <c r="D23" s="170"/>
      <c r="E23" s="148" t="str">
        <f>IFERROR(IF(D23&lt;&gt;"",D23,HLOOKUP($E$2,$F$2:K23,ROW(D23)-1,0)),F23)</f>
        <v>DICCIONARIO</v>
      </c>
      <c r="F23" s="148" t="s">
        <v>391</v>
      </c>
      <c r="G23" s="148" t="s">
        <v>392</v>
      </c>
      <c r="H23" s="148" t="s">
        <v>399</v>
      </c>
      <c r="I23" s="148" t="s">
        <v>400</v>
      </c>
      <c r="J23" s="148" t="s">
        <v>401</v>
      </c>
      <c r="K23" s="148" t="s">
        <v>402</v>
      </c>
      <c r="L23" s="148" t="s">
        <v>679</v>
      </c>
      <c r="O23" s="237" t="s">
        <v>773</v>
      </c>
      <c r="P23" s="178" t="s">
        <v>774</v>
      </c>
      <c r="Q23" s="238">
        <v>0</v>
      </c>
      <c r="S23" s="177">
        <f ca="1">IF(Tabla_Menu[[#This Row],[Nivel]]=T22,0,COUNTIF(Tabla_Menu[Nivel],Tabla_Menu[[#This Row],[Nivel]]))</f>
        <v>0</v>
      </c>
      <c r="T23" s="191" t="str">
        <f ca="1">IFERROR(INDIRECT(Tabla_Menu[[#This Row],[Nivel 1]]&amp;IDIOMA),"")</f>
        <v/>
      </c>
      <c r="U23" s="191" t="str">
        <f ca="1">IFERROR(INDIRECT(Tabla_Menu[[#This Row],[Nivel 2]]&amp;IDIOMA)&amp;IF(Tabla_Menu[[#This Row],[Nivel]]="",""," "&amp;Tabla_Menu[[#This Row],['[Teclas']]]),"")</f>
        <v/>
      </c>
      <c r="V23" s="191"/>
      <c r="W23" s="192"/>
      <c r="X23" s="177"/>
      <c r="Y23" s="179"/>
      <c r="Z23" s="185" t="s">
        <v>625</v>
      </c>
      <c r="AA23" s="184" t="s">
        <v>626</v>
      </c>
      <c r="AB23" s="180"/>
      <c r="AC23" s="177" t="str">
        <f ca="1">IF(OR(Tabla_Menu[[#This Row],[Nivel]]="",IFERROR(SEARCH(MID(CELL("nombrearchivo"),FIND(".xlsm]",CELL("nombrearchivo"),1)+6,100),Tabla_Menu[[#This Row],[HOJAS NO MUESTRA]],1),0)&gt;0),"N/A","")</f>
        <v>N/A</v>
      </c>
      <c r="AD23" s="191">
        <f ca="1">IF(Tabla_Menu[[#This Row],[N/A]]="",,COUNTIF(Tabla_Menu[Nivel &amp; Incluir],Tabla_Menu[[#This Row],[Nivel &amp; Incluir]]))</f>
        <v>11</v>
      </c>
      <c r="AE23" s="181" t="str">
        <f ca="1">Tabla_Menu[[#This Row],[Nivel]]&amp;Tabla_Menu[[#This Row],[N/A]]</f>
        <v>N/A</v>
      </c>
      <c r="AF23" s="179"/>
    </row>
    <row r="24" spans="1:32" outlineLevel="1" x14ac:dyDescent="0.5">
      <c r="A24" s="136" t="str">
        <f t="shared" si="1"/>
        <v>Z_BP_03_CS</v>
      </c>
      <c r="B24" s="135" t="str">
        <f t="shared" si="4"/>
        <v>BP</v>
      </c>
      <c r="C24" s="136" t="s">
        <v>40</v>
      </c>
      <c r="D24" s="169"/>
      <c r="E24" s="147" t="str">
        <f>IFERROR(IF(D24&lt;&gt;"",D24,HLOOKUP($E$2,$F$2:K24,ROW(D24)-1,0)),F24)</f>
        <v>Enunciado de la pregunta</v>
      </c>
      <c r="F24" s="147" t="s">
        <v>99</v>
      </c>
      <c r="G24" s="147" t="s">
        <v>100</v>
      </c>
      <c r="H24" s="147" t="s">
        <v>101</v>
      </c>
      <c r="I24" s="147" t="s">
        <v>102</v>
      </c>
      <c r="J24" s="147" t="s">
        <v>103</v>
      </c>
      <c r="K24" s="147" t="s">
        <v>104</v>
      </c>
      <c r="L24" s="147" t="s">
        <v>680</v>
      </c>
      <c r="O24" s="235" t="s">
        <v>775</v>
      </c>
      <c r="P24" s="230" t="s">
        <v>776</v>
      </c>
      <c r="Q24" s="236">
        <v>0</v>
      </c>
      <c r="S24" s="177">
        <f ca="1">IF(Tabla_Menu[[#This Row],[Nivel]]=T23,0,COUNTIF(Tabla_Menu[Nivel],Tabla_Menu[[#This Row],[Nivel]]))</f>
        <v>0</v>
      </c>
      <c r="T24" s="191" t="str">
        <f ca="1">IFERROR(INDIRECT(Tabla_Menu[[#This Row],[Nivel 1]]&amp;IDIOMA),"")</f>
        <v/>
      </c>
      <c r="U24" s="191" t="str">
        <f ca="1">IFERROR(INDIRECT(Tabla_Menu[[#This Row],[Nivel 2]]&amp;IDIOMA)&amp;IF(Tabla_Menu[[#This Row],[Nivel]]="",""," "&amp;Tabla_Menu[[#This Row],['[Teclas']]]),"")</f>
        <v/>
      </c>
      <c r="V24" s="191"/>
      <c r="W24" s="192"/>
      <c r="X24" s="177"/>
      <c r="Y24" s="179"/>
      <c r="Z24" s="181" t="s">
        <v>627</v>
      </c>
      <c r="AA24" s="177" t="s">
        <v>628</v>
      </c>
      <c r="AB24" s="180"/>
      <c r="AC24" s="177" t="str">
        <f ca="1">IF(OR(Tabla_Menu[[#This Row],[Nivel]]="",IFERROR(SEARCH(MID(CELL("nombrearchivo"),FIND(".xlsm]",CELL("nombrearchivo"),1)+6,100),Tabla_Menu[[#This Row],[HOJAS NO MUESTRA]],1),0)&gt;0),"N/A","")</f>
        <v>N/A</v>
      </c>
      <c r="AD24" s="191">
        <f ca="1">IF(Tabla_Menu[[#This Row],[N/A]]="",,COUNTIF(Tabla_Menu[Nivel &amp; Incluir],Tabla_Menu[[#This Row],[Nivel &amp; Incluir]]))</f>
        <v>11</v>
      </c>
      <c r="AE24" s="181" t="str">
        <f ca="1">Tabla_Menu[[#This Row],[Nivel]]&amp;Tabla_Menu[[#This Row],[N/A]]</f>
        <v>N/A</v>
      </c>
      <c r="AF24" s="179"/>
    </row>
    <row r="25" spans="1:32" outlineLevel="1" x14ac:dyDescent="0.5">
      <c r="A25" s="138" t="str">
        <f t="shared" si="1"/>
        <v>Z_BP_04_CS</v>
      </c>
      <c r="B25" s="137" t="str">
        <f t="shared" si="4"/>
        <v>BP</v>
      </c>
      <c r="C25" s="138" t="s">
        <v>46</v>
      </c>
      <c r="D25" s="170"/>
      <c r="E25" s="148" t="str">
        <f>IFERROR(IF(D25&lt;&gt;"",D25,HLOOKUP($E$2,$F$2:K25,ROW(D25)-1,0)),F25)</f>
        <v>Descripción</v>
      </c>
      <c r="F25" s="148" t="s">
        <v>105</v>
      </c>
      <c r="G25" s="148" t="s">
        <v>106</v>
      </c>
      <c r="H25" s="148" t="s">
        <v>106</v>
      </c>
      <c r="I25" s="148" t="s">
        <v>107</v>
      </c>
      <c r="J25" s="148" t="s">
        <v>108</v>
      </c>
      <c r="K25" s="148" t="s">
        <v>109</v>
      </c>
      <c r="L25" s="148" t="s">
        <v>681</v>
      </c>
      <c r="O25" s="237" t="s">
        <v>777</v>
      </c>
      <c r="P25" s="178" t="s">
        <v>778</v>
      </c>
      <c r="Q25" s="238">
        <v>0</v>
      </c>
      <c r="S25" s="177">
        <f ca="1">IF(Tabla_Menu[[#This Row],[Nivel]]=T24,0,COUNTIF(Tabla_Menu[Nivel],Tabla_Menu[[#This Row],[Nivel]]))</f>
        <v>0</v>
      </c>
      <c r="T25" s="191" t="str">
        <f ca="1">IFERROR(INDIRECT(Tabla_Menu[[#This Row],[Nivel 1]]&amp;IDIOMA),"")</f>
        <v/>
      </c>
      <c r="U25" s="191" t="str">
        <f ca="1">IFERROR(INDIRECT(Tabla_Menu[[#This Row],[Nivel 2]]&amp;IDIOMA)&amp;IF(Tabla_Menu[[#This Row],[Nivel]]="",""," "&amp;Tabla_Menu[[#This Row],['[Teclas']]]),"")</f>
        <v/>
      </c>
      <c r="V25" s="191"/>
      <c r="W25" s="192"/>
      <c r="X25" s="177"/>
      <c r="Y25" s="179"/>
      <c r="Z25" s="185" t="s">
        <v>629</v>
      </c>
      <c r="AA25" s="184" t="s">
        <v>630</v>
      </c>
      <c r="AB25" s="180"/>
      <c r="AC25" s="177" t="str">
        <f ca="1">IF(OR(Tabla_Menu[[#This Row],[Nivel]]="",IFERROR(SEARCH(MID(CELL("nombrearchivo"),FIND(".xlsm]",CELL("nombrearchivo"),1)+6,100),Tabla_Menu[[#This Row],[HOJAS NO MUESTRA]],1),0)&gt;0),"N/A","")</f>
        <v>N/A</v>
      </c>
      <c r="AD25" s="191">
        <f ca="1">IF(Tabla_Menu[[#This Row],[N/A]]="",,COUNTIF(Tabla_Menu[Nivel &amp; Incluir],Tabla_Menu[[#This Row],[Nivel &amp; Incluir]]))</f>
        <v>11</v>
      </c>
      <c r="AE25" s="181" t="str">
        <f ca="1">Tabla_Menu[[#This Row],[Nivel]]&amp;Tabla_Menu[[#This Row],[N/A]]</f>
        <v>N/A</v>
      </c>
      <c r="AF25" s="179"/>
    </row>
    <row r="26" spans="1:32" outlineLevel="1" x14ac:dyDescent="0.5">
      <c r="A26" s="136" t="str">
        <f t="shared" si="1"/>
        <v>Z_BP_05_CS</v>
      </c>
      <c r="B26" s="135" t="str">
        <f t="shared" si="4"/>
        <v>BP</v>
      </c>
      <c r="C26" s="136" t="s">
        <v>52</v>
      </c>
      <c r="D26" s="169"/>
      <c r="E26" s="147" t="str">
        <f>IFERROR(IF(D26&lt;&gt;"",D26,HLOOKUP($E$2,$F$2:K26,ROW(D26)-1,0)),F26)</f>
        <v>Respuesta Correcta</v>
      </c>
      <c r="F26" s="147" t="s">
        <v>110</v>
      </c>
      <c r="G26" s="147" t="s">
        <v>111</v>
      </c>
      <c r="H26" s="147" t="s">
        <v>112</v>
      </c>
      <c r="I26" s="147" t="s">
        <v>113</v>
      </c>
      <c r="J26" s="147" t="s">
        <v>114</v>
      </c>
      <c r="K26" s="147" t="s">
        <v>115</v>
      </c>
      <c r="L26" s="147" t="s">
        <v>682</v>
      </c>
      <c r="O26" s="235" t="s">
        <v>779</v>
      </c>
      <c r="P26" s="230" t="s">
        <v>780</v>
      </c>
      <c r="Q26" s="236">
        <v>0</v>
      </c>
      <c r="S26" s="177">
        <f ca="1">IF(Tabla_Menu[[#This Row],[Nivel]]=T25,0,COUNTIF(Tabla_Menu[Nivel],Tabla_Menu[[#This Row],[Nivel]]))</f>
        <v>0</v>
      </c>
      <c r="T26" s="191" t="str">
        <f ca="1">IFERROR(INDIRECT(Tabla_Menu[[#This Row],[Nivel 1]]&amp;IDIOMA),"")</f>
        <v/>
      </c>
      <c r="U26" s="191" t="str">
        <f ca="1">IFERROR(INDIRECT(Tabla_Menu[[#This Row],[Nivel 2]]&amp;IDIOMA)&amp;IF(Tabla_Menu[[#This Row],[Nivel]]="",""," "&amp;Tabla_Menu[[#This Row],['[Teclas']]]),"")</f>
        <v/>
      </c>
      <c r="V26" s="191"/>
      <c r="W26" s="192"/>
      <c r="X26" s="177"/>
      <c r="Y26" s="179"/>
      <c r="Z26" s="181" t="s">
        <v>632</v>
      </c>
      <c r="AA26" s="177" t="s">
        <v>633</v>
      </c>
      <c r="AB26" s="180"/>
      <c r="AC26" s="177" t="str">
        <f ca="1">IF(OR(Tabla_Menu[[#This Row],[Nivel]]="",IFERROR(SEARCH(MID(CELL("nombrearchivo"),FIND(".xlsm]",CELL("nombrearchivo"),1)+6,100),Tabla_Menu[[#This Row],[HOJAS NO MUESTRA]],1),0)&gt;0),"N/A","")</f>
        <v>N/A</v>
      </c>
      <c r="AD26" s="191">
        <f ca="1">IF(Tabla_Menu[[#This Row],[N/A]]="",,COUNTIF(Tabla_Menu[Nivel &amp; Incluir],Tabla_Menu[[#This Row],[Nivel &amp; Incluir]]))</f>
        <v>11</v>
      </c>
      <c r="AE26" s="181" t="str">
        <f ca="1">Tabla_Menu[[#This Row],[Nivel]]&amp;Tabla_Menu[[#This Row],[N/A]]</f>
        <v>N/A</v>
      </c>
      <c r="AF26" s="179"/>
    </row>
    <row r="27" spans="1:32" outlineLevel="1" x14ac:dyDescent="0.5">
      <c r="A27" s="138" t="str">
        <f t="shared" si="1"/>
        <v>Z_BP_06_CS</v>
      </c>
      <c r="B27" s="137" t="str">
        <f t="shared" si="4"/>
        <v>BP</v>
      </c>
      <c r="C27" s="138" t="s">
        <v>58</v>
      </c>
      <c r="D27" s="170"/>
      <c r="E27" s="148" t="str">
        <f>IFERROR(IF(D27&lt;&gt;"",D27,HLOOKUP($E$2,$F$2:K27,ROW(D27)-1,0)),F27)</f>
        <v>Respuesta Incorrecta</v>
      </c>
      <c r="F27" s="148" t="s">
        <v>116</v>
      </c>
      <c r="G27" s="148" t="s">
        <v>117</v>
      </c>
      <c r="H27" s="148" t="s">
        <v>118</v>
      </c>
      <c r="I27" s="148" t="s">
        <v>119</v>
      </c>
      <c r="J27" s="148" t="s">
        <v>120</v>
      </c>
      <c r="K27" s="148" t="s">
        <v>121</v>
      </c>
      <c r="L27" s="148" t="s">
        <v>683</v>
      </c>
      <c r="O27" s="237" t="s">
        <v>781</v>
      </c>
      <c r="P27" s="178" t="s">
        <v>782</v>
      </c>
      <c r="Q27" s="238">
        <v>0</v>
      </c>
      <c r="S27" s="177">
        <f ca="1">IF(Tabla_Menu[[#This Row],[Nivel]]=T26,0,COUNTIF(Tabla_Menu[Nivel],Tabla_Menu[[#This Row],[Nivel]]))</f>
        <v>0</v>
      </c>
      <c r="T27" s="191" t="str">
        <f ca="1">IFERROR(INDIRECT(Tabla_Menu[[#This Row],[Nivel 1]]&amp;IDIOMA),"")</f>
        <v/>
      </c>
      <c r="U27" s="191" t="str">
        <f ca="1">IFERROR(INDIRECT(Tabla_Menu[[#This Row],[Nivel 2]]&amp;IDIOMA)&amp;IF(Tabla_Menu[[#This Row],[Nivel]]="",""," "&amp;Tabla_Menu[[#This Row],['[Teclas']]]),"")</f>
        <v/>
      </c>
      <c r="V27" s="191"/>
      <c r="W27" s="192"/>
      <c r="X27" s="177"/>
      <c r="Y27" s="179"/>
      <c r="Z27" s="181" t="s">
        <v>634</v>
      </c>
      <c r="AA27" s="177" t="s">
        <v>635</v>
      </c>
      <c r="AB27" s="180"/>
      <c r="AC27" s="177" t="str">
        <f ca="1">IF(OR(Tabla_Menu[[#This Row],[Nivel]]="",IFERROR(SEARCH(MID(CELL("nombrearchivo"),FIND(".xlsm]",CELL("nombrearchivo"),1)+6,100),Tabla_Menu[[#This Row],[HOJAS NO MUESTRA]],1),0)&gt;0),"N/A","")</f>
        <v>N/A</v>
      </c>
      <c r="AD27" s="191">
        <f ca="1">IF(Tabla_Menu[[#This Row],[N/A]]="",,COUNTIF(Tabla_Menu[Nivel &amp; Incluir],Tabla_Menu[[#This Row],[Nivel &amp; Incluir]]))</f>
        <v>11</v>
      </c>
      <c r="AE27" s="181" t="str">
        <f ca="1">Tabla_Menu[[#This Row],[Nivel]]&amp;Tabla_Menu[[#This Row],[N/A]]</f>
        <v>N/A</v>
      </c>
      <c r="AF27" s="179"/>
    </row>
    <row r="28" spans="1:32" outlineLevel="1" x14ac:dyDescent="0.5">
      <c r="A28" s="136" t="str">
        <f t="shared" si="1"/>
        <v>Z_BP_07_CS</v>
      </c>
      <c r="B28" s="135" t="str">
        <f t="shared" si="4"/>
        <v>BP</v>
      </c>
      <c r="C28" s="136" t="s">
        <v>65</v>
      </c>
      <c r="D28" s="169"/>
      <c r="E28" s="147" t="str">
        <f>IFERROR(IF(D28&lt;&gt;"",D28,HLOOKUP($E$2,$F$2:K28,ROW(D28)-1,0)),F28)</f>
        <v>Retroalim.</v>
      </c>
      <c r="F28" s="147" t="s">
        <v>122</v>
      </c>
      <c r="G28" s="147" t="s">
        <v>123</v>
      </c>
      <c r="H28" s="147" t="s">
        <v>124</v>
      </c>
      <c r="I28" s="147" t="s">
        <v>125</v>
      </c>
      <c r="J28" s="147" t="s">
        <v>126</v>
      </c>
      <c r="K28" s="147" t="s">
        <v>123</v>
      </c>
      <c r="L28" s="147" t="s">
        <v>684</v>
      </c>
      <c r="O28" s="235" t="s">
        <v>783</v>
      </c>
      <c r="P28" s="230" t="s">
        <v>784</v>
      </c>
      <c r="Q28" s="236">
        <v>0</v>
      </c>
      <c r="S28" s="177">
        <f ca="1">IF(Tabla_Menu[[#This Row],[Nivel]]=T27,0,COUNTIF(Tabla_Menu[Nivel],Tabla_Menu[[#This Row],[Nivel]]))</f>
        <v>0</v>
      </c>
      <c r="T28" s="191" t="str">
        <f ca="1">IFERROR(INDIRECT(Tabla_Menu[[#This Row],[Nivel 1]]&amp;IDIOMA),"")</f>
        <v/>
      </c>
      <c r="U28" s="191" t="str">
        <f ca="1">IFERROR(INDIRECT(Tabla_Menu[[#This Row],[Nivel 2]]&amp;IDIOMA)&amp;IF(Tabla_Menu[[#This Row],[Nivel]]="",""," "&amp;Tabla_Menu[[#This Row],['[Teclas']]]),"")</f>
        <v/>
      </c>
      <c r="V28" s="191" t="s">
        <v>495</v>
      </c>
      <c r="W28" s="192"/>
      <c r="X28" s="177"/>
      <c r="Y28" s="179"/>
      <c r="Z28" s="179"/>
      <c r="AA28" s="179" t="s">
        <v>631</v>
      </c>
      <c r="AB28" s="180"/>
      <c r="AC28" s="177" t="str">
        <f ca="1">IF(OR(Tabla_Menu[[#This Row],[Nivel]]="",IFERROR(SEARCH(MID(CELL("nombrearchivo"),FIND(".xlsm]",CELL("nombrearchivo"),1)+6,100),Tabla_Menu[[#This Row],[HOJAS NO MUESTRA]],1),0)&gt;0),"N/A","")</f>
        <v>N/A</v>
      </c>
      <c r="AD28" s="191">
        <f ca="1">IF(Tabla_Menu[[#This Row],[N/A]]="",,COUNTIF(Tabla_Menu[Nivel &amp; Incluir],Tabla_Menu[[#This Row],[Nivel &amp; Incluir]]))</f>
        <v>11</v>
      </c>
      <c r="AE28" s="181" t="str">
        <f ca="1">Tabla_Menu[[#This Row],[Nivel]]&amp;Tabla_Menu[[#This Row],[N/A]]</f>
        <v>N/A</v>
      </c>
      <c r="AF28" s="179"/>
    </row>
    <row r="29" spans="1:32" outlineLevel="1" x14ac:dyDescent="0.5">
      <c r="A29" s="138" t="str">
        <f t="shared" si="1"/>
        <v>Z_BP_08_CS</v>
      </c>
      <c r="B29" s="137" t="str">
        <f t="shared" si="4"/>
        <v>BP</v>
      </c>
      <c r="C29" s="138" t="s">
        <v>66</v>
      </c>
      <c r="D29" s="170"/>
      <c r="E29" s="148" t="str">
        <f>IFERROR(IF(D29&lt;&gt;"",D29,HLOOKUP($E$2,$F$2:K29,ROW(D29)-1,0)),F29)</f>
        <v>Pista</v>
      </c>
      <c r="F29" s="148" t="s">
        <v>127</v>
      </c>
      <c r="G29" s="148" t="s">
        <v>128</v>
      </c>
      <c r="H29" s="148" t="s">
        <v>129</v>
      </c>
      <c r="I29" s="148" t="s">
        <v>130</v>
      </c>
      <c r="J29" s="148" t="s">
        <v>131</v>
      </c>
      <c r="K29" s="148" t="s">
        <v>132</v>
      </c>
      <c r="L29" s="148" t="s">
        <v>685</v>
      </c>
      <c r="O29" s="237" t="s">
        <v>785</v>
      </c>
      <c r="P29" s="178" t="s">
        <v>786</v>
      </c>
      <c r="Q29" s="238">
        <v>0</v>
      </c>
      <c r="S29" s="177">
        <f ca="1">IF(Tabla_Menu[[#This Row],[Nivel]]=T28,0,COUNTIF(Tabla_Menu[Nivel],Tabla_Menu[[#This Row],[Nivel]]))</f>
        <v>0</v>
      </c>
      <c r="T29" s="191" t="str">
        <f ca="1">IFERROR(INDIRECT(Tabla_Menu[[#This Row],[Nivel 1]]&amp;IDIOMA),"")</f>
        <v/>
      </c>
      <c r="U29" s="191" t="str">
        <f ca="1">IFERROR(INDIRECT(Tabla_Menu[[#This Row],[Nivel 2]]&amp;IDIOMA)&amp;IF(Tabla_Menu[[#This Row],[Nivel]]="",""," "&amp;Tabla_Menu[[#This Row],['[Teclas']]]),"")</f>
        <v/>
      </c>
      <c r="V29" s="191" t="s">
        <v>489</v>
      </c>
      <c r="W29" s="192"/>
      <c r="X29" s="177"/>
      <c r="Y29" s="179"/>
      <c r="Z29" s="179"/>
      <c r="AA29" s="179" t="s">
        <v>649</v>
      </c>
      <c r="AB29" s="180"/>
      <c r="AC29" s="177" t="str">
        <f ca="1">IF(OR(Tabla_Menu[[#This Row],[Nivel]]="",IFERROR(SEARCH(MID(CELL("nombrearchivo"),FIND(".xlsm]",CELL("nombrearchivo"),1)+6,100),Tabla_Menu[[#This Row],[HOJAS NO MUESTRA]],1),0)&gt;0),"N/A","")</f>
        <v>N/A</v>
      </c>
      <c r="AD29" s="191">
        <f ca="1">IF(Tabla_Menu[[#This Row],[N/A]]="",,COUNTIF(Tabla_Menu[Nivel &amp; Incluir],Tabla_Menu[[#This Row],[Nivel &amp; Incluir]]))</f>
        <v>11</v>
      </c>
      <c r="AE29" s="181" t="str">
        <f ca="1">Tabla_Menu[[#This Row],[Nivel]]&amp;Tabla_Menu[[#This Row],[N/A]]</f>
        <v>N/A</v>
      </c>
      <c r="AF29" s="179"/>
    </row>
    <row r="30" spans="1:32" outlineLevel="1" x14ac:dyDescent="0.5">
      <c r="A30" s="136" t="str">
        <f t="shared" si="1"/>
        <v>Z_BP_09_CS</v>
      </c>
      <c r="B30" s="135" t="str">
        <f t="shared" si="4"/>
        <v>BP</v>
      </c>
      <c r="C30" s="136" t="s">
        <v>70</v>
      </c>
      <c r="D30" s="169"/>
      <c r="E30" s="147" t="str">
        <f>IFERROR(IF(D30&lt;&gt;"",D30,HLOOKUP($E$2,$F$2:K30,ROW(D30)-1,0)),F30)</f>
        <v>Puntos</v>
      </c>
      <c r="F30" s="147" t="s">
        <v>133</v>
      </c>
      <c r="G30" s="147" t="s">
        <v>134</v>
      </c>
      <c r="H30" s="147" t="s">
        <v>134</v>
      </c>
      <c r="I30" s="147" t="s">
        <v>135</v>
      </c>
      <c r="J30" s="147" t="s">
        <v>136</v>
      </c>
      <c r="K30" s="147" t="s">
        <v>137</v>
      </c>
      <c r="L30" s="147" t="s">
        <v>686</v>
      </c>
      <c r="O30" s="235" t="s">
        <v>787</v>
      </c>
      <c r="P30" s="230" t="s">
        <v>788</v>
      </c>
      <c r="Q30" s="236">
        <v>0</v>
      </c>
      <c r="S30" s="182">
        <f ca="1">COUNTIF(Tabla_Menu[N Sub],"&lt;&gt;0")</f>
        <v>5</v>
      </c>
      <c r="T30" s="178"/>
      <c r="U30" s="178"/>
      <c r="V30" s="178"/>
      <c r="W30" s="178"/>
      <c r="X30" s="178"/>
      <c r="Y30" s="178"/>
      <c r="Z30" s="178"/>
      <c r="AA30" s="178"/>
      <c r="AB30" s="178"/>
      <c r="AC30" s="178"/>
      <c r="AD30" s="178"/>
      <c r="AE30" s="178"/>
      <c r="AF30" s="178"/>
    </row>
    <row r="31" spans="1:32" outlineLevel="1" x14ac:dyDescent="0.5">
      <c r="A31" s="138" t="str">
        <f t="shared" si="1"/>
        <v>Z_BP_10_CS</v>
      </c>
      <c r="B31" s="137" t="str">
        <f t="shared" si="4"/>
        <v>BP</v>
      </c>
      <c r="C31" s="138" t="s">
        <v>71</v>
      </c>
      <c r="D31" s="170"/>
      <c r="E31" s="148" t="str">
        <f>IFERROR(IF(D31&lt;&gt;"",D31,HLOOKUP($E$2,$F$2:K31,ROW(D31)-1,0)),F31)</f>
        <v>OM 1R</v>
      </c>
      <c r="F31" s="148" t="s">
        <v>138</v>
      </c>
      <c r="G31" s="148" t="s">
        <v>472</v>
      </c>
      <c r="H31" s="148" t="s">
        <v>139</v>
      </c>
      <c r="I31" s="148" t="s">
        <v>140</v>
      </c>
      <c r="J31" s="148" t="s">
        <v>141</v>
      </c>
      <c r="K31" s="148" t="s">
        <v>142</v>
      </c>
      <c r="L31" s="148" t="s">
        <v>472</v>
      </c>
      <c r="O31" s="237" t="s">
        <v>789</v>
      </c>
      <c r="P31" s="178" t="s">
        <v>790</v>
      </c>
      <c r="Q31" s="238">
        <v>0</v>
      </c>
      <c r="S31" s="48" t="s">
        <v>31</v>
      </c>
    </row>
    <row r="32" spans="1:32" outlineLevel="1" x14ac:dyDescent="0.5">
      <c r="A32" s="136" t="str">
        <f t="shared" si="1"/>
        <v>Z_BP_11_CS</v>
      </c>
      <c r="B32" s="135" t="str">
        <f t="shared" si="4"/>
        <v>BP</v>
      </c>
      <c r="C32" s="136" t="s">
        <v>72</v>
      </c>
      <c r="D32" s="169"/>
      <c r="E32" s="147" t="str">
        <f>IFERROR(IF(D32&lt;&gt;"",D32,HLOOKUP($E$2,$F$2:K32,ROW(D32)-1,0)),F32)</f>
        <v>OM +R</v>
      </c>
      <c r="F32" s="147" t="s">
        <v>478</v>
      </c>
      <c r="G32" s="147" t="s">
        <v>477</v>
      </c>
      <c r="H32" s="147" t="s">
        <v>473</v>
      </c>
      <c r="I32" s="147" t="s">
        <v>474</v>
      </c>
      <c r="J32" s="147" t="s">
        <v>475</v>
      </c>
      <c r="K32" s="147" t="s">
        <v>476</v>
      </c>
      <c r="L32" s="147" t="s">
        <v>687</v>
      </c>
      <c r="O32" s="235" t="s">
        <v>791</v>
      </c>
      <c r="P32" s="230" t="s">
        <v>792</v>
      </c>
      <c r="Q32" s="236">
        <v>0</v>
      </c>
      <c r="S32" s="48" t="s">
        <v>31</v>
      </c>
    </row>
    <row r="33" spans="1:23" outlineLevel="1" x14ac:dyDescent="0.5">
      <c r="A33" s="138" t="str">
        <f t="shared" si="1"/>
        <v>Z_BP_12_CS</v>
      </c>
      <c r="B33" s="137" t="str">
        <f t="shared" si="4"/>
        <v>BP</v>
      </c>
      <c r="C33" s="138" t="s">
        <v>74</v>
      </c>
      <c r="D33" s="170"/>
      <c r="E33" s="148" t="str">
        <f>IFERROR(IF(D33&lt;&gt;"",D33,HLOOKUP($E$2,$F$2:K33,ROW(D33)-1,0)),F33)</f>
        <v>VF</v>
      </c>
      <c r="F33" s="148" t="s">
        <v>143</v>
      </c>
      <c r="G33" s="148" t="s">
        <v>144</v>
      </c>
      <c r="H33" s="148" t="s">
        <v>143</v>
      </c>
      <c r="I33" s="148" t="s">
        <v>143</v>
      </c>
      <c r="J33" s="148" t="s">
        <v>143</v>
      </c>
      <c r="K33" s="148" t="s">
        <v>145</v>
      </c>
      <c r="L33" s="148" t="s">
        <v>144</v>
      </c>
      <c r="O33" s="237" t="s">
        <v>793</v>
      </c>
      <c r="P33" s="178" t="s">
        <v>794</v>
      </c>
      <c r="Q33" s="238">
        <v>0</v>
      </c>
      <c r="S33" s="48" t="s">
        <v>31</v>
      </c>
    </row>
    <row r="34" spans="1:23" outlineLevel="1" x14ac:dyDescent="0.5">
      <c r="A34" s="136" t="str">
        <f t="shared" si="1"/>
        <v>Z_BP_13_CS</v>
      </c>
      <c r="B34" s="135" t="str">
        <f t="shared" si="4"/>
        <v>BP</v>
      </c>
      <c r="C34" s="136" t="s">
        <v>76</v>
      </c>
      <c r="D34" s="169"/>
      <c r="E34" s="147" t="str">
        <f>IFERROR(IF(D34&lt;&gt;"",D34,HLOOKUP($E$2,$F$2:K34,ROW(D34)-1,0)),F34)</f>
        <v>EM</v>
      </c>
      <c r="F34" s="147" t="s">
        <v>146</v>
      </c>
      <c r="G34" s="147" t="s">
        <v>147</v>
      </c>
      <c r="H34" s="147" t="s">
        <v>148</v>
      </c>
      <c r="I34" s="147" t="s">
        <v>149</v>
      </c>
      <c r="J34" s="147" t="s">
        <v>25</v>
      </c>
      <c r="K34" s="147" t="s">
        <v>150</v>
      </c>
      <c r="L34" s="147" t="s">
        <v>688</v>
      </c>
      <c r="O34" s="235" t="s">
        <v>795</v>
      </c>
      <c r="P34" s="230" t="s">
        <v>796</v>
      </c>
      <c r="Q34" s="236">
        <v>0</v>
      </c>
      <c r="S34" s="48" t="s">
        <v>31</v>
      </c>
    </row>
    <row r="35" spans="1:23" outlineLevel="1" x14ac:dyDescent="0.5">
      <c r="A35" s="138" t="str">
        <f t="shared" si="1"/>
        <v>Z_BP_14_CS</v>
      </c>
      <c r="B35" s="137" t="str">
        <f t="shared" si="4"/>
        <v>BP</v>
      </c>
      <c r="C35" s="138" t="s">
        <v>78</v>
      </c>
      <c r="D35" s="170"/>
      <c r="E35" s="148" t="str">
        <f>IFERROR(IF(D35&lt;&gt;"",D35,HLOOKUP($E$2,$F$2:K35,ROW(D35)-1,0)),F35)</f>
        <v>RC</v>
      </c>
      <c r="F35" s="148" t="s">
        <v>151</v>
      </c>
      <c r="G35" s="148" t="s">
        <v>152</v>
      </c>
      <c r="H35" s="148" t="s">
        <v>151</v>
      </c>
      <c r="I35" s="148" t="s">
        <v>151</v>
      </c>
      <c r="J35" s="148" t="s">
        <v>153</v>
      </c>
      <c r="K35" s="148" t="s">
        <v>154</v>
      </c>
      <c r="L35" s="148" t="s">
        <v>152</v>
      </c>
      <c r="O35" s="237" t="s">
        <v>797</v>
      </c>
      <c r="P35" s="178" t="s">
        <v>798</v>
      </c>
      <c r="Q35" s="238">
        <v>0</v>
      </c>
      <c r="S35" s="48" t="s">
        <v>31</v>
      </c>
    </row>
    <row r="36" spans="1:23" outlineLevel="1" x14ac:dyDescent="0.5">
      <c r="A36" s="136" t="str">
        <f t="shared" si="1"/>
        <v>Z_BP_15_CS</v>
      </c>
      <c r="B36" s="135" t="str">
        <f t="shared" si="4"/>
        <v>BP</v>
      </c>
      <c r="C36" s="136" t="s">
        <v>81</v>
      </c>
      <c r="D36" s="169"/>
      <c r="E36" s="147" t="str">
        <f>IFERROR(IF(D36&lt;&gt;"",D36,HLOOKUP($E$2,$F$2:K36,ROW(D36)-1,0)),F36)</f>
        <v>PP</v>
      </c>
      <c r="F36" s="147" t="s">
        <v>155</v>
      </c>
      <c r="G36" s="147" t="s">
        <v>156</v>
      </c>
      <c r="H36" s="147" t="s">
        <v>157</v>
      </c>
      <c r="I36" s="147" t="s">
        <v>155</v>
      </c>
      <c r="J36" s="147" t="s">
        <v>155</v>
      </c>
      <c r="K36" s="147" t="s">
        <v>158</v>
      </c>
      <c r="L36" s="147" t="s">
        <v>156</v>
      </c>
      <c r="O36" s="235" t="s">
        <v>799</v>
      </c>
      <c r="P36" s="230" t="s">
        <v>800</v>
      </c>
      <c r="Q36" s="236">
        <v>0</v>
      </c>
      <c r="S36" s="48" t="s">
        <v>31</v>
      </c>
    </row>
    <row r="37" spans="1:23" outlineLevel="1" x14ac:dyDescent="0.5">
      <c r="A37" s="138" t="str">
        <f t="shared" si="1"/>
        <v>Z_BP_16_CS</v>
      </c>
      <c r="B37" s="137" t="str">
        <f>B36</f>
        <v>BP</v>
      </c>
      <c r="C37" s="138">
        <v>16</v>
      </c>
      <c r="D37" s="170"/>
      <c r="E37" s="148" t="str">
        <f>IFERROR(IF(D37&lt;&gt;"",D37,HLOOKUP($E$2,$F$2:K37,ROW(D37)-1,0)),F37)</f>
        <v>CL</v>
      </c>
      <c r="F37" s="148" t="s">
        <v>160</v>
      </c>
      <c r="G37" s="148" t="s">
        <v>160</v>
      </c>
      <c r="H37" s="148" t="s">
        <v>160</v>
      </c>
      <c r="I37" s="148" t="s">
        <v>160</v>
      </c>
      <c r="J37" s="148" t="s">
        <v>160</v>
      </c>
      <c r="K37" s="148" t="s">
        <v>160</v>
      </c>
      <c r="L37" s="148" t="s">
        <v>160</v>
      </c>
      <c r="O37" s="237" t="s">
        <v>801</v>
      </c>
      <c r="P37" s="178" t="s">
        <v>802</v>
      </c>
      <c r="Q37" s="238">
        <v>0</v>
      </c>
      <c r="S37" s="48" t="s">
        <v>31</v>
      </c>
      <c r="U37" s="187" t="s">
        <v>588</v>
      </c>
      <c r="V37" s="187" t="s">
        <v>589</v>
      </c>
      <c r="W37" s="187" t="s">
        <v>590</v>
      </c>
    </row>
    <row r="38" spans="1:23" outlineLevel="1" x14ac:dyDescent="0.5">
      <c r="A38" s="136" t="str">
        <f t="shared" si="1"/>
        <v>Z_BP_17_CS</v>
      </c>
      <c r="B38" s="135" t="str">
        <f t="shared" si="4"/>
        <v>BP</v>
      </c>
      <c r="C38" s="136" t="s">
        <v>161</v>
      </c>
      <c r="D38" s="169"/>
      <c r="E38" s="147" t="str">
        <f>IFERROR(IF(D38&lt;&gt;"",D38,HLOOKUP($E$2,$F$2:K38,ROW(D38)-1,0)),F38)</f>
        <v xml:space="preserve">Pareja </v>
      </c>
      <c r="F38" s="147" t="s">
        <v>162</v>
      </c>
      <c r="G38" s="147" t="s">
        <v>163</v>
      </c>
      <c r="H38" s="147" t="s">
        <v>164</v>
      </c>
      <c r="I38" s="147" t="s">
        <v>165</v>
      </c>
      <c r="J38" s="147" t="s">
        <v>166</v>
      </c>
      <c r="K38" s="147" t="s">
        <v>167</v>
      </c>
      <c r="L38" s="147" t="s">
        <v>689</v>
      </c>
      <c r="O38" s="235" t="s">
        <v>803</v>
      </c>
      <c r="P38" s="230" t="s">
        <v>804</v>
      </c>
      <c r="Q38" s="236">
        <v>0</v>
      </c>
      <c r="S38" s="48" t="s">
        <v>31</v>
      </c>
      <c r="U38" s="178" t="s">
        <v>591</v>
      </c>
      <c r="V38" s="178" t="s">
        <v>592</v>
      </c>
      <c r="W38" s="189" t="s">
        <v>490</v>
      </c>
    </row>
    <row r="39" spans="1:23" outlineLevel="1" x14ac:dyDescent="0.5">
      <c r="A39" s="138" t="str">
        <f t="shared" si="1"/>
        <v>Z_BP_18_CS</v>
      </c>
      <c r="B39" s="137" t="str">
        <f t="shared" si="4"/>
        <v>BP</v>
      </c>
      <c r="C39" s="138" t="s">
        <v>168</v>
      </c>
      <c r="D39" s="170"/>
      <c r="E39" s="148" t="str">
        <f>IFERROR(IF(D39&lt;&gt;"",D39,HLOOKUP($E$2,$F$2:K39,ROW(D39)-1,0)),F39)</f>
        <v>Mayúsculas</v>
      </c>
      <c r="F39" s="148" t="s">
        <v>3</v>
      </c>
      <c r="G39" s="148" t="s">
        <v>169</v>
      </c>
      <c r="H39" s="148" t="s">
        <v>170</v>
      </c>
      <c r="I39" s="148" t="s">
        <v>171</v>
      </c>
      <c r="J39" s="148" t="s">
        <v>172</v>
      </c>
      <c r="K39" s="148" t="s">
        <v>173</v>
      </c>
      <c r="L39" s="148" t="s">
        <v>690</v>
      </c>
      <c r="O39" s="237" t="s">
        <v>805</v>
      </c>
      <c r="P39" s="178" t="s">
        <v>806</v>
      </c>
      <c r="Q39" s="238">
        <v>0</v>
      </c>
      <c r="S39" s="48" t="s">
        <v>31</v>
      </c>
      <c r="U39" s="178" t="s">
        <v>593</v>
      </c>
      <c r="V39" s="178" t="s">
        <v>594</v>
      </c>
      <c r="W39" s="189" t="s">
        <v>490</v>
      </c>
    </row>
    <row r="40" spans="1:23" outlineLevel="1" x14ac:dyDescent="0.5">
      <c r="A40" s="136" t="str">
        <f t="shared" si="1"/>
        <v>Z_BP_19_CS</v>
      </c>
      <c r="B40" s="135" t="str">
        <f t="shared" si="4"/>
        <v>BP</v>
      </c>
      <c r="C40" s="136" t="s">
        <v>174</v>
      </c>
      <c r="D40" s="169"/>
      <c r="E40" s="147" t="str">
        <f>IFERROR(IF(D40&lt;&gt;"",D40,HLOOKUP($E$2,$F$2:K40,ROW(D40)-1,0)),F40)</f>
        <v>Respuesta</v>
      </c>
      <c r="F40" s="147" t="s">
        <v>175</v>
      </c>
      <c r="G40" s="147" t="s">
        <v>176</v>
      </c>
      <c r="H40" s="147" t="s">
        <v>177</v>
      </c>
      <c r="I40" s="147" t="s">
        <v>178</v>
      </c>
      <c r="J40" s="147" t="s">
        <v>126</v>
      </c>
      <c r="K40" s="147" t="s">
        <v>179</v>
      </c>
      <c r="L40" s="147" t="s">
        <v>691</v>
      </c>
      <c r="O40" s="235" t="s">
        <v>807</v>
      </c>
      <c r="P40" s="230" t="s">
        <v>808</v>
      </c>
      <c r="Q40" s="236">
        <v>0</v>
      </c>
      <c r="S40" s="48" t="s">
        <v>31</v>
      </c>
      <c r="U40" s="178" t="s">
        <v>595</v>
      </c>
      <c r="V40" s="178" t="s">
        <v>596</v>
      </c>
      <c r="W40" s="189" t="s">
        <v>490</v>
      </c>
    </row>
    <row r="41" spans="1:23" outlineLevel="1" x14ac:dyDescent="0.5">
      <c r="A41" s="138" t="str">
        <f t="shared" si="1"/>
        <v>Z_BP_20_CS</v>
      </c>
      <c r="B41" s="137" t="str">
        <f t="shared" si="4"/>
        <v>BP</v>
      </c>
      <c r="C41" s="138" t="s">
        <v>180</v>
      </c>
      <c r="D41" s="170"/>
      <c r="E41" s="148" t="str">
        <f>IFERROR(IF(D41&lt;&gt;"",D41,HLOOKUP($E$2,$F$2:K41,ROW(D41)-1,0)),F41)</f>
        <v xml:space="preserve">Palabra </v>
      </c>
      <c r="F41" s="148" t="s">
        <v>181</v>
      </c>
      <c r="G41" s="148" t="s">
        <v>182</v>
      </c>
      <c r="H41" s="148" t="s">
        <v>183</v>
      </c>
      <c r="I41" s="148" t="s">
        <v>184</v>
      </c>
      <c r="J41" s="148" t="s">
        <v>185</v>
      </c>
      <c r="K41" s="148" t="s">
        <v>186</v>
      </c>
      <c r="L41" s="148" t="s">
        <v>692</v>
      </c>
      <c r="O41" s="237" t="s">
        <v>809</v>
      </c>
      <c r="P41" s="178" t="s">
        <v>810</v>
      </c>
      <c r="Q41" s="238">
        <v>0</v>
      </c>
      <c r="S41" s="48" t="s">
        <v>31</v>
      </c>
      <c r="U41" s="178" t="s">
        <v>597</v>
      </c>
      <c r="V41" s="178" t="s">
        <v>598</v>
      </c>
      <c r="W41" s="189" t="s">
        <v>488</v>
      </c>
    </row>
    <row r="42" spans="1:23" outlineLevel="1" x14ac:dyDescent="0.5">
      <c r="A42" s="136" t="str">
        <f t="shared" si="1"/>
        <v>Z_BP_21_CS</v>
      </c>
      <c r="B42" s="135" t="str">
        <f t="shared" si="4"/>
        <v>BP</v>
      </c>
      <c r="C42" s="136" t="s">
        <v>187</v>
      </c>
      <c r="D42" s="169"/>
      <c r="E42" s="147" t="str">
        <f>IFERROR(IF(D42&lt;&gt;"",D42,HLOOKUP($E$2,$F$2:K42,ROW(D42)-1,0)),F42)</f>
        <v>VERDADERO</v>
      </c>
      <c r="F42" s="147" t="s">
        <v>188</v>
      </c>
      <c r="G42" s="147" t="s">
        <v>189</v>
      </c>
      <c r="H42" s="147" t="s">
        <v>190</v>
      </c>
      <c r="I42" s="147" t="s">
        <v>191</v>
      </c>
      <c r="J42" s="147" t="s">
        <v>192</v>
      </c>
      <c r="K42" s="147" t="s">
        <v>193</v>
      </c>
      <c r="L42" s="147" t="s">
        <v>693</v>
      </c>
      <c r="O42" s="235" t="s">
        <v>811</v>
      </c>
      <c r="P42" s="230" t="s">
        <v>812</v>
      </c>
      <c r="Q42" s="236">
        <v>0</v>
      </c>
      <c r="S42" s="48" t="s">
        <v>31</v>
      </c>
      <c r="U42" s="178" t="s">
        <v>599</v>
      </c>
      <c r="V42" s="178" t="s">
        <v>600</v>
      </c>
      <c r="W42" s="189" t="s">
        <v>488</v>
      </c>
    </row>
    <row r="43" spans="1:23" outlineLevel="1" x14ac:dyDescent="0.5">
      <c r="A43" s="138" t="str">
        <f t="shared" si="1"/>
        <v>Z_BP_22_CS</v>
      </c>
      <c r="B43" s="137" t="str">
        <f t="shared" si="4"/>
        <v>BP</v>
      </c>
      <c r="C43" s="138" t="s">
        <v>194</v>
      </c>
      <c r="D43" s="170"/>
      <c r="E43" s="148" t="str">
        <f>IFERROR(IF(D43&lt;&gt;"",D43,HLOOKUP($E$2,$F$2:K43,ROW(D43)-1,0)),F43)</f>
        <v>FALSO</v>
      </c>
      <c r="F43" s="148" t="s">
        <v>195</v>
      </c>
      <c r="G43" s="148" t="s">
        <v>196</v>
      </c>
      <c r="H43" s="148" t="s">
        <v>197</v>
      </c>
      <c r="I43" s="148" t="s">
        <v>195</v>
      </c>
      <c r="J43" s="148" t="s">
        <v>195</v>
      </c>
      <c r="K43" s="148" t="s">
        <v>198</v>
      </c>
      <c r="L43" s="148" t="s">
        <v>694</v>
      </c>
      <c r="O43" s="237" t="s">
        <v>813</v>
      </c>
      <c r="P43" s="178" t="s">
        <v>814</v>
      </c>
      <c r="Q43" s="238">
        <v>0</v>
      </c>
      <c r="S43" s="48" t="s">
        <v>31</v>
      </c>
      <c r="U43" s="178" t="s">
        <v>601</v>
      </c>
      <c r="V43" s="178" t="s">
        <v>602</v>
      </c>
      <c r="W43" s="189" t="s">
        <v>490</v>
      </c>
    </row>
    <row r="44" spans="1:23" outlineLevel="1" x14ac:dyDescent="0.5">
      <c r="A44" s="136" t="str">
        <f t="shared" si="1"/>
        <v>Z_BP_23_CS</v>
      </c>
      <c r="B44" s="135" t="str">
        <f t="shared" si="4"/>
        <v>BP</v>
      </c>
      <c r="C44" s="136" t="s">
        <v>199</v>
      </c>
      <c r="D44" s="169"/>
      <c r="E44" s="147" t="str">
        <f>IFERROR(IF(D44&lt;&gt;"",D44,HLOOKUP($E$2,$F$2:K44,ROW(D44)-1,0)),F44)</f>
        <v xml:space="preserve">Grupo </v>
      </c>
      <c r="F44" s="147" t="s">
        <v>200</v>
      </c>
      <c r="G44" s="147" t="s">
        <v>201</v>
      </c>
      <c r="H44" s="147" t="s">
        <v>202</v>
      </c>
      <c r="I44" s="147" t="s">
        <v>203</v>
      </c>
      <c r="J44" s="147" t="s">
        <v>204</v>
      </c>
      <c r="K44" s="147" t="s">
        <v>205</v>
      </c>
      <c r="L44" s="147" t="s">
        <v>695</v>
      </c>
      <c r="M44" t="s">
        <v>31</v>
      </c>
      <c r="N44" t="s">
        <v>31</v>
      </c>
      <c r="O44" s="235" t="s">
        <v>815</v>
      </c>
      <c r="P44" s="230" t="s">
        <v>816</v>
      </c>
      <c r="Q44" s="236">
        <v>0</v>
      </c>
      <c r="S44" s="48" t="s">
        <v>31</v>
      </c>
      <c r="U44" s="177">
        <f>COUNTA(Tabla_Comandos[CommandBars])</f>
        <v>6</v>
      </c>
      <c r="V44" s="178"/>
      <c r="W44" s="178"/>
    </row>
    <row r="45" spans="1:23" outlineLevel="1" x14ac:dyDescent="0.5">
      <c r="A45" s="138" t="str">
        <f t="shared" ref="A45:A52" si="5">$A$1&amp;B45&amp;"_"&amp;C45&amp;"_"&amp;$A$2</f>
        <v>Z_BP_24_CS</v>
      </c>
      <c r="B45" s="137" t="str">
        <f t="shared" si="4"/>
        <v>BP</v>
      </c>
      <c r="C45" s="138" t="s">
        <v>254</v>
      </c>
      <c r="D45" s="170"/>
      <c r="E45" s="148" t="str">
        <f>IFERROR(IF(D45&lt;&gt;"",D45,HLOOKUP($E$2,$F$2:K45,ROW(D45)-1,0)),F45)</f>
        <v>Formato de la Respuesta</v>
      </c>
      <c r="F45" s="148" t="s">
        <v>212</v>
      </c>
      <c r="G45" s="148" t="s">
        <v>213</v>
      </c>
      <c r="H45" s="148" t="s">
        <v>214</v>
      </c>
      <c r="I45" s="148" t="s">
        <v>215</v>
      </c>
      <c r="J45" s="148" t="s">
        <v>216</v>
      </c>
      <c r="K45" s="148" t="s">
        <v>217</v>
      </c>
      <c r="L45" s="148" t="s">
        <v>696</v>
      </c>
      <c r="O45" s="237" t="s">
        <v>817</v>
      </c>
      <c r="P45" s="178" t="s">
        <v>818</v>
      </c>
      <c r="Q45" s="238">
        <v>0</v>
      </c>
      <c r="S45" s="48" t="s">
        <v>31</v>
      </c>
    </row>
    <row r="46" spans="1:23" outlineLevel="1" x14ac:dyDescent="0.5">
      <c r="A46" s="136" t="str">
        <f t="shared" si="5"/>
        <v>Z_BP_25_CS</v>
      </c>
      <c r="B46" s="135" t="str">
        <f t="shared" si="4"/>
        <v>BP</v>
      </c>
      <c r="C46" s="136" t="s">
        <v>255</v>
      </c>
      <c r="D46" s="169"/>
      <c r="E46" s="147" t="str">
        <f>IFERROR(IF(D46&lt;&gt;"",D46,HLOOKUP($E$2,$F$2:K46,ROW(D46)-1,0)),F46)</f>
        <v>Requerir texto</v>
      </c>
      <c r="F46" s="147" t="s">
        <v>218</v>
      </c>
      <c r="G46" s="147" t="s">
        <v>219</v>
      </c>
      <c r="H46" s="147" t="s">
        <v>220</v>
      </c>
      <c r="I46" s="147" t="s">
        <v>221</v>
      </c>
      <c r="J46" s="147" t="s">
        <v>222</v>
      </c>
      <c r="K46" s="147" t="s">
        <v>223</v>
      </c>
      <c r="L46" s="147" t="s">
        <v>697</v>
      </c>
      <c r="O46" s="235" t="s">
        <v>819</v>
      </c>
      <c r="P46" s="230" t="s">
        <v>820</v>
      </c>
      <c r="Q46" s="236" t="s">
        <v>821</v>
      </c>
      <c r="S46" s="48" t="s">
        <v>31</v>
      </c>
    </row>
    <row r="47" spans="1:23" outlineLevel="1" x14ac:dyDescent="0.5">
      <c r="A47" s="138" t="str">
        <f t="shared" si="5"/>
        <v>Z_BP_26_CS</v>
      </c>
      <c r="B47" s="137" t="str">
        <f t="shared" si="4"/>
        <v>BP</v>
      </c>
      <c r="C47" s="138" t="s">
        <v>256</v>
      </c>
      <c r="D47" s="170"/>
      <c r="E47" s="148" t="str">
        <f>IFERROR(IF(D47&lt;&gt;"",D47,HLOOKUP($E$2,$F$2:K47,ROW(D47)-1,0)),F47)</f>
        <v>Tamaño de la caja de entrada</v>
      </c>
      <c r="F47" s="148" t="s">
        <v>224</v>
      </c>
      <c r="G47" s="148" t="s">
        <v>225</v>
      </c>
      <c r="H47" s="148" t="s">
        <v>226</v>
      </c>
      <c r="I47" s="148" t="s">
        <v>227</v>
      </c>
      <c r="J47" s="148" t="s">
        <v>228</v>
      </c>
      <c r="K47" s="148" t="s">
        <v>229</v>
      </c>
      <c r="L47" s="148" t="s">
        <v>698</v>
      </c>
      <c r="O47" s="237" t="s">
        <v>822</v>
      </c>
      <c r="P47" s="178" t="s">
        <v>823</v>
      </c>
      <c r="Q47" s="238" t="s">
        <v>821</v>
      </c>
    </row>
    <row r="48" spans="1:23" outlineLevel="1" x14ac:dyDescent="0.5">
      <c r="A48" s="136" t="str">
        <f t="shared" si="5"/>
        <v>Z_BP_27_CS</v>
      </c>
      <c r="B48" s="135" t="str">
        <f t="shared" si="4"/>
        <v>BP</v>
      </c>
      <c r="C48" s="136" t="s">
        <v>257</v>
      </c>
      <c r="D48" s="169"/>
      <c r="E48" s="147" t="str">
        <f>IFERROR(IF(D48&lt;&gt;"",D48,HLOOKUP($E$2,$F$2:K48,ROW(D48)-1,0)),F48)</f>
        <v>Permitir archivos adjuntos</v>
      </c>
      <c r="F48" s="147" t="s">
        <v>230</v>
      </c>
      <c r="G48" s="147" t="s">
        <v>231</v>
      </c>
      <c r="H48" s="147" t="s">
        <v>232</v>
      </c>
      <c r="I48" s="147" t="s">
        <v>233</v>
      </c>
      <c r="J48" s="147" t="s">
        <v>234</v>
      </c>
      <c r="K48" s="147" t="s">
        <v>235</v>
      </c>
      <c r="L48" s="147" t="s">
        <v>699</v>
      </c>
      <c r="O48" s="235" t="s">
        <v>824</v>
      </c>
      <c r="P48" s="230" t="s">
        <v>825</v>
      </c>
      <c r="Q48" s="236" t="s">
        <v>821</v>
      </c>
    </row>
    <row r="49" spans="1:18" outlineLevel="1" x14ac:dyDescent="0.5">
      <c r="A49" s="138" t="str">
        <f t="shared" si="5"/>
        <v>Z_BP_28_CS</v>
      </c>
      <c r="B49" s="137" t="str">
        <f t="shared" si="4"/>
        <v>BP</v>
      </c>
      <c r="C49" s="138" t="s">
        <v>258</v>
      </c>
      <c r="D49" s="170"/>
      <c r="E49" s="148" t="str">
        <f>IFERROR(IF(D49&lt;&gt;"",D49,HLOOKUP($E$2,$F$2:K49,ROW(D49)-1,0)),F49)</f>
        <v>Archivos adjuntos requeridos</v>
      </c>
      <c r="F49" s="148" t="s">
        <v>236</v>
      </c>
      <c r="G49" s="148" t="s">
        <v>237</v>
      </c>
      <c r="H49" s="148" t="s">
        <v>238</v>
      </c>
      <c r="I49" s="148" t="s">
        <v>239</v>
      </c>
      <c r="J49" s="148" t="s">
        <v>240</v>
      </c>
      <c r="K49" s="148" t="s">
        <v>241</v>
      </c>
      <c r="L49" s="148" t="s">
        <v>700</v>
      </c>
      <c r="O49" s="237" t="s">
        <v>826</v>
      </c>
      <c r="P49" s="178" t="s">
        <v>827</v>
      </c>
      <c r="Q49" s="238" t="s">
        <v>821</v>
      </c>
    </row>
    <row r="50" spans="1:18" ht="14.7" outlineLevel="1" thickBot="1" x14ac:dyDescent="0.55000000000000004">
      <c r="A50" s="136" t="str">
        <f t="shared" si="5"/>
        <v>Z_BP_29_CS</v>
      </c>
      <c r="B50" s="135" t="str">
        <f t="shared" si="4"/>
        <v>BP</v>
      </c>
      <c r="C50" s="136" t="s">
        <v>259</v>
      </c>
      <c r="D50" s="169"/>
      <c r="E50" s="147" t="str">
        <f>IFERROR(IF(D50&lt;&gt;"",D50,HLOOKUP($E$2,$F$2:K50,ROW(D50)-1,0)),F50)</f>
        <v>Plantilla de Respuesta</v>
      </c>
      <c r="F50" s="147" t="s">
        <v>242</v>
      </c>
      <c r="G50" s="147" t="s">
        <v>243</v>
      </c>
      <c r="H50" s="147" t="s">
        <v>244</v>
      </c>
      <c r="I50" s="147" t="s">
        <v>245</v>
      </c>
      <c r="J50" s="147" t="s">
        <v>246</v>
      </c>
      <c r="K50" s="147" t="s">
        <v>247</v>
      </c>
      <c r="L50" s="147" t="s">
        <v>701</v>
      </c>
      <c r="O50" s="239" t="s">
        <v>828</v>
      </c>
      <c r="P50" s="240" t="s">
        <v>829</v>
      </c>
      <c r="Q50" s="241" t="s">
        <v>821</v>
      </c>
    </row>
    <row r="51" spans="1:18" outlineLevel="1" x14ac:dyDescent="0.5">
      <c r="A51" s="138" t="str">
        <f t="shared" si="5"/>
        <v>Z_BP_30_CS</v>
      </c>
      <c r="B51" s="137" t="str">
        <f t="shared" si="4"/>
        <v>BP</v>
      </c>
      <c r="C51" s="138" t="s">
        <v>260</v>
      </c>
      <c r="D51" s="170"/>
      <c r="E51" s="148" t="str">
        <f>IFERROR(IF(D51&lt;&gt;"",D51,HLOOKUP($E$2,$F$2:K51,ROW(D51)-1,0)),F51)</f>
        <v>Información para el evaluador</v>
      </c>
      <c r="F51" s="148" t="s">
        <v>248</v>
      </c>
      <c r="G51" s="148" t="s">
        <v>249</v>
      </c>
      <c r="H51" s="148" t="s">
        <v>250</v>
      </c>
      <c r="I51" s="148" t="s">
        <v>251</v>
      </c>
      <c r="J51" s="148" t="s">
        <v>252</v>
      </c>
      <c r="K51" s="148" t="s">
        <v>253</v>
      </c>
      <c r="L51" s="148" t="s">
        <v>702</v>
      </c>
      <c r="O51" s="231"/>
      <c r="P51" s="231"/>
      <c r="Q51" s="231"/>
    </row>
    <row r="52" spans="1:18" outlineLevel="1" x14ac:dyDescent="0.5">
      <c r="A52" s="136" t="str">
        <f t="shared" si="5"/>
        <v>Z_BP_31_CS</v>
      </c>
      <c r="B52" s="135" t="str">
        <f t="shared" si="4"/>
        <v>BP</v>
      </c>
      <c r="C52" s="136" t="s">
        <v>261</v>
      </c>
      <c r="D52" s="169"/>
      <c r="E52" s="147" t="str">
        <f>IFERROR(IF(D52&lt;&gt;"",D52,HLOOKUP($E$2,$F$2:K52,ROW(D52)-1,0)),F52)</f>
        <v>EN</v>
      </c>
      <c r="F52" s="147" t="s">
        <v>211</v>
      </c>
      <c r="G52" s="147" t="s">
        <v>262</v>
      </c>
      <c r="H52" s="147" t="s">
        <v>263</v>
      </c>
      <c r="I52" s="147" t="s">
        <v>211</v>
      </c>
      <c r="J52" s="147" t="s">
        <v>263</v>
      </c>
      <c r="K52" s="147" t="s">
        <v>264</v>
      </c>
      <c r="L52" s="147" t="s">
        <v>262</v>
      </c>
      <c r="O52" s="231"/>
      <c r="P52" s="231"/>
      <c r="Q52" s="231"/>
    </row>
    <row r="53" spans="1:18" outlineLevel="1" x14ac:dyDescent="0.5">
      <c r="A53" s="138" t="str">
        <f t="shared" ref="A53:A57" si="6">$A$1&amp;B53&amp;"_"&amp;C53&amp;"_"&amp;$A$2</f>
        <v>Z_BP_32_CS</v>
      </c>
      <c r="B53" s="137" t="str">
        <f t="shared" si="4"/>
        <v>BP</v>
      </c>
      <c r="C53" s="138">
        <v>32</v>
      </c>
      <c r="D53" s="170"/>
      <c r="E53" s="148" t="str">
        <f>IFERROR(IF(D53&lt;&gt;"",D53,HLOOKUP($E$2,$F$2:K53,ROW(D53)-1,0)),F53)</f>
        <v>Ancho RC</v>
      </c>
      <c r="F53" s="148" t="s">
        <v>269</v>
      </c>
      <c r="G53" s="148" t="s">
        <v>270</v>
      </c>
      <c r="H53" s="148" t="s">
        <v>271</v>
      </c>
      <c r="I53" s="148" t="s">
        <v>272</v>
      </c>
      <c r="J53" s="148" t="s">
        <v>273</v>
      </c>
      <c r="K53" s="148" t="s">
        <v>274</v>
      </c>
      <c r="L53" s="148" t="s">
        <v>703</v>
      </c>
      <c r="O53" s="231"/>
      <c r="P53" s="231"/>
      <c r="Q53" s="231"/>
    </row>
    <row r="54" spans="1:18" outlineLevel="1" x14ac:dyDescent="0.5">
      <c r="A54" s="136" t="str">
        <f t="shared" si="6"/>
        <v>Z_BP_33_CS</v>
      </c>
      <c r="B54" s="135" t="str">
        <f t="shared" si="4"/>
        <v>BP</v>
      </c>
      <c r="C54" s="136">
        <v>33</v>
      </c>
      <c r="D54" s="169"/>
      <c r="E54" s="147" t="str">
        <f>IFERROR(IF(D54&lt;&gt;"",D54,HLOOKUP($E$2,$F$2:K54,ROW(D54)-1,0)),F54)</f>
        <v>Nº max. Respuestas</v>
      </c>
      <c r="F54" s="147" t="s">
        <v>718</v>
      </c>
      <c r="G54" s="147" t="s">
        <v>719</v>
      </c>
      <c r="H54" s="147" t="s">
        <v>720</v>
      </c>
      <c r="I54" s="147" t="s">
        <v>721</v>
      </c>
      <c r="J54" s="147" t="s">
        <v>724</v>
      </c>
      <c r="K54" s="147" t="s">
        <v>722</v>
      </c>
      <c r="L54" s="147" t="s">
        <v>723</v>
      </c>
      <c r="O54" s="231"/>
      <c r="P54" s="231"/>
      <c r="Q54" s="231"/>
    </row>
    <row r="55" spans="1:18" x14ac:dyDescent="0.5">
      <c r="A55" s="50" t="str">
        <f t="shared" si="6"/>
        <v>Z_TX_00_CS</v>
      </c>
      <c r="B55" s="49" t="s">
        <v>448</v>
      </c>
      <c r="C55" s="50" t="s">
        <v>26</v>
      </c>
      <c r="D55" s="168"/>
      <c r="E55" s="146" t="str">
        <f>IFERROR(IF(D55&lt;&gt;"",D55,HLOOKUP($E$2,$F$2:K55,ROW(D55)-1,0)),F55)</f>
        <v>MENSAJES MACROS</v>
      </c>
      <c r="F55" s="146" t="s">
        <v>439</v>
      </c>
      <c r="G55" s="146" t="s">
        <v>440</v>
      </c>
      <c r="H55" s="146" t="s">
        <v>439</v>
      </c>
      <c r="I55" s="146" t="s">
        <v>439</v>
      </c>
      <c r="J55" s="146" t="s">
        <v>439</v>
      </c>
      <c r="K55" s="146" t="s">
        <v>441</v>
      </c>
      <c r="L55" s="146" t="s">
        <v>704</v>
      </c>
      <c r="M55" s="48" t="s">
        <v>31</v>
      </c>
      <c r="N55" s="48" t="s">
        <v>31</v>
      </c>
      <c r="O55" s="48"/>
      <c r="P55" s="48"/>
      <c r="Q55" s="48"/>
      <c r="R55" s="48"/>
    </row>
    <row r="56" spans="1:18" outlineLevel="1" x14ac:dyDescent="0.5">
      <c r="A56" s="136" t="str">
        <f t="shared" si="6"/>
        <v>Z_TX_01_CS</v>
      </c>
      <c r="B56" s="135" t="s">
        <v>448</v>
      </c>
      <c r="C56" s="136" t="s">
        <v>32</v>
      </c>
      <c r="D56" s="169"/>
      <c r="E56" s="147" t="str">
        <f>IFERROR(IF(D56&lt;&gt;"",D56,HLOOKUP($E$2,$F$2:K56,ROW(D56)-1,0)),F56)</f>
        <v>Copia el link (Ctrl+C) y 
pega (Ctrl+V) en Internet.</v>
      </c>
      <c r="F56" s="147" t="s">
        <v>442</v>
      </c>
      <c r="G56" s="147" t="s">
        <v>443</v>
      </c>
      <c r="H56" s="147" t="s">
        <v>444</v>
      </c>
      <c r="I56" s="147" t="s">
        <v>445</v>
      </c>
      <c r="J56" s="147" t="s">
        <v>446</v>
      </c>
      <c r="K56" s="147" t="s">
        <v>447</v>
      </c>
      <c r="L56" s="147" t="s">
        <v>705</v>
      </c>
    </row>
    <row r="57" spans="1:18" outlineLevel="1" x14ac:dyDescent="0.5">
      <c r="A57" s="138" t="str">
        <f t="shared" si="6"/>
        <v>Z_TX_92_1_CS</v>
      </c>
      <c r="B57" s="137" t="str">
        <f t="shared" ref="B57:B66" si="7">B56</f>
        <v>TX</v>
      </c>
      <c r="C57" s="138" t="s">
        <v>506</v>
      </c>
      <c r="D57" s="170"/>
      <c r="E57" s="148" t="str">
        <f>IFERROR(IF(D57&lt;&gt;"",D57,HLOOKUP($E$2,$F$2:K57,ROW(D57)-1,0)),F57)</f>
        <v>MENÚ GENERAL</v>
      </c>
      <c r="F57" s="148" t="s">
        <v>507</v>
      </c>
      <c r="G57" s="148" t="s">
        <v>508</v>
      </c>
      <c r="H57" s="148" t="s">
        <v>509</v>
      </c>
      <c r="I57" s="148" t="s">
        <v>510</v>
      </c>
      <c r="J57" s="148" t="s">
        <v>511</v>
      </c>
      <c r="K57" s="148" t="s">
        <v>512</v>
      </c>
      <c r="L57" s="148" t="s">
        <v>706</v>
      </c>
    </row>
    <row r="58" spans="1:18" outlineLevel="1" x14ac:dyDescent="0.5">
      <c r="A58" s="136" t="str">
        <f>$A$1&amp;B58&amp;"_"&amp;C58&amp;"_"&amp;$A$2</f>
        <v>Z_TX_92_2_CS</v>
      </c>
      <c r="B58" s="135" t="str">
        <f t="shared" si="7"/>
        <v>TX</v>
      </c>
      <c r="C58" s="136" t="s">
        <v>513</v>
      </c>
      <c r="D58" s="169"/>
      <c r="E58" s="147" t="str">
        <f>IFERROR(IF(D58&lt;&gt;"",D58,HLOOKUP($E$2,$F$2:K58,ROW(D58)-1,0)),F58)</f>
        <v xml:space="preserve">GUARDAR </v>
      </c>
      <c r="F58" s="147" t="s">
        <v>514</v>
      </c>
      <c r="G58" s="147" t="s">
        <v>515</v>
      </c>
      <c r="H58" s="147" t="s">
        <v>516</v>
      </c>
      <c r="I58" s="147" t="s">
        <v>517</v>
      </c>
      <c r="J58" s="147" t="s">
        <v>518</v>
      </c>
      <c r="K58" s="147" t="s">
        <v>519</v>
      </c>
      <c r="L58" s="147" t="s">
        <v>707</v>
      </c>
    </row>
    <row r="59" spans="1:18" outlineLevel="1" x14ac:dyDescent="0.5">
      <c r="A59" s="138" t="str">
        <f t="shared" ref="A59" si="8">$A$1&amp;B59&amp;"_"&amp;C59&amp;"_"&amp;$A$2</f>
        <v>Z_TX_92_3_CS</v>
      </c>
      <c r="B59" s="137" t="str">
        <f t="shared" si="7"/>
        <v>TX</v>
      </c>
      <c r="C59" s="138" t="s">
        <v>520</v>
      </c>
      <c r="D59" s="170"/>
      <c r="E59" s="148" t="str">
        <f>IFERROR(IF(D59&lt;&gt;"",D59,HLOOKUP($E$2,$F$2:K59,ROW(D59)-1,0)),F59)</f>
        <v>CERRAR</v>
      </c>
      <c r="F59" s="148" t="s">
        <v>521</v>
      </c>
      <c r="G59" s="148" t="s">
        <v>522</v>
      </c>
      <c r="H59" s="148" t="s">
        <v>523</v>
      </c>
      <c r="I59" s="148" t="s">
        <v>524</v>
      </c>
      <c r="J59" s="148" t="s">
        <v>525</v>
      </c>
      <c r="K59" s="148" t="s">
        <v>526</v>
      </c>
      <c r="L59" s="148" t="s">
        <v>708</v>
      </c>
    </row>
    <row r="60" spans="1:18" outlineLevel="1" x14ac:dyDescent="0.5">
      <c r="A60" s="136" t="str">
        <f>$A$1&amp;B60&amp;"_"&amp;C60&amp;"_"&amp;$A$2</f>
        <v>Z_TX_92_4_CS</v>
      </c>
      <c r="B60" s="135" t="str">
        <f t="shared" si="7"/>
        <v>TX</v>
      </c>
      <c r="C60" s="136" t="s">
        <v>527</v>
      </c>
      <c r="D60" s="169"/>
      <c r="E60" s="147" t="str">
        <f>IFERROR(IF(D60&lt;&gt;"",D60,HLOOKUP($E$2,$F$2:K60,ROW(D60)-1,0)),F60)</f>
        <v>AYUDA</v>
      </c>
      <c r="F60" s="147" t="s">
        <v>528</v>
      </c>
      <c r="G60" s="147" t="s">
        <v>529</v>
      </c>
      <c r="H60" s="147" t="s">
        <v>530</v>
      </c>
      <c r="I60" s="147" t="s">
        <v>531</v>
      </c>
      <c r="J60" s="147" t="s">
        <v>532</v>
      </c>
      <c r="K60" s="147" t="s">
        <v>533</v>
      </c>
      <c r="L60" s="147" t="s">
        <v>709</v>
      </c>
    </row>
    <row r="61" spans="1:18" outlineLevel="1" x14ac:dyDescent="0.5">
      <c r="A61" s="138" t="str">
        <f t="shared" ref="A61" si="9">$A$1&amp;B61&amp;"_"&amp;C61&amp;"_"&amp;$A$2</f>
        <v>Z_TX_92_5_CS</v>
      </c>
      <c r="B61" s="137" t="str">
        <f t="shared" si="7"/>
        <v>TX</v>
      </c>
      <c r="C61" s="138" t="s">
        <v>534</v>
      </c>
      <c r="D61" s="170"/>
      <c r="E61" s="148" t="str">
        <f>IFERROR(IF(D61&lt;&gt;"",D61,HLOOKUP($E$2,$F$2:K61,ROW(D61)-1,0)),F61)</f>
        <v>COPIAR</v>
      </c>
      <c r="F61" s="148" t="s">
        <v>535</v>
      </c>
      <c r="G61" s="148" t="s">
        <v>536</v>
      </c>
      <c r="H61" s="148" t="s">
        <v>537</v>
      </c>
      <c r="I61" s="148" t="s">
        <v>538</v>
      </c>
      <c r="J61" s="148" t="s">
        <v>539</v>
      </c>
      <c r="K61" s="148" t="s">
        <v>540</v>
      </c>
      <c r="L61" s="148" t="s">
        <v>710</v>
      </c>
    </row>
    <row r="62" spans="1:18" outlineLevel="1" x14ac:dyDescent="0.5">
      <c r="A62" s="136" t="str">
        <f>$A$1&amp;B62&amp;"_"&amp;C62&amp;"_"&amp;$A$2</f>
        <v>Z_TX_92_6_CS</v>
      </c>
      <c r="B62" s="135" t="str">
        <f t="shared" si="7"/>
        <v>TX</v>
      </c>
      <c r="C62" s="136" t="s">
        <v>541</v>
      </c>
      <c r="D62" s="169"/>
      <c r="E62" s="147" t="str">
        <f>IFERROR(IF(D62&lt;&gt;"",D62,HLOOKUP($E$2,$F$2:K62,ROW(D62)-1,0)),F62)</f>
        <v>PEGAR</v>
      </c>
      <c r="F62" s="147" t="s">
        <v>542</v>
      </c>
      <c r="G62" s="147" t="s">
        <v>543</v>
      </c>
      <c r="H62" s="147" t="s">
        <v>544</v>
      </c>
      <c r="I62" s="147" t="s">
        <v>545</v>
      </c>
      <c r="J62" s="147" t="s">
        <v>546</v>
      </c>
      <c r="K62" s="147" t="s">
        <v>547</v>
      </c>
      <c r="L62" s="147" t="s">
        <v>711</v>
      </c>
    </row>
    <row r="63" spans="1:18" outlineLevel="1" x14ac:dyDescent="0.5">
      <c r="A63" s="138" t="str">
        <f t="shared" ref="A63" si="10">$A$1&amp;B63&amp;"_"&amp;C63&amp;"_"&amp;$A$2</f>
        <v>Z_TX_92_7_CS</v>
      </c>
      <c r="B63" s="137" t="str">
        <f t="shared" si="7"/>
        <v>TX</v>
      </c>
      <c r="C63" s="138" t="s">
        <v>548</v>
      </c>
      <c r="D63" s="170"/>
      <c r="E63" s="148" t="str">
        <f>IFERROR(IF(D63&lt;&gt;"",D63,HLOOKUP($E$2,$F$2:K63,ROW(D63)-1,0)),F63)</f>
        <v>IR A…</v>
      </c>
      <c r="F63" s="148" t="s">
        <v>549</v>
      </c>
      <c r="G63" s="148" t="s">
        <v>550</v>
      </c>
      <c r="H63" s="148" t="s">
        <v>551</v>
      </c>
      <c r="I63" s="148" t="s">
        <v>552</v>
      </c>
      <c r="J63" s="148" t="s">
        <v>553</v>
      </c>
      <c r="K63" s="148" t="s">
        <v>554</v>
      </c>
      <c r="L63" s="148" t="s">
        <v>712</v>
      </c>
    </row>
    <row r="64" spans="1:18" outlineLevel="1" x14ac:dyDescent="0.5">
      <c r="A64" s="136" t="str">
        <f>$A$1&amp;B64&amp;"_"&amp;C64&amp;"_"&amp;$A$2</f>
        <v>Z_TX_92_8_CS</v>
      </c>
      <c r="B64" s="135" t="str">
        <f t="shared" si="7"/>
        <v>TX</v>
      </c>
      <c r="C64" s="136" t="s">
        <v>555</v>
      </c>
      <c r="D64" s="169"/>
      <c r="E64" s="147" t="str">
        <f>IFERROR(IF(D64&lt;&gt;"",D64,HLOOKUP($E$2,$F$2:K64,ROW(D64)-1,0)),F64)</f>
        <v>LINK DICCIONARIO</v>
      </c>
      <c r="F64" s="147" t="s">
        <v>557</v>
      </c>
      <c r="G64" s="147" t="s">
        <v>558</v>
      </c>
      <c r="H64" s="147" t="s">
        <v>559</v>
      </c>
      <c r="I64" s="147" t="s">
        <v>560</v>
      </c>
      <c r="J64" s="147" t="s">
        <v>561</v>
      </c>
      <c r="K64" s="147" t="s">
        <v>562</v>
      </c>
      <c r="L64" s="147" t="s">
        <v>713</v>
      </c>
    </row>
    <row r="65" spans="1:31" outlineLevel="1" x14ac:dyDescent="0.5">
      <c r="A65" s="138" t="str">
        <f>$A$1&amp;B65&amp;"_"&amp;C65&amp;"_"&amp;$A$2</f>
        <v>Z_TX_92_9_CS</v>
      </c>
      <c r="B65" s="137" t="str">
        <f t="shared" si="7"/>
        <v>TX</v>
      </c>
      <c r="C65" s="138" t="s">
        <v>556</v>
      </c>
      <c r="D65" s="170"/>
      <c r="E65" s="148" t="str">
        <f>IFERROR(IF(D65&lt;&gt;"",D65,HLOOKUP($E$2,$F$2:K65,ROW(D65)-1,0)),F65)</f>
        <v>MENU EXCEL</v>
      </c>
      <c r="F65" s="148" t="s">
        <v>645</v>
      </c>
      <c r="G65" s="148" t="s">
        <v>646</v>
      </c>
      <c r="H65" s="148" t="s">
        <v>646</v>
      </c>
      <c r="I65" s="148" t="s">
        <v>646</v>
      </c>
      <c r="J65" s="148" t="s">
        <v>646</v>
      </c>
      <c r="K65" s="148" t="s">
        <v>647</v>
      </c>
      <c r="L65" s="148" t="s">
        <v>714</v>
      </c>
    </row>
    <row r="66" spans="1:31" outlineLevel="1" x14ac:dyDescent="0.5">
      <c r="A66" s="136" t="str">
        <f>$A$1&amp;B66&amp;"_"&amp;C66&amp;"_"&amp;$A$2</f>
        <v>Z_TX_92_10_CS</v>
      </c>
      <c r="B66" s="135" t="str">
        <f t="shared" si="7"/>
        <v>TX</v>
      </c>
      <c r="C66" s="136" t="s">
        <v>652</v>
      </c>
      <c r="D66" s="169"/>
      <c r="E66" s="147" t="str">
        <f>IFERROR(IF(D66&lt;&gt;"",D66,HLOOKUP($E$2,$F$2:K66,ROW(D66)-1,0)),F66)</f>
        <v>¿Desea guardar los cambios?</v>
      </c>
      <c r="F66" s="147" t="s">
        <v>653</v>
      </c>
      <c r="G66" s="147" t="s">
        <v>654</v>
      </c>
      <c r="H66" s="147" t="s">
        <v>655</v>
      </c>
      <c r="I66" s="147" t="s">
        <v>656</v>
      </c>
      <c r="J66" s="147" t="s">
        <v>657</v>
      </c>
      <c r="K66" s="147" t="s">
        <v>658</v>
      </c>
      <c r="L66" s="147" t="s">
        <v>715</v>
      </c>
    </row>
    <row r="67" spans="1:31" x14ac:dyDescent="0.5">
      <c r="A67" s="195" t="s">
        <v>751</v>
      </c>
      <c r="B67" s="195" t="str">
        <f>VLOOKUP(A67,O4:Q50,2,0)</f>
        <v>gl</v>
      </c>
      <c r="C67" s="195">
        <f>VLOOKUP(A67,O4:Q50,3,0)</f>
        <v>0</v>
      </c>
      <c r="D67" s="195"/>
      <c r="E67" s="195" t="str">
        <f>IFERROR(IF(D67&lt;&gt;"",D67,HLOOKUP($E$2,$F$2:K67,ROW(D67)-1,0)),F67)</f>
        <v>FIN</v>
      </c>
      <c r="F67" s="195" t="s">
        <v>725</v>
      </c>
      <c r="G67" s="195" t="s">
        <v>726</v>
      </c>
      <c r="H67" s="195" t="s">
        <v>727</v>
      </c>
      <c r="I67" s="195" t="s">
        <v>728</v>
      </c>
      <c r="J67" s="195" t="s">
        <v>729</v>
      </c>
      <c r="K67" s="195" t="s">
        <v>730</v>
      </c>
      <c r="L67" s="195" t="s">
        <v>731</v>
      </c>
      <c r="S67"/>
      <c r="T67"/>
      <c r="U67"/>
      <c r="V67"/>
      <c r="W67"/>
      <c r="X67"/>
      <c r="Y67"/>
      <c r="Z67"/>
      <c r="AA67"/>
      <c r="AB67"/>
      <c r="AC67"/>
      <c r="AD67"/>
      <c r="AE67"/>
    </row>
    <row r="68" spans="1:31" x14ac:dyDescent="0.5">
      <c r="S68"/>
      <c r="T68"/>
      <c r="U68"/>
      <c r="V68"/>
      <c r="W68"/>
      <c r="X68"/>
      <c r="Y68"/>
      <c r="Z68"/>
      <c r="AA68"/>
      <c r="AB68"/>
      <c r="AC68"/>
      <c r="AD68"/>
      <c r="AE68"/>
    </row>
    <row r="69" spans="1:31" hidden="1" x14ac:dyDescent="0.5">
      <c r="S69"/>
      <c r="T69"/>
      <c r="U69"/>
      <c r="V69"/>
      <c r="W69"/>
      <c r="X69"/>
      <c r="Y69"/>
      <c r="Z69"/>
      <c r="AA69"/>
      <c r="AB69"/>
      <c r="AC69"/>
      <c r="AD69"/>
      <c r="AE69"/>
    </row>
    <row r="70" spans="1:31" hidden="1" x14ac:dyDescent="0.5">
      <c r="S70"/>
      <c r="T70"/>
      <c r="U70"/>
      <c r="V70"/>
      <c r="W70"/>
      <c r="X70"/>
      <c r="Y70"/>
      <c r="Z70"/>
      <c r="AA70"/>
      <c r="AB70"/>
      <c r="AC70"/>
      <c r="AD70"/>
      <c r="AE70"/>
    </row>
    <row r="71" spans="1:31" hidden="1" x14ac:dyDescent="0.5">
      <c r="S71"/>
      <c r="T71"/>
      <c r="U71"/>
      <c r="V71"/>
      <c r="W71"/>
      <c r="X71"/>
      <c r="Y71"/>
      <c r="Z71"/>
      <c r="AA71"/>
      <c r="AB71"/>
      <c r="AC71"/>
      <c r="AD71"/>
      <c r="AE71"/>
    </row>
    <row r="72" spans="1:31" hidden="1" x14ac:dyDescent="0.5">
      <c r="S72"/>
      <c r="T72"/>
      <c r="U72"/>
      <c r="V72"/>
      <c r="W72"/>
      <c r="X72"/>
      <c r="Y72"/>
      <c r="Z72"/>
      <c r="AA72"/>
      <c r="AB72"/>
      <c r="AC72"/>
      <c r="AD72"/>
      <c r="AE72"/>
    </row>
    <row r="73" spans="1:31" hidden="1" x14ac:dyDescent="0.5">
      <c r="S73"/>
      <c r="T73"/>
      <c r="U73"/>
      <c r="V73"/>
      <c r="W73"/>
      <c r="X73"/>
      <c r="Y73"/>
      <c r="Z73"/>
      <c r="AA73"/>
      <c r="AB73"/>
      <c r="AC73"/>
      <c r="AD73"/>
      <c r="AE73"/>
    </row>
    <row r="74" spans="1:31" hidden="1" x14ac:dyDescent="0.5">
      <c r="S74"/>
      <c r="T74"/>
      <c r="U74"/>
      <c r="V74"/>
      <c r="W74"/>
      <c r="X74"/>
      <c r="Y74"/>
      <c r="Z74"/>
      <c r="AA74"/>
      <c r="AB74"/>
      <c r="AC74"/>
      <c r="AD74"/>
      <c r="AE74"/>
    </row>
    <row r="75" spans="1:31" hidden="1" x14ac:dyDescent="0.5">
      <c r="S75"/>
      <c r="T75"/>
      <c r="U75"/>
      <c r="V75"/>
      <c r="W75"/>
      <c r="X75"/>
      <c r="Y75"/>
      <c r="Z75"/>
      <c r="AA75"/>
      <c r="AB75"/>
      <c r="AC75"/>
      <c r="AD75"/>
      <c r="AE75"/>
    </row>
    <row r="76" spans="1:31" hidden="1" x14ac:dyDescent="0.5">
      <c r="S76"/>
      <c r="T76"/>
      <c r="U76"/>
      <c r="V76"/>
      <c r="W76"/>
      <c r="X76"/>
      <c r="Y76"/>
      <c r="Z76"/>
      <c r="AA76"/>
      <c r="AB76"/>
      <c r="AC76"/>
      <c r="AD76"/>
      <c r="AE76"/>
    </row>
    <row r="77" spans="1:31" hidden="1" x14ac:dyDescent="0.5">
      <c r="S77"/>
      <c r="T77"/>
      <c r="U77"/>
      <c r="V77"/>
      <c r="W77"/>
      <c r="X77"/>
      <c r="Y77"/>
      <c r="Z77"/>
      <c r="AA77"/>
      <c r="AB77"/>
      <c r="AC77"/>
      <c r="AD77"/>
      <c r="AE77"/>
    </row>
    <row r="78" spans="1:31" hidden="1" x14ac:dyDescent="0.5">
      <c r="S78"/>
      <c r="T78"/>
      <c r="U78"/>
      <c r="V78"/>
      <c r="W78"/>
      <c r="X78"/>
      <c r="Y78"/>
      <c r="Z78"/>
      <c r="AA78"/>
      <c r="AB78"/>
      <c r="AC78"/>
      <c r="AD78"/>
      <c r="AE78"/>
    </row>
    <row r="79" spans="1:31" hidden="1" x14ac:dyDescent="0.5">
      <c r="S79"/>
      <c r="T79"/>
      <c r="U79"/>
      <c r="V79"/>
      <c r="W79"/>
      <c r="X79"/>
      <c r="Y79"/>
      <c r="Z79"/>
      <c r="AA79"/>
      <c r="AB79"/>
      <c r="AC79"/>
      <c r="AD79"/>
      <c r="AE79"/>
    </row>
    <row r="80" spans="1:31" hidden="1" x14ac:dyDescent="0.5">
      <c r="S80"/>
      <c r="T80"/>
      <c r="U80"/>
      <c r="V80"/>
      <c r="W80"/>
      <c r="X80"/>
      <c r="Y80"/>
      <c r="Z80"/>
      <c r="AA80"/>
      <c r="AB80"/>
      <c r="AC80"/>
      <c r="AD80"/>
      <c r="AE80"/>
    </row>
    <row r="81" customFormat="1" hidden="1" x14ac:dyDescent="0.5"/>
    <row r="82" customFormat="1" hidden="1" x14ac:dyDescent="0.5"/>
    <row r="83" customFormat="1" hidden="1" x14ac:dyDescent="0.5"/>
    <row r="84" customFormat="1" hidden="1" x14ac:dyDescent="0.5"/>
    <row r="85" customFormat="1" hidden="1" x14ac:dyDescent="0.5"/>
    <row r="86" customFormat="1" hidden="1" x14ac:dyDescent="0.5"/>
    <row r="87" customFormat="1" hidden="1" x14ac:dyDescent="0.5"/>
    <row r="88" customFormat="1" hidden="1" x14ac:dyDescent="0.5"/>
    <row r="89" customFormat="1" hidden="1" x14ac:dyDescent="0.5"/>
    <row r="90" customFormat="1" hidden="1" x14ac:dyDescent="0.5"/>
    <row r="91" customFormat="1" hidden="1" x14ac:dyDescent="0.5"/>
    <row r="92" customFormat="1" hidden="1" x14ac:dyDescent="0.5"/>
    <row r="93" customFormat="1" hidden="1" x14ac:dyDescent="0.5"/>
    <row r="94" customFormat="1" hidden="1" x14ac:dyDescent="0.5"/>
    <row r="95" customFormat="1" hidden="1" x14ac:dyDescent="0.5"/>
    <row r="96" customFormat="1" hidden="1" x14ac:dyDescent="0.5"/>
    <row r="97" customFormat="1" hidden="1" x14ac:dyDescent="0.5"/>
    <row r="98" customFormat="1" hidden="1" x14ac:dyDescent="0.5"/>
    <row r="99" customFormat="1" hidden="1" x14ac:dyDescent="0.5"/>
    <row r="100" customFormat="1" hidden="1" x14ac:dyDescent="0.5"/>
    <row r="101" customFormat="1" hidden="1" x14ac:dyDescent="0.5"/>
    <row r="102" customFormat="1" hidden="1" x14ac:dyDescent="0.5"/>
    <row r="103" customFormat="1" hidden="1" x14ac:dyDescent="0.5"/>
    <row r="104" customFormat="1" hidden="1" x14ac:dyDescent="0.5"/>
    <row r="105" customFormat="1" hidden="1" x14ac:dyDescent="0.5"/>
    <row r="106" customFormat="1" hidden="1" x14ac:dyDescent="0.5"/>
    <row r="107" customFormat="1" hidden="1" x14ac:dyDescent="0.5"/>
    <row r="108" customFormat="1" hidden="1" x14ac:dyDescent="0.5"/>
    <row r="109" customFormat="1" hidden="1" x14ac:dyDescent="0.5"/>
    <row r="110" customFormat="1" hidden="1" x14ac:dyDescent="0.5"/>
    <row r="111" customFormat="1" hidden="1" x14ac:dyDescent="0.5"/>
    <row r="112" customFormat="1" hidden="1" x14ac:dyDescent="0.5"/>
    <row r="113" customFormat="1" hidden="1" x14ac:dyDescent="0.5"/>
    <row r="114" customFormat="1" hidden="1" x14ac:dyDescent="0.5"/>
    <row r="115" customFormat="1" hidden="1" x14ac:dyDescent="0.5"/>
    <row r="116" customFormat="1" hidden="1" x14ac:dyDescent="0.5"/>
    <row r="117" customFormat="1" hidden="1" x14ac:dyDescent="0.5"/>
    <row r="118" customFormat="1" hidden="1" x14ac:dyDescent="0.5"/>
    <row r="119" customFormat="1" hidden="1" x14ac:dyDescent="0.5"/>
    <row r="120" customFormat="1" hidden="1" x14ac:dyDescent="0.5"/>
    <row r="121" customFormat="1" hidden="1" x14ac:dyDescent="0.5"/>
    <row r="122" customFormat="1" hidden="1" x14ac:dyDescent="0.5"/>
    <row r="123" customFormat="1" hidden="1" x14ac:dyDescent="0.5"/>
    <row r="124" customFormat="1" hidden="1" x14ac:dyDescent="0.5"/>
    <row r="125" customFormat="1" hidden="1" x14ac:dyDescent="0.5"/>
    <row r="126" customFormat="1" hidden="1" x14ac:dyDescent="0.5"/>
    <row r="127" customFormat="1" hidden="1" x14ac:dyDescent="0.5"/>
    <row r="128" customFormat="1" hidden="1" x14ac:dyDescent="0.5"/>
    <row r="129" customFormat="1" hidden="1" x14ac:dyDescent="0.5"/>
    <row r="130" customFormat="1" hidden="1" x14ac:dyDescent="0.5"/>
    <row r="131" customFormat="1" hidden="1" x14ac:dyDescent="0.5"/>
    <row r="132" customFormat="1" hidden="1" x14ac:dyDescent="0.5"/>
    <row r="133" customFormat="1" hidden="1" x14ac:dyDescent="0.5"/>
    <row r="134" customFormat="1" hidden="1" x14ac:dyDescent="0.5"/>
    <row r="135" customFormat="1" hidden="1" x14ac:dyDescent="0.5"/>
    <row r="136" customFormat="1" hidden="1" x14ac:dyDescent="0.5"/>
    <row r="137" customFormat="1" hidden="1" x14ac:dyDescent="0.5"/>
    <row r="138" customFormat="1" hidden="1" x14ac:dyDescent="0.5"/>
    <row r="139" customFormat="1" hidden="1" x14ac:dyDescent="0.5"/>
    <row r="140" customFormat="1" hidden="1" x14ac:dyDescent="0.5"/>
    <row r="141" customFormat="1" hidden="1" x14ac:dyDescent="0.5"/>
    <row r="142" customFormat="1" hidden="1" x14ac:dyDescent="0.5"/>
    <row r="143" customFormat="1" hidden="1" x14ac:dyDescent="0.5"/>
    <row r="144" customFormat="1" hidden="1" x14ac:dyDescent="0.5"/>
    <row r="145" customFormat="1" hidden="1" x14ac:dyDescent="0.5"/>
    <row r="146" customFormat="1" hidden="1" x14ac:dyDescent="0.5"/>
    <row r="147" customFormat="1" hidden="1" x14ac:dyDescent="0.5"/>
    <row r="148" customFormat="1" hidden="1" x14ac:dyDescent="0.5"/>
    <row r="149" customFormat="1" hidden="1" x14ac:dyDescent="0.5"/>
    <row r="150" customFormat="1" hidden="1" x14ac:dyDescent="0.5"/>
    <row r="151" customFormat="1" hidden="1" x14ac:dyDescent="0.5"/>
    <row r="152" customFormat="1" hidden="1" x14ac:dyDescent="0.5"/>
    <row r="153" customFormat="1" hidden="1" x14ac:dyDescent="0.5"/>
    <row r="154" customFormat="1" hidden="1" x14ac:dyDescent="0.5"/>
    <row r="155" customFormat="1" hidden="1" x14ac:dyDescent="0.5"/>
    <row r="156" customFormat="1" hidden="1" x14ac:dyDescent="0.5"/>
    <row r="157" customFormat="1" hidden="1" x14ac:dyDescent="0.5"/>
    <row r="158" customFormat="1" hidden="1" x14ac:dyDescent="0.5"/>
    <row r="159" customFormat="1" hidden="1" x14ac:dyDescent="0.5"/>
    <row r="160" customFormat="1" hidden="1" x14ac:dyDescent="0.5"/>
    <row r="161" customFormat="1" hidden="1" x14ac:dyDescent="0.5"/>
    <row r="162" customFormat="1" hidden="1" x14ac:dyDescent="0.5"/>
    <row r="163" customFormat="1" hidden="1" x14ac:dyDescent="0.5"/>
    <row r="164" customFormat="1" hidden="1" x14ac:dyDescent="0.5"/>
    <row r="165" customFormat="1" hidden="1" x14ac:dyDescent="0.5"/>
    <row r="166" customFormat="1" hidden="1" x14ac:dyDescent="0.5"/>
    <row r="167" customFormat="1" hidden="1" x14ac:dyDescent="0.5"/>
    <row r="168" customFormat="1" hidden="1" x14ac:dyDescent="0.5"/>
    <row r="169" customFormat="1" hidden="1" x14ac:dyDescent="0.5"/>
    <row r="170" customFormat="1" hidden="1" x14ac:dyDescent="0.5"/>
    <row r="171" customFormat="1" hidden="1" x14ac:dyDescent="0.5"/>
    <row r="172" customFormat="1" hidden="1" x14ac:dyDescent="0.5"/>
    <row r="173" customFormat="1" hidden="1" x14ac:dyDescent="0.5"/>
    <row r="174" customFormat="1" hidden="1" x14ac:dyDescent="0.5"/>
    <row r="175" customFormat="1" hidden="1" x14ac:dyDescent="0.5"/>
    <row r="176" customFormat="1" hidden="1" x14ac:dyDescent="0.5"/>
    <row r="177" customFormat="1" hidden="1" x14ac:dyDescent="0.5"/>
    <row r="178" customFormat="1" hidden="1" x14ac:dyDescent="0.5"/>
    <row r="179" customFormat="1" hidden="1" x14ac:dyDescent="0.5"/>
    <row r="180" customFormat="1" hidden="1" x14ac:dyDescent="0.5"/>
    <row r="181" customFormat="1" hidden="1" x14ac:dyDescent="0.5"/>
    <row r="182" customFormat="1" hidden="1" x14ac:dyDescent="0.5"/>
    <row r="183" customFormat="1" hidden="1" x14ac:dyDescent="0.5"/>
    <row r="184" customFormat="1" hidden="1" x14ac:dyDescent="0.5"/>
    <row r="185" customFormat="1" hidden="1" x14ac:dyDescent="0.5"/>
    <row r="186" customFormat="1" hidden="1" x14ac:dyDescent="0.5"/>
    <row r="187" customFormat="1" hidden="1" x14ac:dyDescent="0.5"/>
    <row r="188" customFormat="1" hidden="1" x14ac:dyDescent="0.5"/>
    <row r="189" customFormat="1" hidden="1" x14ac:dyDescent="0.5"/>
    <row r="190" customFormat="1" hidden="1" x14ac:dyDescent="0.5"/>
    <row r="191" customFormat="1" hidden="1" x14ac:dyDescent="0.5"/>
    <row r="192" customFormat="1" hidden="1" x14ac:dyDescent="0.5"/>
    <row r="193" customFormat="1" hidden="1" x14ac:dyDescent="0.5"/>
    <row r="194" customFormat="1" hidden="1" x14ac:dyDescent="0.5"/>
    <row r="195" customFormat="1" hidden="1" x14ac:dyDescent="0.5"/>
    <row r="196" customFormat="1" hidden="1" x14ac:dyDescent="0.5"/>
    <row r="197" customFormat="1" hidden="1" x14ac:dyDescent="0.5"/>
    <row r="198" customFormat="1" hidden="1" x14ac:dyDescent="0.5"/>
    <row r="199" customFormat="1" hidden="1" x14ac:dyDescent="0.5"/>
    <row r="200" customFormat="1" hidden="1" x14ac:dyDescent="0.5"/>
    <row r="201" customFormat="1" hidden="1" x14ac:dyDescent="0.5"/>
    <row r="202" customFormat="1" hidden="1" x14ac:dyDescent="0.5"/>
    <row r="203" customFormat="1" hidden="1" x14ac:dyDescent="0.5"/>
    <row r="204" customFormat="1" hidden="1" x14ac:dyDescent="0.5"/>
    <row r="205" customFormat="1" hidden="1" x14ac:dyDescent="0.5"/>
    <row r="206" customFormat="1" hidden="1" x14ac:dyDescent="0.5"/>
    <row r="207" customFormat="1" hidden="1" x14ac:dyDescent="0.5"/>
    <row r="208" customFormat="1" hidden="1" x14ac:dyDescent="0.5"/>
    <row r="209" customFormat="1" hidden="1" x14ac:dyDescent="0.5"/>
    <row r="210" customFormat="1" hidden="1" x14ac:dyDescent="0.5"/>
    <row r="211" customFormat="1" hidden="1" x14ac:dyDescent="0.5"/>
    <row r="212" customFormat="1" hidden="1" x14ac:dyDescent="0.5"/>
    <row r="213" customFormat="1" hidden="1" x14ac:dyDescent="0.5"/>
    <row r="214" customFormat="1" hidden="1" x14ac:dyDescent="0.5"/>
    <row r="215" customFormat="1" hidden="1" x14ac:dyDescent="0.5"/>
    <row r="216" customFormat="1" hidden="1" x14ac:dyDescent="0.5"/>
    <row r="217" customFormat="1" hidden="1" x14ac:dyDescent="0.5"/>
    <row r="218" customFormat="1" hidden="1" x14ac:dyDescent="0.5"/>
    <row r="219" customFormat="1" hidden="1" x14ac:dyDescent="0.5"/>
    <row r="220" customFormat="1" hidden="1" x14ac:dyDescent="0.5"/>
    <row r="221" customFormat="1" hidden="1" x14ac:dyDescent="0.5"/>
    <row r="222" customFormat="1" hidden="1" x14ac:dyDescent="0.5"/>
    <row r="223" customFormat="1" hidden="1" x14ac:dyDescent="0.5"/>
    <row r="224" customFormat="1" hidden="1" x14ac:dyDescent="0.5"/>
    <row r="225" customFormat="1" hidden="1" x14ac:dyDescent="0.5"/>
    <row r="226" customFormat="1" hidden="1" x14ac:dyDescent="0.5"/>
    <row r="227" customFormat="1" hidden="1" x14ac:dyDescent="0.5"/>
    <row r="228" customFormat="1" hidden="1" x14ac:dyDescent="0.5"/>
    <row r="229" customFormat="1" hidden="1" x14ac:dyDescent="0.5"/>
    <row r="230" customFormat="1" hidden="1" x14ac:dyDescent="0.5"/>
    <row r="231" customFormat="1" hidden="1" x14ac:dyDescent="0.5"/>
    <row r="232" customFormat="1" hidden="1" x14ac:dyDescent="0.5"/>
    <row r="233" customFormat="1" hidden="1" x14ac:dyDescent="0.5"/>
    <row r="234" customFormat="1" hidden="1" x14ac:dyDescent="0.5"/>
    <row r="235" customFormat="1" hidden="1" x14ac:dyDescent="0.5"/>
    <row r="236" customFormat="1" hidden="1" x14ac:dyDescent="0.5"/>
    <row r="237" customFormat="1" hidden="1" x14ac:dyDescent="0.5"/>
    <row r="238" customFormat="1" hidden="1" x14ac:dyDescent="0.5"/>
    <row r="239" customFormat="1" hidden="1" x14ac:dyDescent="0.5"/>
    <row r="240" customFormat="1" hidden="1" x14ac:dyDescent="0.5"/>
    <row r="241" customFormat="1" hidden="1" x14ac:dyDescent="0.5"/>
    <row r="242" customFormat="1" hidden="1" x14ac:dyDescent="0.5"/>
    <row r="243" customFormat="1" hidden="1" x14ac:dyDescent="0.5"/>
    <row r="244" customFormat="1" hidden="1" x14ac:dyDescent="0.5"/>
    <row r="245" customFormat="1" hidden="1" x14ac:dyDescent="0.5"/>
    <row r="246" customFormat="1" hidden="1" x14ac:dyDescent="0.5"/>
    <row r="247" customFormat="1" hidden="1" x14ac:dyDescent="0.5"/>
    <row r="248" customFormat="1" hidden="1" x14ac:dyDescent="0.5"/>
    <row r="249" customFormat="1" hidden="1" x14ac:dyDescent="0.5"/>
    <row r="250" customFormat="1" hidden="1" x14ac:dyDescent="0.5"/>
    <row r="251" customFormat="1" hidden="1" x14ac:dyDescent="0.5"/>
    <row r="252" customFormat="1" hidden="1" x14ac:dyDescent="0.5"/>
    <row r="253" customFormat="1" hidden="1" x14ac:dyDescent="0.5"/>
    <row r="254" customFormat="1" hidden="1" x14ac:dyDescent="0.5"/>
    <row r="255" customFormat="1" hidden="1" x14ac:dyDescent="0.5"/>
    <row r="256" customFormat="1" hidden="1" x14ac:dyDescent="0.5"/>
    <row r="257" customFormat="1" hidden="1" x14ac:dyDescent="0.5"/>
    <row r="258" customFormat="1" hidden="1" x14ac:dyDescent="0.5"/>
    <row r="259" customFormat="1" hidden="1" x14ac:dyDescent="0.5"/>
    <row r="260" customFormat="1" hidden="1" x14ac:dyDescent="0.5"/>
    <row r="261" customFormat="1" hidden="1" x14ac:dyDescent="0.5"/>
    <row r="262" customFormat="1" hidden="1" x14ac:dyDescent="0.5"/>
    <row r="263" customFormat="1" hidden="1" x14ac:dyDescent="0.5"/>
    <row r="264" customFormat="1" hidden="1" x14ac:dyDescent="0.5"/>
    <row r="265" customFormat="1" hidden="1" x14ac:dyDescent="0.5"/>
    <row r="266" customFormat="1" hidden="1" x14ac:dyDescent="0.5"/>
    <row r="267" customFormat="1" hidden="1" x14ac:dyDescent="0.5"/>
    <row r="268" customFormat="1" hidden="1" x14ac:dyDescent="0.5"/>
    <row r="269" customFormat="1" hidden="1" x14ac:dyDescent="0.5"/>
    <row r="270" customFormat="1" hidden="1" x14ac:dyDescent="0.5"/>
    <row r="271" customFormat="1" hidden="1" x14ac:dyDescent="0.5"/>
    <row r="272" customFormat="1" hidden="1" x14ac:dyDescent="0.5"/>
    <row r="273" customFormat="1" hidden="1" x14ac:dyDescent="0.5"/>
    <row r="274" customFormat="1" hidden="1" x14ac:dyDescent="0.5"/>
    <row r="275" customFormat="1" hidden="1" x14ac:dyDescent="0.5"/>
    <row r="276" customFormat="1" hidden="1" x14ac:dyDescent="0.5"/>
    <row r="277" customFormat="1" hidden="1" x14ac:dyDescent="0.5"/>
    <row r="278" customFormat="1" hidden="1" x14ac:dyDescent="0.5"/>
    <row r="279" customFormat="1" hidden="1" x14ac:dyDescent="0.5"/>
    <row r="280" customFormat="1" hidden="1" x14ac:dyDescent="0.5"/>
    <row r="281" customFormat="1" hidden="1" x14ac:dyDescent="0.5"/>
    <row r="282" customFormat="1" hidden="1" x14ac:dyDescent="0.5"/>
    <row r="283" customFormat="1" hidden="1" x14ac:dyDescent="0.5"/>
    <row r="284" customFormat="1" hidden="1" x14ac:dyDescent="0.5"/>
    <row r="285" customFormat="1" hidden="1" x14ac:dyDescent="0.5"/>
    <row r="286" customFormat="1" hidden="1" x14ac:dyDescent="0.5"/>
    <row r="287" customFormat="1" hidden="1" x14ac:dyDescent="0.5"/>
    <row r="288" customFormat="1" hidden="1" x14ac:dyDescent="0.5"/>
    <row r="289" customFormat="1" hidden="1" x14ac:dyDescent="0.5"/>
    <row r="290" customFormat="1" hidden="1" x14ac:dyDescent="0.5"/>
    <row r="291" customFormat="1" hidden="1" x14ac:dyDescent="0.5"/>
    <row r="292" customFormat="1" hidden="1" x14ac:dyDescent="0.5"/>
    <row r="293" customFormat="1" hidden="1" x14ac:dyDescent="0.5"/>
    <row r="294" customFormat="1" hidden="1" x14ac:dyDescent="0.5"/>
    <row r="295" customFormat="1" hidden="1" x14ac:dyDescent="0.5"/>
    <row r="296" customFormat="1" hidden="1" x14ac:dyDescent="0.5"/>
    <row r="297" customFormat="1" hidden="1" x14ac:dyDescent="0.5"/>
    <row r="298" customFormat="1" hidden="1" x14ac:dyDescent="0.5"/>
    <row r="299" customFormat="1" hidden="1" x14ac:dyDescent="0.5"/>
    <row r="300" customFormat="1" hidden="1" x14ac:dyDescent="0.5"/>
    <row r="301" customFormat="1" hidden="1" x14ac:dyDescent="0.5"/>
    <row r="302" customFormat="1" hidden="1" x14ac:dyDescent="0.5"/>
    <row r="303" customFormat="1" hidden="1" x14ac:dyDescent="0.5"/>
    <row r="304" customFormat="1" hidden="1" x14ac:dyDescent="0.5"/>
    <row r="305" customFormat="1" hidden="1" x14ac:dyDescent="0.5"/>
    <row r="306" customFormat="1" hidden="1" x14ac:dyDescent="0.5"/>
    <row r="307" customFormat="1" hidden="1" x14ac:dyDescent="0.5"/>
    <row r="308" customFormat="1" hidden="1" x14ac:dyDescent="0.5"/>
    <row r="309" customFormat="1" hidden="1" x14ac:dyDescent="0.5"/>
    <row r="310" customFormat="1" hidden="1" x14ac:dyDescent="0.5"/>
    <row r="311" customFormat="1" hidden="1" x14ac:dyDescent="0.5"/>
    <row r="312" customFormat="1" hidden="1" x14ac:dyDescent="0.5"/>
    <row r="313" customFormat="1" hidden="1" x14ac:dyDescent="0.5"/>
    <row r="314" customFormat="1" hidden="1" x14ac:dyDescent="0.5"/>
    <row r="315" customFormat="1" hidden="1" x14ac:dyDescent="0.5"/>
    <row r="316" customFormat="1" hidden="1" x14ac:dyDescent="0.5"/>
    <row r="317" customFormat="1" hidden="1" x14ac:dyDescent="0.5"/>
    <row r="318" customFormat="1" hidden="1" x14ac:dyDescent="0.5"/>
    <row r="319" customFormat="1" hidden="1" x14ac:dyDescent="0.5"/>
    <row r="320" customFormat="1" hidden="1" x14ac:dyDescent="0.5"/>
    <row r="321" customFormat="1" hidden="1" x14ac:dyDescent="0.5"/>
    <row r="322" customFormat="1" hidden="1" x14ac:dyDescent="0.5"/>
    <row r="323" customFormat="1" hidden="1" x14ac:dyDescent="0.5"/>
    <row r="324" customFormat="1" hidden="1" x14ac:dyDescent="0.5"/>
    <row r="325" customFormat="1" hidden="1" x14ac:dyDescent="0.5"/>
    <row r="326" customFormat="1" hidden="1" x14ac:dyDescent="0.5"/>
    <row r="327" customFormat="1" hidden="1" x14ac:dyDescent="0.5"/>
    <row r="328" customFormat="1" hidden="1" x14ac:dyDescent="0.5"/>
    <row r="329" customFormat="1" hidden="1" x14ac:dyDescent="0.5"/>
    <row r="330" customFormat="1" hidden="1" x14ac:dyDescent="0.5"/>
    <row r="331" customFormat="1" hidden="1" x14ac:dyDescent="0.5"/>
    <row r="332" customFormat="1" hidden="1" x14ac:dyDescent="0.5"/>
    <row r="333" customFormat="1" hidden="1" x14ac:dyDescent="0.5"/>
    <row r="334" customFormat="1" hidden="1" x14ac:dyDescent="0.5"/>
    <row r="335" customFormat="1" hidden="1" x14ac:dyDescent="0.5"/>
    <row r="336" customFormat="1" hidden="1" x14ac:dyDescent="0.5"/>
    <row r="337" customFormat="1" hidden="1" x14ac:dyDescent="0.5"/>
    <row r="338" customFormat="1" hidden="1" x14ac:dyDescent="0.5"/>
    <row r="339" customFormat="1" hidden="1" x14ac:dyDescent="0.5"/>
    <row r="340" customFormat="1" hidden="1" x14ac:dyDescent="0.5"/>
    <row r="341" customFormat="1" hidden="1" x14ac:dyDescent="0.5"/>
    <row r="342" customFormat="1" hidden="1" x14ac:dyDescent="0.5"/>
    <row r="343" customFormat="1" hidden="1" x14ac:dyDescent="0.5"/>
    <row r="344" customFormat="1" hidden="1" x14ac:dyDescent="0.5"/>
    <row r="345" customFormat="1" hidden="1" x14ac:dyDescent="0.5"/>
    <row r="346" customFormat="1" hidden="1" x14ac:dyDescent="0.5"/>
    <row r="347" customFormat="1" hidden="1" x14ac:dyDescent="0.5"/>
    <row r="348" customFormat="1" hidden="1" x14ac:dyDescent="0.5"/>
    <row r="349" customFormat="1" hidden="1" x14ac:dyDescent="0.5"/>
    <row r="350" customFormat="1" hidden="1" x14ac:dyDescent="0.5"/>
    <row r="351" customFormat="1" hidden="1" x14ac:dyDescent="0.5"/>
    <row r="352" customFormat="1" hidden="1" x14ac:dyDescent="0.5"/>
    <row r="353" customFormat="1" hidden="1" x14ac:dyDescent="0.5"/>
    <row r="354" customFormat="1" hidden="1" x14ac:dyDescent="0.5"/>
    <row r="355" customFormat="1" hidden="1" x14ac:dyDescent="0.5"/>
    <row r="356" customFormat="1" hidden="1" x14ac:dyDescent="0.5"/>
    <row r="357" customFormat="1" hidden="1" x14ac:dyDescent="0.5"/>
    <row r="358" customFormat="1" hidden="1" x14ac:dyDescent="0.5"/>
    <row r="359" customFormat="1" hidden="1" x14ac:dyDescent="0.5"/>
    <row r="360" customFormat="1" hidden="1" x14ac:dyDescent="0.5"/>
    <row r="361" customFormat="1" hidden="1" x14ac:dyDescent="0.5"/>
    <row r="362" customFormat="1" hidden="1" x14ac:dyDescent="0.5"/>
    <row r="363" customFormat="1" hidden="1" x14ac:dyDescent="0.5"/>
    <row r="364" customFormat="1" hidden="1" x14ac:dyDescent="0.5"/>
    <row r="365" customFormat="1" hidden="1" x14ac:dyDescent="0.5"/>
    <row r="366" customFormat="1" hidden="1" x14ac:dyDescent="0.5"/>
    <row r="367" customFormat="1" hidden="1" x14ac:dyDescent="0.5"/>
    <row r="368" customFormat="1" hidden="1" x14ac:dyDescent="0.5"/>
    <row r="369" customFormat="1" hidden="1" x14ac:dyDescent="0.5"/>
    <row r="370" customFormat="1" hidden="1" x14ac:dyDescent="0.5"/>
    <row r="371" customFormat="1" hidden="1" x14ac:dyDescent="0.5"/>
    <row r="372" customFormat="1" hidden="1" x14ac:dyDescent="0.5"/>
    <row r="373" customFormat="1" hidden="1" x14ac:dyDescent="0.5"/>
    <row r="374" customFormat="1" hidden="1" x14ac:dyDescent="0.5"/>
    <row r="375" customFormat="1" hidden="1" x14ac:dyDescent="0.5"/>
    <row r="376" customFormat="1" hidden="1" x14ac:dyDescent="0.5"/>
    <row r="377" customFormat="1" hidden="1" x14ac:dyDescent="0.5"/>
    <row r="378" customFormat="1" hidden="1" x14ac:dyDescent="0.5"/>
    <row r="379" customFormat="1" hidden="1" x14ac:dyDescent="0.5"/>
    <row r="380" customFormat="1" hidden="1" x14ac:dyDescent="0.5"/>
    <row r="381" customFormat="1" hidden="1" x14ac:dyDescent="0.5"/>
    <row r="382" customFormat="1" hidden="1" x14ac:dyDescent="0.5"/>
  </sheetData>
  <sheetProtection algorithmName="SHA-512" hashValue="EFvDi3MSRW73NdIsYvAsc+BhgNAxKxcPxTt3ACKCjR73QNbhqIfRpAgCELXZUjGGqLKgcIubArfstFoT9O9iow==" saltValue="M4mqjZOIoId7mfBIEVvyPQ==" spinCount="100000" sheet="1" objects="1" scenarios="1" selectLockedCells="1"/>
  <conditionalFormatting sqref="F3:F53 F55">
    <cfRule type="duplicateValues" dxfId="43" priority="4"/>
  </conditionalFormatting>
  <conditionalFormatting sqref="F54">
    <cfRule type="duplicateValues" dxfId="42" priority="2"/>
  </conditionalFormatting>
  <conditionalFormatting sqref="F56:F66">
    <cfRule type="duplicateValues" dxfId="41" priority="1"/>
  </conditionalFormatting>
  <dataValidations disablePrompts="1" count="2">
    <dataValidation type="list" allowBlank="1" showInputMessage="1" showErrorMessage="1" sqref="W38:W43 X3:X29" xr:uid="{00000000-0002-0000-0900-000000000000}">
      <formula1>"True,False"</formula1>
    </dataValidation>
    <dataValidation type="list" allowBlank="1" showInputMessage="1" sqref="AC3:AC29" xr:uid="{00000000-0002-0000-0900-000001000000}">
      <formula1>"N/A"</formula1>
    </dataValidation>
  </dataValidations>
  <pageMargins left="0.7" right="0.7" top="0.75" bottom="0.75" header="0.3" footer="0.3"/>
  <pageSetup paperSize="9"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_21"/>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30" width="14.3515625" hidden="1" customWidth="1"/>
    <col min="31" max="35" width="11.41015625" customWidth="1"/>
    <col min="36" max="16384" width="11.41015625" hidden="1"/>
  </cols>
  <sheetData>
    <row r="1" spans="1:35" ht="24.95" customHeight="1" x14ac:dyDescent="0.5">
      <c r="A1" s="35"/>
      <c r="B1" s="35"/>
      <c r="D1" s="35"/>
      <c r="E1" s="35"/>
      <c r="F1" s="59" t="str">
        <f ca="1">INDIRECT("Z_BP_10_"&amp;IDIOMA)&amp;"                  "&amp;INDIRECT("Z_BP_11_"&amp;IDIOMA)&amp;"                    "&amp;INDIRECT("Z_BP_12_"&amp;IDIOMA)&amp;"                         "&amp;INDIRECT("Z_BP_13_"&amp;IDIOMA)&amp;"                                "&amp;INDIRECT("Z_IN_00_"&amp;IDIOMA)</f>
        <v>OM 1R                  OM +R                    VF                         EM                                INICIO</v>
      </c>
      <c r="G1" s="51" t="str">
        <f ca="1">INDIRECT("Z_BP_01_"&amp;IDIOMA)</f>
        <v>Preguntas Almacenadas</v>
      </c>
      <c r="H1" s="183"/>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60" t="str">
        <f ca="1">"    "&amp;INDIRECT("Z_BP_14_"&amp;IDIOMA)&amp;"                         "&amp;INDIRECT("Z_BP_15_"&amp;IDIOMA)&amp;"                         "&amp;INDIRECT("Z_BP_31_"&amp;IDIOMA)&amp;"                         "&amp;INDIRECT("Z_BP_16_"&amp;IDIOMA)&amp;"                                 "&amp;INDIRECT("Z_BP_02_"&amp;IDIOMA)</f>
        <v xml:space="preserve">    RC                         PP                         EN                         CL                                 DICCIONARIO</v>
      </c>
      <c r="G2" s="34">
        <f>COUNTA(Tabla_OM[Enunciado])</f>
        <v>3</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V"&amp;MID(Version,5,7)&amp;UPPER(INICIO!C24)&amp;"
"&amp;INDIRECT("Z_BP_03_"&amp;IDIOMA)</f>
        <v>FastTest PlugIn - V7.8  - OPCIÓN MÚLTIPLE 1R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81"/>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
        <v>279</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7" t="s">
        <v>371</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IF(COUNTIF(Tabla_OM[[#This Row],[Puntos 1]:[Puntos 6]],"&gt;0")=0,"",COUNTIF(Tabla_OM[[#This Row],[Puntos 1]:[Puntos 6]],"&gt;0"))</f>
        <v>1</v>
      </c>
      <c r="B5" s="150">
        <f>IF(Tabla_OM[[#This Row],[NRC]]="","",COUNTA(Tabla_OM[[#This Row],[Respuesta 1]:[Respuesta 6]])-Tabla_OM[[#This Row],[NRC]])</f>
        <v>5</v>
      </c>
      <c r="D5" s="23"/>
      <c r="E5" s="77" t="s">
        <v>832</v>
      </c>
      <c r="F5" s="76" t="s">
        <v>833</v>
      </c>
      <c r="G5" s="12" t="s">
        <v>834</v>
      </c>
      <c r="H5" s="13" t="s">
        <v>835</v>
      </c>
      <c r="I5" s="14" t="s">
        <v>836</v>
      </c>
      <c r="J5" s="15" t="s">
        <v>837</v>
      </c>
      <c r="K5" s="16" t="s">
        <v>838</v>
      </c>
      <c r="L5" s="17" t="s">
        <v>836</v>
      </c>
      <c r="M5" s="24" t="s">
        <v>839</v>
      </c>
      <c r="N5" s="25" t="s">
        <v>840</v>
      </c>
      <c r="O5" s="26" t="s">
        <v>841</v>
      </c>
      <c r="P5" s="27" t="s">
        <v>842</v>
      </c>
      <c r="Q5" s="28" t="s">
        <v>843</v>
      </c>
      <c r="R5" s="29" t="s">
        <v>844</v>
      </c>
      <c r="S5" s="24">
        <v>100</v>
      </c>
      <c r="T5" s="25">
        <v>0</v>
      </c>
      <c r="U5" s="26">
        <v>0</v>
      </c>
      <c r="V5" s="27">
        <v>0</v>
      </c>
      <c r="W5" s="28">
        <v>0</v>
      </c>
      <c r="X5" s="29">
        <v>0</v>
      </c>
      <c r="Y5" s="29"/>
      <c r="Z5" s="29"/>
      <c r="AA5" s="29"/>
      <c r="AB5" s="29"/>
      <c r="AC5" s="29"/>
      <c r="AD5" s="29"/>
      <c r="AE5" s="30"/>
      <c r="AF5" s="31"/>
      <c r="AG5" s="32"/>
      <c r="AH5" s="33"/>
      <c r="AI5" s="86"/>
    </row>
    <row r="6" spans="1:35" x14ac:dyDescent="0.5">
      <c r="A6" s="150">
        <f>IF(COUNTIF(Tabla_OM[[#This Row],[Puntos 1]:[Puntos 6]],"&gt;0")=0,"",COUNTIF(Tabla_OM[[#This Row],[Puntos 1]:[Puntos 6]],"&gt;0"))</f>
        <v>1</v>
      </c>
      <c r="B6" s="150">
        <f>IF(Tabla_OM[[#This Row],[NRC]]="","",COUNTA(Tabla_OM[[#This Row],[Respuesta 1]:[Respuesta 6]])-Tabla_OM[[#This Row],[NRC]])</f>
        <v>5</v>
      </c>
      <c r="D6" s="23"/>
      <c r="E6" s="77" t="s">
        <v>845</v>
      </c>
      <c r="F6" s="76" t="s">
        <v>846</v>
      </c>
      <c r="G6" s="12" t="s">
        <v>847</v>
      </c>
      <c r="H6" s="13" t="s">
        <v>848</v>
      </c>
      <c r="I6" s="14" t="s">
        <v>849</v>
      </c>
      <c r="J6" s="15" t="s">
        <v>850</v>
      </c>
      <c r="K6" s="16" t="s">
        <v>851</v>
      </c>
      <c r="L6" s="17" t="s">
        <v>852</v>
      </c>
      <c r="M6" s="24" t="s">
        <v>839</v>
      </c>
      <c r="N6" s="25" t="s">
        <v>840</v>
      </c>
      <c r="O6" s="26" t="s">
        <v>841</v>
      </c>
      <c r="P6" s="27" t="s">
        <v>842</v>
      </c>
      <c r="Q6" s="28" t="s">
        <v>843</v>
      </c>
      <c r="R6" s="29" t="s">
        <v>844</v>
      </c>
      <c r="S6" s="24">
        <v>100</v>
      </c>
      <c r="T6" s="25"/>
      <c r="U6" s="26"/>
      <c r="V6" s="27"/>
      <c r="W6" s="28"/>
      <c r="X6" s="29"/>
      <c r="Y6" s="29"/>
      <c r="Z6" s="29"/>
      <c r="AA6" s="29"/>
      <c r="AB6" s="29"/>
      <c r="AC6" s="29"/>
      <c r="AD6" s="29"/>
      <c r="AE6" s="30"/>
      <c r="AF6" s="31"/>
      <c r="AG6" s="32"/>
      <c r="AH6" s="33"/>
      <c r="AI6" s="86"/>
    </row>
    <row r="7" spans="1:35" ht="35" x14ac:dyDescent="0.5">
      <c r="A7" s="150">
        <f>IF(COUNTIF(Tabla_OM[[#This Row],[Puntos 1]:[Puntos 6]],"&gt;0")=0,"",COUNTIF(Tabla_OM[[#This Row],[Puntos 1]:[Puntos 6]],"&gt;0"))</f>
        <v>1</v>
      </c>
      <c r="B7" s="150">
        <f>IF(Tabla_OM[[#This Row],[NRC]]="","",COUNTA(Tabla_OM[[#This Row],[Respuesta 1]:[Respuesta 6]])-Tabla_OM[[#This Row],[NRC]])</f>
        <v>2</v>
      </c>
      <c r="D7" s="23"/>
      <c r="E7" s="77" t="s">
        <v>853</v>
      </c>
      <c r="F7" s="76" t="s">
        <v>854</v>
      </c>
      <c r="G7" s="12" t="s">
        <v>855</v>
      </c>
      <c r="H7" s="13" t="s">
        <v>856</v>
      </c>
      <c r="I7" s="14" t="s">
        <v>857</v>
      </c>
      <c r="J7" s="15"/>
      <c r="K7" s="16"/>
      <c r="L7" s="17"/>
      <c r="M7" s="24" t="s">
        <v>839</v>
      </c>
      <c r="N7" s="25" t="s">
        <v>840</v>
      </c>
      <c r="O7" s="26" t="s">
        <v>841</v>
      </c>
      <c r="P7" s="27"/>
      <c r="Q7" s="28"/>
      <c r="R7" s="29"/>
      <c r="S7" s="24">
        <v>100</v>
      </c>
      <c r="T7" s="25"/>
      <c r="U7" s="26"/>
      <c r="V7" s="27"/>
      <c r="W7" s="28"/>
      <c r="X7" s="29"/>
      <c r="Y7" s="29"/>
      <c r="Z7" s="29"/>
      <c r="AA7" s="29"/>
      <c r="AB7" s="29"/>
      <c r="AC7" s="29"/>
      <c r="AD7" s="29"/>
      <c r="AE7" s="30"/>
      <c r="AF7" s="31"/>
      <c r="AG7" s="32"/>
      <c r="AH7" s="33"/>
      <c r="AI7" s="86"/>
    </row>
  </sheetData>
  <sheetProtection algorithmName="SHA-512" hashValue="iNgiwAgmThDRYPx9RdtkSArnFP7eW/MBCJtjxNn6203T1mylASS2R/vBtvrMBi+PHw2I30wwM6f7OkCRpVXlTQ==" saltValue="oTlWlfZlMWT4yXhYDbBvMw==" spinCount="100000" sheet="1" objects="1" scenarios="1" selectLockedCells="1" autoFilter="0"/>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_22"/>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25" width="11.1171875" customWidth="1"/>
    <col min="26"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COUNTA(Tabla_O2[Enunciado])</f>
        <v>2</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V"&amp;MID(Version,5,7)&amp;UPPER(INICIO!E24)&amp;"
"&amp;INDIRECT("Z_BP_03_"&amp;IDIOMA)</f>
        <v>FastTest PlugIn - V7.8  - OPCIÓN MÚLTIPLE +R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200" t="str">
        <f ca="1">INDIRECT("Z_BP_33_"&amp; IDIOMA)</f>
        <v>Nº max. Respuestas</v>
      </c>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tr">
        <f>'Datos OM'!AI3</f>
        <v>Imagen</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9" t="s">
        <v>718</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IF(COUNTIF(Tabla_O2[[#This Row],[Puntos 1]:[Puntos 6]],"&gt;0")=0,"",COUNTIF(Tabla_O2[[#This Row],[Puntos 1]:[Puntos 6]],"&gt;0"))</f>
        <v>2</v>
      </c>
      <c r="B5" s="150">
        <f>IF(Tabla_O2[[#This Row],[NRC]]="","",COUNTA(Tabla_O2[[#This Row],[Respuesta 1]:[Respuesta 6]])-Tabla_O2[[#This Row],[NRC]])</f>
        <v>4</v>
      </c>
      <c r="D5" s="23"/>
      <c r="E5" s="77" t="s">
        <v>832</v>
      </c>
      <c r="F5" s="76" t="s">
        <v>833</v>
      </c>
      <c r="G5" s="12" t="s">
        <v>834</v>
      </c>
      <c r="H5" s="13" t="s">
        <v>858</v>
      </c>
      <c r="I5" s="14" t="s">
        <v>836</v>
      </c>
      <c r="J5" s="15" t="s">
        <v>837</v>
      </c>
      <c r="K5" s="16" t="s">
        <v>838</v>
      </c>
      <c r="L5" s="17" t="s">
        <v>836</v>
      </c>
      <c r="M5" s="24" t="s">
        <v>839</v>
      </c>
      <c r="N5" s="25" t="s">
        <v>839</v>
      </c>
      <c r="O5" s="26" t="s">
        <v>840</v>
      </c>
      <c r="P5" s="27" t="s">
        <v>840</v>
      </c>
      <c r="Q5" s="28" t="s">
        <v>841</v>
      </c>
      <c r="R5" s="29" t="s">
        <v>842</v>
      </c>
      <c r="S5" s="24">
        <v>50</v>
      </c>
      <c r="T5" s="25">
        <v>50</v>
      </c>
      <c r="U5" s="26"/>
      <c r="V5" s="27"/>
      <c r="W5" s="28"/>
      <c r="X5" s="29"/>
      <c r="Y5" s="199"/>
      <c r="Z5" s="29"/>
      <c r="AA5" s="29"/>
      <c r="AB5" s="29"/>
      <c r="AC5" s="29"/>
      <c r="AD5" s="29"/>
      <c r="AE5" s="30"/>
      <c r="AF5" s="31"/>
      <c r="AG5" s="32"/>
      <c r="AH5" s="33"/>
      <c r="AI5" s="86"/>
    </row>
    <row r="6" spans="1:35" x14ac:dyDescent="0.5">
      <c r="A6" s="150">
        <f>IF(COUNTIF(Tabla_O2[[#This Row],[Puntos 1]:[Puntos 6]],"&gt;0")=0,"",COUNTIF(Tabla_O2[[#This Row],[Puntos 1]:[Puntos 6]],"&gt;0"))</f>
        <v>2</v>
      </c>
      <c r="B6" s="150">
        <f>IF(Tabla_O2[[#This Row],[NRC]]="","",COUNTA(Tabla_O2[[#This Row],[Respuesta 1]:[Respuesta 6]])-Tabla_O2[[#This Row],[NRC]])</f>
        <v>4</v>
      </c>
      <c r="D6" s="23"/>
      <c r="E6" s="77" t="s">
        <v>845</v>
      </c>
      <c r="F6" s="151" t="s">
        <v>846</v>
      </c>
      <c r="G6" s="12" t="s">
        <v>847</v>
      </c>
      <c r="H6" s="13" t="s">
        <v>859</v>
      </c>
      <c r="I6" s="14" t="s">
        <v>848</v>
      </c>
      <c r="J6" s="15" t="s">
        <v>849</v>
      </c>
      <c r="K6" s="16" t="s">
        <v>860</v>
      </c>
      <c r="L6" s="17" t="s">
        <v>861</v>
      </c>
      <c r="M6" s="24" t="s">
        <v>839</v>
      </c>
      <c r="N6" s="25" t="s">
        <v>839</v>
      </c>
      <c r="O6" s="26" t="s">
        <v>840</v>
      </c>
      <c r="P6" s="27" t="s">
        <v>840</v>
      </c>
      <c r="Q6" s="28" t="s">
        <v>841</v>
      </c>
      <c r="R6" s="29" t="s">
        <v>842</v>
      </c>
      <c r="S6" s="24">
        <v>50</v>
      </c>
      <c r="T6" s="25">
        <v>50</v>
      </c>
      <c r="U6" s="26"/>
      <c r="V6" s="27"/>
      <c r="W6" s="28"/>
      <c r="X6" s="29"/>
      <c r="Y6" s="199"/>
      <c r="Z6" s="29"/>
      <c r="AA6" s="29"/>
      <c r="AB6" s="29"/>
      <c r="AC6" s="29"/>
      <c r="AD6" s="29"/>
      <c r="AE6" s="30"/>
      <c r="AF6" s="31"/>
      <c r="AG6" s="32"/>
      <c r="AH6" s="33"/>
      <c r="AI6" s="86"/>
    </row>
  </sheetData>
  <sheetProtection algorithmName="SHA-512" hashValue="5fhxDoHngt5bItu/nN+XLVnC0paVK5SArHe6Ya5cs07PaJNCmEkaqyZvd2RQ5bZ3xks2aB0QTjWdJMcj8WGDww==" saltValue="l9bOvB2MHhdEcgg3pvlH/g==" spinCount="100000" sheet="1" objects="1" scenarios="1" selectLockedCells="1" autoFilter="0"/>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_23"/>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COUNTA(Tabla_VF[Enunciado])</f>
        <v>2</v>
      </c>
    </row>
    <row r="3" spans="1:35" ht="50.1" customHeight="1" x14ac:dyDescent="0.5">
      <c r="A3" s="171"/>
      <c r="B3" s="171"/>
      <c r="C3" s="78"/>
      <c r="D3" s="21"/>
      <c r="E3" s="22" t="str">
        <f ca="1">INDIRECT("Z_BP_04_"&amp;IDIOMA)</f>
        <v>Descripción</v>
      </c>
      <c r="F3" s="36" t="str">
        <f ca="1">"FastTest PlugIn - V"&amp;MID(Version,5,7)&amp;UPPER(INICIO!G24)&amp;"
"&amp;INDIRECT("Z_BP_03_"&amp;IDIOMA)</f>
        <v>FastTest PlugIn - V7.8  - VERDADERO/FALSO
Enunciado de la pregunta</v>
      </c>
      <c r="G3" s="67" t="str">
        <f ca="1">'Datos OM'!G3</f>
        <v>Respuesta 1</v>
      </c>
      <c r="H3" s="74" t="str">
        <f ca="1">'Datos OM'!M3</f>
        <v>Retroalim. 1</v>
      </c>
      <c r="I3" s="75" t="str">
        <f ca="1">'Datos OM'!N3</f>
        <v>Retroalim. 2</v>
      </c>
      <c r="J3" s="79"/>
      <c r="K3" s="80"/>
      <c r="L3" s="81"/>
      <c r="M3" s="73"/>
      <c r="N3" s="74"/>
      <c r="O3" s="75"/>
      <c r="P3" s="79"/>
      <c r="Q3" s="80"/>
      <c r="R3" s="81"/>
      <c r="S3" s="81"/>
      <c r="T3" s="81"/>
      <c r="U3" s="81"/>
      <c r="V3" s="81"/>
      <c r="W3" s="81"/>
      <c r="X3" s="81"/>
      <c r="Y3" s="81"/>
      <c r="Z3" s="81"/>
      <c r="AA3" s="81"/>
      <c r="AB3" s="81"/>
      <c r="AC3" s="81"/>
      <c r="AD3" s="81"/>
      <c r="AE3" s="82" t="str">
        <f ca="1">'Datos OM'!AE3</f>
        <v>Pista 1</v>
      </c>
      <c r="AF3" s="83" t="str">
        <f ca="1">'Datos OM'!AF3</f>
        <v>Pista 2</v>
      </c>
      <c r="AG3" s="84" t="str">
        <f ca="1">'Datos OM'!AG3</f>
        <v>Pista 3</v>
      </c>
      <c r="AH3" s="85" t="str">
        <f ca="1">'Datos OM'!AH3</f>
        <v>Pista 4</v>
      </c>
      <c r="AI3" s="65" t="str">
        <f>'Datos OM'!AI3</f>
        <v>Imagen</v>
      </c>
    </row>
    <row r="4" spans="1:35" ht="9.9499999999999993" customHeight="1" x14ac:dyDescent="0.5">
      <c r="A4" s="201" t="s">
        <v>379</v>
      </c>
      <c r="B4" s="201" t="s">
        <v>380</v>
      </c>
      <c r="C4" s="202" t="s">
        <v>300</v>
      </c>
      <c r="D4" s="203" t="s">
        <v>301</v>
      </c>
      <c r="E4" s="204" t="s">
        <v>411</v>
      </c>
      <c r="F4" s="205" t="s">
        <v>412</v>
      </c>
      <c r="G4" s="206" t="s">
        <v>280</v>
      </c>
      <c r="H4" s="207" t="s">
        <v>286</v>
      </c>
      <c r="I4" s="207" t="s">
        <v>287</v>
      </c>
      <c r="J4" s="207" t="s">
        <v>302</v>
      </c>
      <c r="K4" s="207" t="s">
        <v>303</v>
      </c>
      <c r="L4" s="207" t="s">
        <v>304</v>
      </c>
      <c r="M4" s="207" t="s">
        <v>305</v>
      </c>
      <c r="N4" s="207" t="s">
        <v>306</v>
      </c>
      <c r="O4" s="207" t="s">
        <v>307</v>
      </c>
      <c r="P4" s="207" t="s">
        <v>308</v>
      </c>
      <c r="Q4" s="207" t="s">
        <v>309</v>
      </c>
      <c r="R4" s="207" t="s">
        <v>310</v>
      </c>
      <c r="S4" s="207" t="s">
        <v>311</v>
      </c>
      <c r="T4" s="207" t="s">
        <v>312</v>
      </c>
      <c r="U4" s="207" t="s">
        <v>313</v>
      </c>
      <c r="V4" s="207" t="s">
        <v>314</v>
      </c>
      <c r="W4" s="207" t="s">
        <v>315</v>
      </c>
      <c r="X4" s="207" t="s">
        <v>316</v>
      </c>
      <c r="Y4" s="207" t="s">
        <v>317</v>
      </c>
      <c r="Z4" s="207" t="s">
        <v>318</v>
      </c>
      <c r="AA4" s="207" t="s">
        <v>319</v>
      </c>
      <c r="AB4" s="207" t="s">
        <v>320</v>
      </c>
      <c r="AC4" s="207" t="s">
        <v>321</v>
      </c>
      <c r="AD4" s="207" t="s">
        <v>322</v>
      </c>
      <c r="AE4" s="207" t="s">
        <v>275</v>
      </c>
      <c r="AF4" s="207" t="s">
        <v>276</v>
      </c>
      <c r="AG4" s="207" t="s">
        <v>277</v>
      </c>
      <c r="AH4" s="207" t="s">
        <v>278</v>
      </c>
      <c r="AI4" s="208" t="s">
        <v>279</v>
      </c>
    </row>
    <row r="5" spans="1:35" x14ac:dyDescent="0.5">
      <c r="A5" s="172"/>
      <c r="B5" s="172"/>
      <c r="D5" s="23"/>
      <c r="E5" s="77" t="s">
        <v>832</v>
      </c>
      <c r="F5" s="76" t="s">
        <v>862</v>
      </c>
      <c r="G5" s="12" t="s">
        <v>189</v>
      </c>
      <c r="H5" s="25" t="s">
        <v>863</v>
      </c>
      <c r="I5" s="26" t="s">
        <v>864</v>
      </c>
      <c r="J5" s="27" t="s">
        <v>865</v>
      </c>
      <c r="K5" s="28" t="s">
        <v>866</v>
      </c>
      <c r="L5" s="29"/>
      <c r="M5" s="24"/>
      <c r="N5" s="25"/>
      <c r="O5" s="26"/>
      <c r="P5" s="27"/>
      <c r="Q5" s="28"/>
      <c r="R5" s="29"/>
      <c r="S5" s="29"/>
      <c r="T5" s="29"/>
      <c r="U5" s="29"/>
      <c r="V5" s="29"/>
      <c r="W5" s="29"/>
      <c r="X5" s="29"/>
      <c r="Y5" s="29"/>
      <c r="Z5" s="29"/>
      <c r="AA5" s="29"/>
      <c r="AB5" s="29"/>
      <c r="AC5" s="29"/>
      <c r="AD5" s="29"/>
      <c r="AE5" s="30" t="s">
        <v>866</v>
      </c>
      <c r="AF5" s="31" t="s">
        <v>867</v>
      </c>
      <c r="AG5" s="32" t="s">
        <v>868</v>
      </c>
      <c r="AH5" s="33" t="s">
        <v>869</v>
      </c>
      <c r="AI5" s="66"/>
    </row>
    <row r="6" spans="1:35" x14ac:dyDescent="0.5">
      <c r="A6" s="172"/>
      <c r="B6" s="172"/>
      <c r="D6" s="23"/>
      <c r="E6" s="77" t="s">
        <v>870</v>
      </c>
      <c r="F6" s="76" t="s">
        <v>871</v>
      </c>
      <c r="G6" s="12" t="s">
        <v>196</v>
      </c>
      <c r="H6" s="25" t="s">
        <v>872</v>
      </c>
      <c r="I6" s="26" t="s">
        <v>864</v>
      </c>
      <c r="J6" s="27" t="s">
        <v>873</v>
      </c>
      <c r="K6" s="28"/>
      <c r="L6" s="29"/>
      <c r="M6" s="24"/>
      <c r="N6" s="25"/>
      <c r="O6" s="26"/>
      <c r="P6" s="27"/>
      <c r="Q6" s="28"/>
      <c r="R6" s="29"/>
      <c r="S6" s="29"/>
      <c r="T6" s="29"/>
      <c r="U6" s="29"/>
      <c r="V6" s="29"/>
      <c r="W6" s="29"/>
      <c r="X6" s="29"/>
      <c r="Y6" s="29"/>
      <c r="Z6" s="29"/>
      <c r="AA6" s="29"/>
      <c r="AB6" s="29"/>
      <c r="AC6" s="29"/>
      <c r="AD6" s="29"/>
      <c r="AE6" s="30" t="s">
        <v>866</v>
      </c>
      <c r="AF6" s="31" t="s">
        <v>867</v>
      </c>
      <c r="AG6" s="32" t="s">
        <v>868</v>
      </c>
      <c r="AH6" s="33" t="s">
        <v>869</v>
      </c>
      <c r="AI6" s="66"/>
    </row>
  </sheetData>
  <sheetProtection algorithmName="SHA-512" hashValue="KY7nH4z5oZNn6gpGfNJBv0SFcv7mFR+qq8egz5QLTIxZ80iqAaXKrRtZqJw2YRAe44nC8qKi5x6E/1RhSSwjnw==" saltValue="qRQMnAo8WxMrhZ5kNP8lyQ==" spinCount="100000" sheet="1" objects="1" scenarios="1" selectLockedCells="1" autoFilter="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_24"/>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COUNTA(Tabla_EM[Enunciado])</f>
        <v>3</v>
      </c>
    </row>
    <row r="3" spans="1:35" ht="50.1" customHeight="1" x14ac:dyDescent="0.5">
      <c r="A3" s="61" t="str">
        <f ca="1">INDIRECT("Z_BP_17_"&amp;IDIOMA)</f>
        <v xml:space="preserve">Pareja </v>
      </c>
      <c r="B3" s="1"/>
      <c r="C3" s="18"/>
      <c r="D3" s="18"/>
      <c r="E3" s="22" t="str">
        <f ca="1">'Datos OM'!E3</f>
        <v>Descripción</v>
      </c>
      <c r="F3" s="36" t="str">
        <f ca="1">"FastTest PlugIn - V"&amp;MID(Version,5,7)&amp;UPPER(INICIO!I24)&amp;"
"&amp;INDIRECT("Z_BP_03_"&amp;IDIOMA)</f>
        <v>FastTest PlugIn - V7.8  - EMPAREJAR
Enunciado de la pregunta</v>
      </c>
      <c r="G3" s="103" t="str">
        <f ca="1">$A$3&amp;" 01.1"</f>
        <v>Pareja  01.1</v>
      </c>
      <c r="H3" s="103" t="str">
        <f ca="1">$A$3&amp;" 01.2"</f>
        <v>Pareja  01.2</v>
      </c>
      <c r="I3" s="105" t="str">
        <f ca="1">$A$3&amp;" 02.1"</f>
        <v>Pareja  02.1</v>
      </c>
      <c r="J3" s="105" t="str">
        <f ca="1">$A$3&amp;" 02.2"</f>
        <v>Pareja  02.2</v>
      </c>
      <c r="K3" s="132" t="str">
        <f ca="1">$A$3&amp;" 03.1"</f>
        <v>Pareja  03.1</v>
      </c>
      <c r="L3" s="132" t="str">
        <f ca="1">$A$3&amp;" 03.2"</f>
        <v>Pareja  03.2</v>
      </c>
      <c r="M3" s="107" t="str">
        <f ca="1">$A$3&amp;" 04.1"</f>
        <v>Pareja  04.1</v>
      </c>
      <c r="N3" s="107" t="str">
        <f ca="1">$A$3&amp;" 04.2"</f>
        <v>Pareja  04.2</v>
      </c>
      <c r="O3" s="109" t="str">
        <f ca="1">$A$3&amp;" 05.1"</f>
        <v>Pareja  05.1</v>
      </c>
      <c r="P3" s="109" t="str">
        <f ca="1">$A$3&amp;" 05.2"</f>
        <v>Pareja  05.2</v>
      </c>
      <c r="Q3" s="111" t="str">
        <f ca="1">$A$3&amp;" 06.1"</f>
        <v>Pareja  06.1</v>
      </c>
      <c r="R3" s="111" t="str">
        <f ca="1">$A$3&amp;" 06.2"</f>
        <v>Pareja  06.2</v>
      </c>
      <c r="S3" s="103" t="str">
        <f ca="1">$A$3&amp;" 07.1"</f>
        <v>Pareja  07.1</v>
      </c>
      <c r="T3" s="103" t="str">
        <f ca="1">$A$3&amp;" 07.2"</f>
        <v>Pareja  07.2</v>
      </c>
      <c r="U3" s="105" t="str">
        <f ca="1">$A$3&amp;" 08.1"</f>
        <v>Pareja  08.1</v>
      </c>
      <c r="V3" s="105" t="str">
        <f ca="1">$A$3&amp;" 08.2"</f>
        <v>Pareja  08.2</v>
      </c>
      <c r="W3" s="132" t="str">
        <f ca="1">$A$3&amp;" 09.1"</f>
        <v>Pareja  09.1</v>
      </c>
      <c r="X3" s="132" t="str">
        <f ca="1">$A$3&amp;" 09.2"</f>
        <v>Pareja  09.2</v>
      </c>
      <c r="Y3" s="107" t="str">
        <f ca="1">$A$3&amp;" 10.1"</f>
        <v>Pareja  10.1</v>
      </c>
      <c r="Z3" s="107" t="str">
        <f ca="1">$A$3&amp;" 10.2"</f>
        <v>Pareja  10.2</v>
      </c>
      <c r="AA3" s="109" t="str">
        <f ca="1">$A$3&amp;" 11.1"</f>
        <v>Pareja  11.1</v>
      </c>
      <c r="AB3" s="109" t="str">
        <f ca="1">$A$3&amp;" 11.2"</f>
        <v>Pareja  11.2</v>
      </c>
      <c r="AC3" s="111" t="str">
        <f ca="1">$A$3&amp;" 12.1"</f>
        <v>Pareja  12.1</v>
      </c>
      <c r="AD3" s="111" t="str">
        <f ca="1">$A$3&amp;" 12.1"</f>
        <v>Pareja  12.1</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162</v>
      </c>
      <c r="B4" s="211" t="s">
        <v>379</v>
      </c>
      <c r="C4" s="214" t="s">
        <v>299</v>
      </c>
      <c r="D4" s="214" t="s">
        <v>300</v>
      </c>
      <c r="E4" s="204" t="s">
        <v>411</v>
      </c>
      <c r="F4" s="205" t="s">
        <v>412</v>
      </c>
      <c r="G4" s="212" t="s">
        <v>323</v>
      </c>
      <c r="H4" s="212" t="s">
        <v>324</v>
      </c>
      <c r="I4" s="212" t="s">
        <v>325</v>
      </c>
      <c r="J4" s="212" t="s">
        <v>326</v>
      </c>
      <c r="K4" s="212" t="s">
        <v>327</v>
      </c>
      <c r="L4" s="212" t="s">
        <v>328</v>
      </c>
      <c r="M4" s="212" t="s">
        <v>329</v>
      </c>
      <c r="N4" s="212" t="s">
        <v>330</v>
      </c>
      <c r="O4" s="212" t="s">
        <v>331</v>
      </c>
      <c r="P4" s="212" t="s">
        <v>332</v>
      </c>
      <c r="Q4" s="212" t="s">
        <v>333</v>
      </c>
      <c r="R4" s="212" t="s">
        <v>334</v>
      </c>
      <c r="S4" s="212" t="s">
        <v>335</v>
      </c>
      <c r="T4" s="212" t="s">
        <v>336</v>
      </c>
      <c r="U4" s="212" t="s">
        <v>337</v>
      </c>
      <c r="V4" s="212" t="s">
        <v>338</v>
      </c>
      <c r="W4" s="212" t="s">
        <v>339</v>
      </c>
      <c r="X4" s="212" t="s">
        <v>340</v>
      </c>
      <c r="Y4" s="212" t="s">
        <v>341</v>
      </c>
      <c r="Z4" s="212" t="s">
        <v>342</v>
      </c>
      <c r="AA4" s="212" t="s">
        <v>343</v>
      </c>
      <c r="AB4" s="212" t="s">
        <v>344</v>
      </c>
      <c r="AC4" s="212" t="s">
        <v>345</v>
      </c>
      <c r="AD4" s="212" t="s">
        <v>346</v>
      </c>
      <c r="AE4" s="213" t="s">
        <v>275</v>
      </c>
      <c r="AF4" s="213" t="s">
        <v>276</v>
      </c>
      <c r="AG4" s="213" t="s">
        <v>277</v>
      </c>
      <c r="AH4" s="213" t="s">
        <v>278</v>
      </c>
      <c r="AI4" s="208" t="s">
        <v>279</v>
      </c>
    </row>
    <row r="5" spans="1:35" x14ac:dyDescent="0.5">
      <c r="A5" s="62">
        <f>IF(COUNTA(Tabla_EM[[#This Row],[Pareja  01.1]:[Pareja  12.14]])/2=0,"",COUNTA(Tabla_EM[[#This Row],[Pareja  01.1]:[Pareja  12.14]])/2)</f>
        <v>12</v>
      </c>
      <c r="B5" s="173"/>
      <c r="D5" s="23"/>
      <c r="E5" s="77" t="s">
        <v>874</v>
      </c>
      <c r="F5" s="76" t="s">
        <v>875</v>
      </c>
      <c r="G5" s="87" t="s">
        <v>876</v>
      </c>
      <c r="H5" s="87" t="s">
        <v>877</v>
      </c>
      <c r="I5" s="88" t="s">
        <v>878</v>
      </c>
      <c r="J5" s="88" t="s">
        <v>879</v>
      </c>
      <c r="K5" s="89" t="s">
        <v>880</v>
      </c>
      <c r="L5" s="89" t="s">
        <v>881</v>
      </c>
      <c r="M5" s="90" t="s">
        <v>882</v>
      </c>
      <c r="N5" s="90" t="s">
        <v>883</v>
      </c>
      <c r="O5" s="91" t="s">
        <v>884</v>
      </c>
      <c r="P5" s="91" t="s">
        <v>885</v>
      </c>
      <c r="Q5" s="92" t="s">
        <v>886</v>
      </c>
      <c r="R5" s="92" t="s">
        <v>887</v>
      </c>
      <c r="S5" s="87" t="s">
        <v>888</v>
      </c>
      <c r="T5" s="87" t="s">
        <v>889</v>
      </c>
      <c r="U5" s="88" t="s">
        <v>890</v>
      </c>
      <c r="V5" s="88" t="s">
        <v>891</v>
      </c>
      <c r="W5" s="89" t="s">
        <v>892</v>
      </c>
      <c r="X5" s="89" t="s">
        <v>893</v>
      </c>
      <c r="Y5" s="90" t="s">
        <v>894</v>
      </c>
      <c r="Z5" s="90" t="s">
        <v>895</v>
      </c>
      <c r="AA5" s="91" t="s">
        <v>896</v>
      </c>
      <c r="AB5" s="91" t="s">
        <v>897</v>
      </c>
      <c r="AC5" s="92" t="s">
        <v>898</v>
      </c>
      <c r="AD5" s="92" t="s">
        <v>899</v>
      </c>
      <c r="AE5" s="30" t="s">
        <v>866</v>
      </c>
      <c r="AF5" s="31" t="s">
        <v>867</v>
      </c>
      <c r="AG5" s="32" t="s">
        <v>868</v>
      </c>
      <c r="AH5" s="33" t="s">
        <v>869</v>
      </c>
      <c r="AI5" s="86"/>
    </row>
    <row r="6" spans="1:35" x14ac:dyDescent="0.5">
      <c r="A6" s="62">
        <f>IF(COUNTA(Tabla_EM[[#This Row],[Pareja  01.1]:[Pareja  12.14]])/2=0,"",COUNTA(Tabla_EM[[#This Row],[Pareja  01.1]:[Pareja  12.14]])/2)</f>
        <v>12</v>
      </c>
      <c r="B6" s="243"/>
      <c r="D6" s="23"/>
      <c r="E6" s="77" t="s">
        <v>900</v>
      </c>
      <c r="F6" s="76" t="s">
        <v>901</v>
      </c>
      <c r="G6" s="87">
        <v>1</v>
      </c>
      <c r="H6" s="87" t="s">
        <v>902</v>
      </c>
      <c r="I6" s="88">
        <v>2</v>
      </c>
      <c r="J6" s="88" t="s">
        <v>903</v>
      </c>
      <c r="K6" s="89">
        <v>3</v>
      </c>
      <c r="L6" s="89" t="s">
        <v>904</v>
      </c>
      <c r="M6" s="90">
        <v>4</v>
      </c>
      <c r="N6" s="90" t="s">
        <v>905</v>
      </c>
      <c r="O6" s="91">
        <v>5</v>
      </c>
      <c r="P6" s="91" t="s">
        <v>906</v>
      </c>
      <c r="Q6" s="92">
        <v>6</v>
      </c>
      <c r="R6" s="92" t="s">
        <v>907</v>
      </c>
      <c r="S6" s="87">
        <v>7</v>
      </c>
      <c r="T6" s="87" t="s">
        <v>908</v>
      </c>
      <c r="U6" s="88">
        <v>8</v>
      </c>
      <c r="V6" s="88" t="s">
        <v>909</v>
      </c>
      <c r="W6" s="89">
        <v>9</v>
      </c>
      <c r="X6" s="89" t="s">
        <v>910</v>
      </c>
      <c r="Y6" s="90">
        <v>10</v>
      </c>
      <c r="Z6" s="90" t="s">
        <v>911</v>
      </c>
      <c r="AA6" s="91">
        <v>11</v>
      </c>
      <c r="AB6" s="91" t="s">
        <v>912</v>
      </c>
      <c r="AC6" s="92">
        <v>12</v>
      </c>
      <c r="AD6" s="92" t="s">
        <v>913</v>
      </c>
      <c r="AE6" s="93" t="s">
        <v>866</v>
      </c>
      <c r="AF6" s="94" t="s">
        <v>867</v>
      </c>
      <c r="AG6" s="95" t="s">
        <v>868</v>
      </c>
      <c r="AH6" s="96" t="s">
        <v>869</v>
      </c>
      <c r="AI6" s="86"/>
    </row>
    <row r="7" spans="1:35" ht="143.35" x14ac:dyDescent="0.5">
      <c r="A7" s="62">
        <f>IF(COUNTA(Tabla_EM[[#This Row],[Pareja  01.1]:[Pareja  12.14]])/2=0,"",COUNTA(Tabla_EM[[#This Row],[Pareja  01.1]:[Pareja  12.14]])/2)</f>
        <v>12</v>
      </c>
      <c r="B7" s="243"/>
      <c r="D7" s="23"/>
      <c r="E7" s="77" t="s">
        <v>914</v>
      </c>
      <c r="F7" s="76" t="s">
        <v>901</v>
      </c>
      <c r="G7" s="87" t="s">
        <v>915</v>
      </c>
      <c r="H7" s="87" t="s">
        <v>886</v>
      </c>
      <c r="I7" s="88" t="s">
        <v>916</v>
      </c>
      <c r="J7" s="88" t="s">
        <v>917</v>
      </c>
      <c r="K7" s="89" t="s">
        <v>918</v>
      </c>
      <c r="L7" s="89" t="s">
        <v>919</v>
      </c>
      <c r="M7" s="90" t="s">
        <v>920</v>
      </c>
      <c r="N7" s="90" t="s">
        <v>887</v>
      </c>
      <c r="O7" s="91" t="s">
        <v>921</v>
      </c>
      <c r="P7" s="91" t="s">
        <v>921</v>
      </c>
      <c r="Q7" s="92" t="s">
        <v>921</v>
      </c>
      <c r="R7" s="92" t="s">
        <v>921</v>
      </c>
      <c r="S7" s="87" t="s">
        <v>921</v>
      </c>
      <c r="T7" s="87" t="s">
        <v>921</v>
      </c>
      <c r="U7" s="88" t="s">
        <v>921</v>
      </c>
      <c r="V7" s="88" t="s">
        <v>921</v>
      </c>
      <c r="W7" s="89" t="s">
        <v>921</v>
      </c>
      <c r="X7" s="89" t="s">
        <v>921</v>
      </c>
      <c r="Y7" s="90" t="s">
        <v>921</v>
      </c>
      <c r="Z7" s="90" t="s">
        <v>921</v>
      </c>
      <c r="AA7" s="91" t="s">
        <v>921</v>
      </c>
      <c r="AB7" s="91" t="s">
        <v>921</v>
      </c>
      <c r="AC7" s="92" t="s">
        <v>921</v>
      </c>
      <c r="AD7" s="92" t="s">
        <v>921</v>
      </c>
      <c r="AE7" s="93" t="s">
        <v>866</v>
      </c>
      <c r="AF7" s="94" t="s">
        <v>867</v>
      </c>
      <c r="AG7" s="95" t="s">
        <v>868</v>
      </c>
      <c r="AH7" s="96" t="s">
        <v>869</v>
      </c>
      <c r="AI7" s="86"/>
    </row>
  </sheetData>
  <sheetProtection algorithmName="SHA-512" hashValue="9e8Dn6Ln+pP2PHneEB5z1LQVPjNSmU8BgJiXUDytfO7ewSWILCL6gkQDZagFQMaRQ3Tt/AayZz3qaP0BoNO+gA==" saltValue="Td/S6XBYnhXbbgfta8uglA==" spinCount="100000" sheet="1" objects="1" scenarios="1" selectLockedCells="1" autoFilter="0"/>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_25"/>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D5" sqref="D5:AI6"/>
    </sheetView>
  </sheetViews>
  <sheetFormatPr baseColWidth="10" defaultColWidth="0" defaultRowHeight="14.35" x14ac:dyDescent="0.5"/>
  <cols>
    <col min="1" max="1" width="3.64453125" style="2" customWidth="1"/>
    <col min="2" max="2" width="3.64453125" style="2" hidden="1" customWidth="1"/>
    <col min="3" max="3" width="3.64453125" hidden="1" customWidth="1"/>
    <col min="4" max="4" width="3.64453125" customWidth="1"/>
    <col min="5" max="5" width="18" style="2" customWidth="1"/>
    <col min="6" max="6" width="75.64453125" customWidth="1"/>
    <col min="7" max="7" width="13.87890625" customWidth="1"/>
    <col min="8" max="8" width="12.52734375" customWidth="1"/>
    <col min="9" max="9" width="14" customWidth="1"/>
    <col min="10" max="10" width="13.87890625" customWidth="1"/>
    <col min="11" max="11" width="12.52734375" customWidth="1"/>
    <col min="12" max="12" width="14" customWidth="1"/>
    <col min="13" max="30" width="14.3515625" customWidth="1"/>
    <col min="31" max="32" width="11.41015625" customWidth="1"/>
    <col min="33"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COUNTA(Tabl_RC[Enunciado])</f>
        <v>2</v>
      </c>
    </row>
    <row r="3" spans="1:35" ht="50.1" customHeight="1" x14ac:dyDescent="0.5">
      <c r="A3" s="61" t="str">
        <f ca="1">INDIRECT("Z_BP_19_"&amp;IDIOMA)</f>
        <v>Respuesta</v>
      </c>
      <c r="B3" s="3"/>
      <c r="C3" s="18"/>
      <c r="D3" s="53" t="str">
        <f ca="1">INDIRECT("Z_BP_18_"&amp;IDIOMA)</f>
        <v>Mayúsculas</v>
      </c>
      <c r="E3" s="22" t="str">
        <f ca="1">'Datos OM'!E3</f>
        <v>Descripción</v>
      </c>
      <c r="F3" s="36" t="str">
        <f ca="1">"FastTest PlugIn - V"&amp;MID(Version,5,7)&amp;UPPER(INICIO!K24)&amp;"
"&amp;INDIRECT("Z_BP_03_"&amp;IDIOMA)</f>
        <v>FastTest PlugIn - V7.8  - RESPUESTA CORTA
Enunciado de la pregunta</v>
      </c>
      <c r="G3" s="103" t="str">
        <f ca="1">$A$3&amp;" 01"</f>
        <v>Respuesta 01</v>
      </c>
      <c r="H3" s="104" t="str">
        <f ca="1">INDIRECT("Z_BP_09_"&amp;IDIOMA)&amp;" 01"</f>
        <v>Puntos 01</v>
      </c>
      <c r="I3" s="104" t="str">
        <f ca="1">INDIRECT("Z_BP_07_"&amp;IDIOMA)&amp;" 01"</f>
        <v>Retroalim. 01</v>
      </c>
      <c r="J3" s="105" t="str">
        <f ca="1">$A$3&amp;" 02"</f>
        <v>Respuesta 02</v>
      </c>
      <c r="K3" s="106" t="str">
        <f ca="1">INDIRECT("Z_BP_09_"&amp;IDIOMA)&amp;" 02"</f>
        <v>Puntos 02</v>
      </c>
      <c r="L3" s="106" t="str">
        <f ca="1">INDIRECT("Z_BP_07_"&amp;IDIOMA)&amp;" 02"</f>
        <v>Retroalim. 02</v>
      </c>
      <c r="M3" s="105" t="str">
        <f ca="1">$A$3&amp;" 03"</f>
        <v>Respuesta 03</v>
      </c>
      <c r="N3" s="106" t="str">
        <f ca="1">INDIRECT("Z_BP_09_"&amp;IDIOMA)&amp;" 03"</f>
        <v>Puntos 03</v>
      </c>
      <c r="O3" s="106" t="str">
        <f ca="1">INDIRECT("Z_BP_07_"&amp;IDIOMA)&amp;" 03"</f>
        <v>Retroalim. 03</v>
      </c>
      <c r="P3" s="107" t="str">
        <f ca="1">$A$3&amp;" 04"</f>
        <v>Respuesta 04</v>
      </c>
      <c r="Q3" s="108" t="str">
        <f ca="1">INDIRECT("Z_BP_09_"&amp;IDIOMA)&amp;" 04"</f>
        <v>Puntos 04</v>
      </c>
      <c r="R3" s="108" t="str">
        <f ca="1">INDIRECT("Z_BP_07_"&amp;IDIOMA)&amp;" 04"</f>
        <v>Retroalim. 04</v>
      </c>
      <c r="S3" s="109" t="str">
        <f ca="1">$A$3&amp;" 05"</f>
        <v>Respuesta 05</v>
      </c>
      <c r="T3" s="110" t="str">
        <f ca="1">INDIRECT("Z_BP_09_"&amp;IDIOMA)&amp;" 05"</f>
        <v>Puntos 05</v>
      </c>
      <c r="U3" s="110" t="str">
        <f ca="1">INDIRECT("Z_BP_07_"&amp;IDIOMA)&amp;" 05"</f>
        <v>Retroalim. 05</v>
      </c>
      <c r="V3" s="111" t="str">
        <f ca="1">$A$3&amp;" 06"</f>
        <v>Respuesta 06</v>
      </c>
      <c r="W3" s="112" t="str">
        <f ca="1">INDIRECT("Z_BP_09_"&amp;IDIOMA)&amp;" 06"</f>
        <v>Puntos 06</v>
      </c>
      <c r="X3" s="112" t="str">
        <f ca="1">INDIRECT("Z_BP_07_"&amp;IDIOMA)&amp;" 06"</f>
        <v>Retroalim. 06</v>
      </c>
      <c r="Y3" s="103" t="str">
        <f ca="1">$A$3&amp;" 07"</f>
        <v>Respuesta 07</v>
      </c>
      <c r="Z3" s="104" t="str">
        <f ca="1">INDIRECT("Z_BP_09_"&amp;IDIOMA)&amp;" 07"</f>
        <v>Puntos 07</v>
      </c>
      <c r="AA3" s="104" t="str">
        <f ca="1">INDIRECT("Z_BP_07_"&amp;IDIOMA)&amp;" 07"</f>
        <v>Retroalim. 07</v>
      </c>
      <c r="AB3" s="105" t="str">
        <f ca="1">$A$3&amp;" 08"</f>
        <v>Respuesta 08</v>
      </c>
      <c r="AC3" s="106" t="str">
        <f ca="1">INDIRECT("Z_BP_09_"&amp;IDIOMA)&amp;" 08"</f>
        <v>Puntos 08</v>
      </c>
      <c r="AD3" s="106" t="str">
        <f ca="1">INDIRECT("Z_BP_07_"&amp;IDIOMA)&amp;" 08"</f>
        <v>Retroalim. 08</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414</v>
      </c>
      <c r="B4" s="215" t="s">
        <v>298</v>
      </c>
      <c r="C4" s="214" t="s">
        <v>299</v>
      </c>
      <c r="D4" s="216" t="s">
        <v>413</v>
      </c>
      <c r="E4" s="207" t="s">
        <v>411</v>
      </c>
      <c r="F4" s="217" t="s">
        <v>412</v>
      </c>
      <c r="G4" s="212" t="s">
        <v>347</v>
      </c>
      <c r="H4" s="213" t="s">
        <v>348</v>
      </c>
      <c r="I4" s="213" t="s">
        <v>349</v>
      </c>
      <c r="J4" s="212" t="s">
        <v>350</v>
      </c>
      <c r="K4" s="213" t="s">
        <v>351</v>
      </c>
      <c r="L4" s="213" t="s">
        <v>352</v>
      </c>
      <c r="M4" s="212" t="s">
        <v>353</v>
      </c>
      <c r="N4" s="213" t="s">
        <v>354</v>
      </c>
      <c r="O4" s="213" t="s">
        <v>355</v>
      </c>
      <c r="P4" s="212" t="s">
        <v>356</v>
      </c>
      <c r="Q4" s="213" t="s">
        <v>357</v>
      </c>
      <c r="R4" s="213" t="s">
        <v>358</v>
      </c>
      <c r="S4" s="212" t="s">
        <v>359</v>
      </c>
      <c r="T4" s="213" t="s">
        <v>360</v>
      </c>
      <c r="U4" s="213" t="s">
        <v>361</v>
      </c>
      <c r="V4" s="212" t="s">
        <v>362</v>
      </c>
      <c r="W4" s="213" t="s">
        <v>363</v>
      </c>
      <c r="X4" s="213" t="s">
        <v>364</v>
      </c>
      <c r="Y4" s="212" t="s">
        <v>365</v>
      </c>
      <c r="Z4" s="213" t="s">
        <v>366</v>
      </c>
      <c r="AA4" s="213" t="s">
        <v>367</v>
      </c>
      <c r="AB4" s="212" t="s">
        <v>368</v>
      </c>
      <c r="AC4" s="213" t="s">
        <v>369</v>
      </c>
      <c r="AD4" s="213" t="s">
        <v>370</v>
      </c>
      <c r="AE4" s="213" t="s">
        <v>275</v>
      </c>
      <c r="AF4" s="213" t="s">
        <v>276</v>
      </c>
      <c r="AG4" s="213" t="s">
        <v>277</v>
      </c>
      <c r="AH4" s="213" t="s">
        <v>278</v>
      </c>
      <c r="AI4" s="209" t="s">
        <v>279</v>
      </c>
    </row>
    <row r="5" spans="1:35" x14ac:dyDescent="0.5">
      <c r="A5"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6</v>
      </c>
      <c r="B5" s="19"/>
      <c r="C5" s="20"/>
      <c r="D5" s="97">
        <v>1</v>
      </c>
      <c r="E5" s="77" t="s">
        <v>922</v>
      </c>
      <c r="F5" s="76" t="s">
        <v>923</v>
      </c>
      <c r="G5" s="87" t="s">
        <v>924</v>
      </c>
      <c r="H5" s="98">
        <v>100</v>
      </c>
      <c r="I5" s="98" t="s">
        <v>925</v>
      </c>
      <c r="J5" s="88" t="s">
        <v>926</v>
      </c>
      <c r="K5" s="99">
        <v>100</v>
      </c>
      <c r="L5" s="99" t="s">
        <v>925</v>
      </c>
      <c r="M5" s="88" t="s">
        <v>927</v>
      </c>
      <c r="N5" s="99">
        <v>100</v>
      </c>
      <c r="O5" s="99" t="s">
        <v>925</v>
      </c>
      <c r="P5" s="90" t="s">
        <v>928</v>
      </c>
      <c r="Q5" s="100">
        <v>100</v>
      </c>
      <c r="R5" s="100" t="s">
        <v>925</v>
      </c>
      <c r="S5" s="91" t="s">
        <v>929</v>
      </c>
      <c r="T5" s="101">
        <v>100</v>
      </c>
      <c r="U5" s="101" t="s">
        <v>925</v>
      </c>
      <c r="V5" s="92" t="s">
        <v>930</v>
      </c>
      <c r="W5" s="102">
        <v>100</v>
      </c>
      <c r="X5" s="102" t="s">
        <v>925</v>
      </c>
      <c r="Y5" s="87"/>
      <c r="Z5" s="98"/>
      <c r="AA5" s="98"/>
      <c r="AB5" s="88"/>
      <c r="AC5" s="99"/>
      <c r="AD5" s="99"/>
      <c r="AE5" s="93" t="s">
        <v>931</v>
      </c>
      <c r="AF5" s="94" t="s">
        <v>932</v>
      </c>
      <c r="AG5" s="95" t="s">
        <v>933</v>
      </c>
      <c r="AH5" s="96" t="s">
        <v>934</v>
      </c>
      <c r="AI5" s="86"/>
    </row>
    <row r="6" spans="1:35" x14ac:dyDescent="0.5">
      <c r="A6"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3</v>
      </c>
      <c r="B6" s="19"/>
      <c r="C6" s="20"/>
      <c r="D6" s="97">
        <v>0</v>
      </c>
      <c r="E6" s="77" t="s">
        <v>935</v>
      </c>
      <c r="F6" s="76" t="s">
        <v>936</v>
      </c>
      <c r="G6" s="87" t="s">
        <v>937</v>
      </c>
      <c r="H6" s="98">
        <v>100</v>
      </c>
      <c r="I6" s="98" t="s">
        <v>925</v>
      </c>
      <c r="J6" s="88" t="s">
        <v>938</v>
      </c>
      <c r="K6" s="99">
        <v>50</v>
      </c>
      <c r="L6" s="99" t="s">
        <v>939</v>
      </c>
      <c r="M6" s="88" t="s">
        <v>940</v>
      </c>
      <c r="N6" s="99">
        <v>100</v>
      </c>
      <c r="O6" s="99" t="s">
        <v>941</v>
      </c>
      <c r="P6" s="90"/>
      <c r="Q6" s="100"/>
      <c r="R6" s="100"/>
      <c r="S6" s="91"/>
      <c r="T6" s="101"/>
      <c r="U6" s="101"/>
      <c r="V6" s="92"/>
      <c r="W6" s="102"/>
      <c r="X6" s="102"/>
      <c r="Y6" s="87"/>
      <c r="Z6" s="98"/>
      <c r="AA6" s="98"/>
      <c r="AB6" s="88"/>
      <c r="AC6" s="99"/>
      <c r="AD6" s="99"/>
      <c r="AE6" s="93" t="s">
        <v>931</v>
      </c>
      <c r="AF6" s="94" t="s">
        <v>932</v>
      </c>
      <c r="AG6" s="95"/>
      <c r="AH6" s="96"/>
      <c r="AI6" s="86"/>
    </row>
  </sheetData>
  <sheetProtection algorithmName="SHA-512" hashValue="AS9vNWAtTWa4xiG5Ydft4nR4f+lcu2mQqfZAPq3YdHsVAi2IWm+zCXMPILpOAAFs2ZTdSFWQjW8eMlfY56k8Nw==" saltValue="KJkj8WkoK7/8LF7gOFaaVw==" spinCount="100000" sheet="1" objects="1" scenarios="1" selectLockedCells="1" autoFilter="0"/>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_26"/>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H6" sqref="H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COUNTA(Tabla_PP[Enunciado])</f>
        <v>2</v>
      </c>
    </row>
    <row r="3" spans="1:35" ht="50.1" customHeight="1" x14ac:dyDescent="0.5">
      <c r="A3" s="64" t="str">
        <f ca="1">INDIRECT("Z_BP_20_"&amp;IDIOMA)</f>
        <v xml:space="preserve">Palabra </v>
      </c>
      <c r="B3" s="1"/>
      <c r="C3" s="18"/>
      <c r="D3" s="18"/>
      <c r="E3" s="11" t="str">
        <f ca="1">'Datos OM'!E3</f>
        <v>Descripción</v>
      </c>
      <c r="F3" s="36" t="str">
        <f ca="1">"FastTest PlugIn - V"&amp;MID(Version,5,7)&amp;UPPER(INICIO!M24)&amp;"
"&amp;INDIRECT("Z_BP_03_"&amp;IDIOMA)</f>
        <v>FastTest PlugIn - V7.8  - PALABRA PERDIDA
Enunciado de la pregunta</v>
      </c>
      <c r="G3" s="117" t="str">
        <f ca="1">INDIRECT("Z_BP_23_"&amp;IDIOMA)&amp;"
"&amp;H3</f>
        <v>Grupo 
Palabra  01</v>
      </c>
      <c r="H3" s="117" t="str">
        <f ca="1">INDIRECT("Z_BP_20_"&amp;IDIOMA)&amp;" 01"</f>
        <v>Palabra  01</v>
      </c>
      <c r="I3" s="118" t="str">
        <f ca="1">INDIRECT("Z_BP_23_"&amp;IDIOMA)&amp;"
"&amp;J3</f>
        <v>Grupo 
Palabra  02</v>
      </c>
      <c r="J3" s="118" t="str">
        <f ca="1">INDIRECT("Z_BP_20_"&amp;IDIOMA)&amp;" 02"</f>
        <v>Palabra  02</v>
      </c>
      <c r="K3" s="117" t="str">
        <f ca="1">INDIRECT("Z_BP_23_"&amp;IDIOMA)&amp;"
"&amp;L3</f>
        <v>Grupo 
Palabra  03</v>
      </c>
      <c r="L3" s="117" t="str">
        <f ca="1">INDIRECT("Z_BP_20_"&amp;IDIOMA)&amp;" 03"</f>
        <v>Palabra  03</v>
      </c>
      <c r="M3" s="118" t="str">
        <f ca="1">INDIRECT("Z_BP_23_"&amp;IDIOMA)&amp;"
"&amp;N3</f>
        <v>Grupo 
Palabra  04</v>
      </c>
      <c r="N3" s="118" t="str">
        <f ca="1">INDIRECT("Z_BP_20_"&amp;IDIOMA)&amp;" 04"</f>
        <v>Palabra  04</v>
      </c>
      <c r="O3" s="117" t="str">
        <f ca="1">INDIRECT("Z_BP_23_"&amp;IDIOMA)&amp;"
"&amp;P3</f>
        <v>Grupo 
Palabra  05</v>
      </c>
      <c r="P3" s="117" t="str">
        <f ca="1">INDIRECT("Z_BP_20_"&amp;IDIOMA)&amp;" 05"</f>
        <v>Palabra  05</v>
      </c>
      <c r="Q3" s="118" t="str">
        <f ca="1">INDIRECT("Z_BP_23_"&amp;IDIOMA)&amp;"
"&amp;R3</f>
        <v>Grupo 
Palabra  06</v>
      </c>
      <c r="R3" s="118" t="str">
        <f ca="1">INDIRECT("Z_BP_20_"&amp;IDIOMA)&amp;" 06"</f>
        <v>Palabra  06</v>
      </c>
      <c r="S3" s="117" t="str">
        <f ca="1">INDIRECT("Z_BP_23_"&amp;IDIOMA)&amp;"
"&amp;T3</f>
        <v>Grupo 
Palabra  07</v>
      </c>
      <c r="T3" s="117" t="str">
        <f ca="1">INDIRECT("Z_BP_20_"&amp;IDIOMA)&amp;" 07"</f>
        <v>Palabra  07</v>
      </c>
      <c r="U3" s="118" t="str">
        <f ca="1">INDIRECT("Z_BP_23_"&amp;IDIOMA)&amp;"
"&amp;V3</f>
        <v>Grupo 
Palabra  08</v>
      </c>
      <c r="V3" s="118" t="str">
        <f ca="1">INDIRECT("Z_BP_20_"&amp;IDIOMA)&amp;" 08"</f>
        <v>Palabra  08</v>
      </c>
      <c r="W3" s="117" t="str">
        <f ca="1">INDIRECT("Z_BP_23_"&amp;IDIOMA)&amp;"
"&amp;X3</f>
        <v>Grupo 
Palabra  09</v>
      </c>
      <c r="X3" s="117" t="str">
        <f ca="1">INDIRECT("Z_BP_20_"&amp;IDIOMA)&amp;" 09"</f>
        <v>Palabra  09</v>
      </c>
      <c r="Y3" s="118" t="str">
        <f ca="1">INDIRECT("Z_BP_23_"&amp;IDIOMA)&amp;"
"&amp;Z3</f>
        <v>Grupo 
Palabra  10</v>
      </c>
      <c r="Z3" s="118" t="str">
        <f ca="1">INDIRECT("Z_BP_20_"&amp;IDIOMA)&amp;" 10"</f>
        <v>Palabra  10</v>
      </c>
      <c r="AA3" s="117" t="str">
        <f ca="1">INDIRECT("Z_BP_23_"&amp;IDIOMA)&amp;"
"&amp;AB3</f>
        <v>Grupo 
Palabra  11</v>
      </c>
      <c r="AB3" s="117" t="str">
        <f ca="1">INDIRECT("Z_BP_20_"&amp;IDIOMA)&amp;" 11"</f>
        <v>Palabra  11</v>
      </c>
      <c r="AC3" s="118" t="str">
        <f ca="1">INDIRECT("Z_BP_23_"&amp;IDIOMA)&amp;"
"&amp;AD3</f>
        <v>Grupo 
Palabra  12</v>
      </c>
      <c r="AD3" s="118" t="str">
        <f ca="1">INDIRECT("Z_BP_20_"&amp;IDIOMA)&amp;" 12"</f>
        <v>Palabra  12</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8" t="s">
        <v>181</v>
      </c>
      <c r="B4" s="219" t="s">
        <v>379</v>
      </c>
      <c r="C4" s="221" t="s">
        <v>299</v>
      </c>
      <c r="D4" s="221" t="s">
        <v>300</v>
      </c>
      <c r="E4" s="220" t="s">
        <v>411</v>
      </c>
      <c r="F4" s="217" t="s">
        <v>412</v>
      </c>
      <c r="G4" s="217" t="s">
        <v>415</v>
      </c>
      <c r="H4" s="217" t="s">
        <v>416</v>
      </c>
      <c r="I4" s="217" t="s">
        <v>417</v>
      </c>
      <c r="J4" s="217" t="s">
        <v>418</v>
      </c>
      <c r="K4" s="217" t="s">
        <v>419</v>
      </c>
      <c r="L4" s="217" t="s">
        <v>420</v>
      </c>
      <c r="M4" s="217" t="s">
        <v>421</v>
      </c>
      <c r="N4" s="217" t="s">
        <v>422</v>
      </c>
      <c r="O4" s="217" t="s">
        <v>423</v>
      </c>
      <c r="P4" s="217" t="s">
        <v>425</v>
      </c>
      <c r="Q4" s="217" t="s">
        <v>426</v>
      </c>
      <c r="R4" s="217" t="s">
        <v>424</v>
      </c>
      <c r="S4" s="217" t="s">
        <v>427</v>
      </c>
      <c r="T4" s="217" t="s">
        <v>428</v>
      </c>
      <c r="U4" s="217" t="s">
        <v>429</v>
      </c>
      <c r="V4" s="217" t="s">
        <v>430</v>
      </c>
      <c r="W4" s="217" t="s">
        <v>431</v>
      </c>
      <c r="X4" s="217" t="s">
        <v>432</v>
      </c>
      <c r="Y4" s="217" t="s">
        <v>433</v>
      </c>
      <c r="Z4" s="217" t="s">
        <v>434</v>
      </c>
      <c r="AA4" s="217" t="s">
        <v>435</v>
      </c>
      <c r="AB4" s="217" t="s">
        <v>436</v>
      </c>
      <c r="AC4" s="217" t="s">
        <v>437</v>
      </c>
      <c r="AD4" s="217" t="s">
        <v>438</v>
      </c>
      <c r="AE4" s="213" t="s">
        <v>275</v>
      </c>
      <c r="AF4" s="213" t="s">
        <v>276</v>
      </c>
      <c r="AG4" s="213" t="s">
        <v>277</v>
      </c>
      <c r="AH4" s="213" t="s">
        <v>278</v>
      </c>
      <c r="AI4" s="209" t="s">
        <v>279</v>
      </c>
    </row>
    <row r="5" spans="1:35" x14ac:dyDescent="0.5">
      <c r="A5" s="62">
        <f>IF(COUNTA(Tabla_PP[[#This Row],[GP 01]:[P 12]])/2=0,"",COUNTA(Tabla_PP[[#This Row],[GP 01]:[P 12]])/2)</f>
        <v>12</v>
      </c>
      <c r="B5" s="11"/>
      <c r="C5" s="152"/>
      <c r="D5" s="152"/>
      <c r="E5" s="119" t="s">
        <v>942</v>
      </c>
      <c r="F5" s="151" t="s">
        <v>943</v>
      </c>
      <c r="G5" s="12">
        <v>1</v>
      </c>
      <c r="H5" s="12" t="s">
        <v>944</v>
      </c>
      <c r="I5" s="13">
        <v>1</v>
      </c>
      <c r="J5" s="13" t="s">
        <v>945</v>
      </c>
      <c r="K5" s="12">
        <v>1</v>
      </c>
      <c r="L5" s="12" t="s">
        <v>946</v>
      </c>
      <c r="M5" s="13">
        <v>1</v>
      </c>
      <c r="N5" s="13" t="s">
        <v>947</v>
      </c>
      <c r="O5" s="12">
        <v>2</v>
      </c>
      <c r="P5" s="12" t="s">
        <v>948</v>
      </c>
      <c r="Q5" s="13">
        <v>2</v>
      </c>
      <c r="R5" s="13" t="s">
        <v>949</v>
      </c>
      <c r="S5" s="12">
        <v>2</v>
      </c>
      <c r="T5" s="12" t="s">
        <v>950</v>
      </c>
      <c r="U5" s="13">
        <v>3</v>
      </c>
      <c r="V5" s="13" t="s">
        <v>951</v>
      </c>
      <c r="W5" s="12">
        <v>3</v>
      </c>
      <c r="X5" s="12" t="s">
        <v>952</v>
      </c>
      <c r="Y5" s="13">
        <v>3</v>
      </c>
      <c r="Z5" s="13" t="s">
        <v>953</v>
      </c>
      <c r="AA5" s="12">
        <v>3</v>
      </c>
      <c r="AB5" s="12" t="s">
        <v>954</v>
      </c>
      <c r="AC5" s="13">
        <v>3</v>
      </c>
      <c r="AD5" s="13" t="s">
        <v>955</v>
      </c>
      <c r="AE5" s="153" t="s">
        <v>931</v>
      </c>
      <c r="AF5" s="154" t="s">
        <v>932</v>
      </c>
      <c r="AG5" s="155" t="s">
        <v>956</v>
      </c>
      <c r="AH5" s="156" t="s">
        <v>957</v>
      </c>
      <c r="AI5" s="86"/>
    </row>
    <row r="6" spans="1:35" ht="23.35" x14ac:dyDescent="0.5">
      <c r="A6" s="62">
        <f>IF(COUNTA(Tabla_PP[[#This Row],[GP 01]:[P 12]])/2=0,"",COUNTA(Tabla_PP[[#This Row],[GP 01]:[P 12]])/2)</f>
        <v>12</v>
      </c>
      <c r="B6" s="11"/>
      <c r="C6" s="152"/>
      <c r="D6" s="152"/>
      <c r="E6" s="119" t="s">
        <v>942</v>
      </c>
      <c r="F6" s="151" t="s">
        <v>958</v>
      </c>
      <c r="G6" s="12">
        <v>1</v>
      </c>
      <c r="H6" s="12" t="s">
        <v>944</v>
      </c>
      <c r="I6" s="13">
        <v>1</v>
      </c>
      <c r="J6" s="13" t="s">
        <v>945</v>
      </c>
      <c r="K6" s="12">
        <v>1</v>
      </c>
      <c r="L6" s="12" t="s">
        <v>946</v>
      </c>
      <c r="M6" s="13">
        <v>1</v>
      </c>
      <c r="N6" s="13" t="s">
        <v>947</v>
      </c>
      <c r="O6" s="12">
        <v>2</v>
      </c>
      <c r="P6" s="12" t="s">
        <v>948</v>
      </c>
      <c r="Q6" s="13">
        <v>2</v>
      </c>
      <c r="R6" s="13" t="s">
        <v>949</v>
      </c>
      <c r="S6" s="12">
        <v>2</v>
      </c>
      <c r="T6" s="12" t="s">
        <v>950</v>
      </c>
      <c r="U6" s="13">
        <v>3</v>
      </c>
      <c r="V6" s="13" t="s">
        <v>951</v>
      </c>
      <c r="W6" s="12">
        <v>3</v>
      </c>
      <c r="X6" s="12" t="s">
        <v>952</v>
      </c>
      <c r="Y6" s="13">
        <v>3</v>
      </c>
      <c r="Z6" s="13" t="s">
        <v>953</v>
      </c>
      <c r="AA6" s="12">
        <v>3</v>
      </c>
      <c r="AB6" s="12" t="s">
        <v>954</v>
      </c>
      <c r="AC6" s="13">
        <v>3</v>
      </c>
      <c r="AD6" s="13" t="s">
        <v>955</v>
      </c>
      <c r="AE6" s="153" t="s">
        <v>931</v>
      </c>
      <c r="AF6" s="154" t="s">
        <v>932</v>
      </c>
      <c r="AG6" s="155" t="s">
        <v>956</v>
      </c>
      <c r="AH6" s="156" t="s">
        <v>957</v>
      </c>
      <c r="AI6" s="86"/>
    </row>
  </sheetData>
  <sheetProtection selectLockedCells="1" autoFilter="0"/>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_27"/>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7" width="12.52734375" customWidth="1"/>
    <col min="8" max="8" width="12.87890625" customWidth="1"/>
    <col min="9" max="9" width="23" customWidth="1"/>
    <col min="10" max="10" width="22.3515625" customWidth="1"/>
    <col min="11" max="11" width="24.41015625" customWidth="1"/>
    <col min="12" max="12" width="19.41015625" customWidth="1"/>
    <col min="13" max="13" width="24.87890625" customWidth="1"/>
    <col min="14" max="30" width="14.3515625" hidden="1" customWidth="1"/>
    <col min="31" max="34" width="0"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COUNTA(Tabla_EN[FastTest PlugIn - ENSAYO
Enunciado de la pregunta])</f>
        <v>2</v>
      </c>
    </row>
    <row r="3" spans="1:35" ht="50.1" customHeight="1" x14ac:dyDescent="0.5">
      <c r="A3" s="174"/>
      <c r="B3" s="1"/>
      <c r="C3" s="18"/>
      <c r="D3" s="18"/>
      <c r="E3" s="11" t="str">
        <f ca="1">'Datos OM'!E3</f>
        <v>Descripción</v>
      </c>
      <c r="F3" s="36" t="str">
        <f ca="1">"FastTest PlugIn - V"&amp;MID(Version,5,7)&amp;UPPER(INICIO!O24)&amp;"
"&amp;INDIRECT("Z_BP_03_"&amp;IDIOMA)</f>
        <v>FastTest PlugIn - V7.8  - ENSAYO
Enunciado de la pregunta</v>
      </c>
      <c r="G3" s="55" t="str">
        <f ca="1">INDIRECT("Z_BP_24_"&amp;IDIOMA)&amp;"
"&amp;H3</f>
        <v>Formato de la Respuesta
Requerir texto</v>
      </c>
      <c r="H3" s="74" t="str">
        <f ca="1">INDIRECT("Z_BP_25_"&amp;IDIOMA)</f>
        <v>Requerir texto</v>
      </c>
      <c r="I3" s="69" t="str">
        <f ca="1">INDIRECT("Z_BP_26_"&amp;IDIOMA)</f>
        <v>Tamaño de la caja de entrada</v>
      </c>
      <c r="J3" s="56" t="str">
        <f ca="1">INDIRECT("Z_BP_27_"&amp;IDIOMA)</f>
        <v>Permitir archivos adjuntos</v>
      </c>
      <c r="K3" s="57" t="str">
        <f ca="1">INDIRECT("Z_BP_28_"&amp;IDIOMA)</f>
        <v>Archivos adjuntos requeridos</v>
      </c>
      <c r="L3" s="58" t="str">
        <f ca="1">INDIRECT("Z_BP_29_"&amp;IDIOMA)</f>
        <v>Plantilla de Respuesta</v>
      </c>
      <c r="M3" s="55" t="str">
        <f ca="1">INDIRECT("Z_BP_30_"&amp;IDIOMA)</f>
        <v>Información para el evaluador</v>
      </c>
      <c r="N3" s="122"/>
      <c r="O3" s="123"/>
      <c r="P3" s="123"/>
      <c r="Q3" s="122"/>
      <c r="R3" s="122"/>
      <c r="S3" s="123"/>
      <c r="T3" s="123"/>
      <c r="U3" s="122"/>
      <c r="V3" s="122"/>
      <c r="W3" s="123"/>
      <c r="X3" s="123"/>
      <c r="Y3" s="122"/>
      <c r="Z3" s="122"/>
      <c r="AA3" s="123"/>
      <c r="AB3" s="123"/>
      <c r="AC3" s="122"/>
      <c r="AD3" s="122"/>
      <c r="AE3" s="124"/>
      <c r="AF3" s="125"/>
      <c r="AG3" s="126"/>
      <c r="AH3" s="127"/>
      <c r="AI3" s="65" t="str">
        <f>'Datos OM'!AI3</f>
        <v>Imagen</v>
      </c>
    </row>
    <row r="4" spans="1:35" ht="9.9499999999999993" customHeight="1" x14ac:dyDescent="0.5">
      <c r="A4" s="222" t="s">
        <v>379</v>
      </c>
      <c r="B4" s="219" t="s">
        <v>380</v>
      </c>
      <c r="C4" s="221" t="s">
        <v>298</v>
      </c>
      <c r="D4" s="221" t="s">
        <v>299</v>
      </c>
      <c r="E4" s="220" t="s">
        <v>105</v>
      </c>
      <c r="F4" s="217" t="s">
        <v>377</v>
      </c>
      <c r="G4" s="223" t="s">
        <v>378</v>
      </c>
      <c r="H4" s="207" t="s">
        <v>218</v>
      </c>
      <c r="I4" s="206" t="s">
        <v>224</v>
      </c>
      <c r="J4" s="223" t="s">
        <v>230</v>
      </c>
      <c r="K4" s="223" t="s">
        <v>236</v>
      </c>
      <c r="L4" s="223" t="s">
        <v>242</v>
      </c>
      <c r="M4" s="223" t="s">
        <v>248</v>
      </c>
      <c r="N4" s="224" t="s">
        <v>300</v>
      </c>
      <c r="O4" s="224" t="s">
        <v>301</v>
      </c>
      <c r="P4" s="224" t="s">
        <v>302</v>
      </c>
      <c r="Q4" s="224" t="s">
        <v>303</v>
      </c>
      <c r="R4" s="224" t="s">
        <v>304</v>
      </c>
      <c r="S4" s="224" t="s">
        <v>305</v>
      </c>
      <c r="T4" s="224" t="s">
        <v>306</v>
      </c>
      <c r="U4" s="224" t="s">
        <v>307</v>
      </c>
      <c r="V4" s="224" t="s">
        <v>308</v>
      </c>
      <c r="W4" s="224" t="s">
        <v>309</v>
      </c>
      <c r="X4" s="224" t="s">
        <v>310</v>
      </c>
      <c r="Y4" s="224" t="s">
        <v>311</v>
      </c>
      <c r="Z4" s="224" t="s">
        <v>312</v>
      </c>
      <c r="AA4" s="224" t="s">
        <v>313</v>
      </c>
      <c r="AB4" s="224" t="s">
        <v>314</v>
      </c>
      <c r="AC4" s="224" t="s">
        <v>315</v>
      </c>
      <c r="AD4" s="224" t="s">
        <v>316</v>
      </c>
      <c r="AE4" s="225" t="s">
        <v>317</v>
      </c>
      <c r="AF4" s="225" t="s">
        <v>318</v>
      </c>
      <c r="AG4" s="225" t="s">
        <v>319</v>
      </c>
      <c r="AH4" s="225" t="s">
        <v>320</v>
      </c>
      <c r="AI4" s="209" t="s">
        <v>279</v>
      </c>
    </row>
    <row r="5" spans="1:35" ht="23.35" x14ac:dyDescent="0.5">
      <c r="A5" s="175"/>
      <c r="B5" s="176"/>
      <c r="C5" s="152"/>
      <c r="D5" s="152"/>
      <c r="E5" s="119" t="s">
        <v>959</v>
      </c>
      <c r="F5" s="151" t="s">
        <v>960</v>
      </c>
      <c r="G5" s="128" t="s">
        <v>961</v>
      </c>
      <c r="H5" s="25"/>
      <c r="I5" s="14">
        <v>5</v>
      </c>
      <c r="J5" s="129" t="s">
        <v>962</v>
      </c>
      <c r="K5" s="130">
        <v>1</v>
      </c>
      <c r="L5" s="131" t="s">
        <v>963</v>
      </c>
      <c r="M5" s="128" t="s">
        <v>964</v>
      </c>
      <c r="N5" s="157"/>
      <c r="O5" s="158"/>
      <c r="P5" s="158"/>
      <c r="Q5" s="157"/>
      <c r="R5" s="157"/>
      <c r="S5" s="158"/>
      <c r="T5" s="158"/>
      <c r="U5" s="157"/>
      <c r="V5" s="157"/>
      <c r="W5" s="158"/>
      <c r="X5" s="158"/>
      <c r="Y5" s="157"/>
      <c r="Z5" s="157"/>
      <c r="AA5" s="158"/>
      <c r="AB5" s="158"/>
      <c r="AC5" s="157"/>
      <c r="AD5" s="157"/>
      <c r="AE5" s="159"/>
      <c r="AF5" s="160"/>
      <c r="AG5" s="161"/>
      <c r="AH5" s="162"/>
      <c r="AI5" s="86"/>
    </row>
    <row r="6" spans="1:35" ht="23.35" x14ac:dyDescent="0.5">
      <c r="A6" s="175"/>
      <c r="B6" s="176"/>
      <c r="C6" s="152"/>
      <c r="D6" s="152"/>
      <c r="E6" s="119" t="s">
        <v>965</v>
      </c>
      <c r="F6" s="151" t="s">
        <v>966</v>
      </c>
      <c r="G6" s="128" t="s">
        <v>967</v>
      </c>
      <c r="H6" s="25" t="s">
        <v>968</v>
      </c>
      <c r="I6" s="14">
        <v>15</v>
      </c>
      <c r="J6" s="129" t="s">
        <v>962</v>
      </c>
      <c r="K6" s="130" t="s">
        <v>969</v>
      </c>
      <c r="L6" s="131" t="s">
        <v>963</v>
      </c>
      <c r="M6" s="128" t="s">
        <v>964</v>
      </c>
      <c r="N6" s="157"/>
      <c r="O6" s="158"/>
      <c r="P6" s="158"/>
      <c r="Q6" s="157"/>
      <c r="R6" s="157"/>
      <c r="S6" s="158"/>
      <c r="T6" s="158"/>
      <c r="U6" s="157"/>
      <c r="V6" s="157"/>
      <c r="W6" s="158"/>
      <c r="X6" s="158"/>
      <c r="Y6" s="157"/>
      <c r="Z6" s="157"/>
      <c r="AA6" s="158"/>
      <c r="AB6" s="158"/>
      <c r="AC6" s="157"/>
      <c r="AD6" s="157"/>
      <c r="AE6" s="159"/>
      <c r="AF6" s="160"/>
      <c r="AG6" s="161"/>
      <c r="AH6" s="162"/>
      <c r="AI6" s="86"/>
    </row>
  </sheetData>
  <sheetProtection algorithmName="SHA-512" hashValue="EmdZmzT6nbbsdWiQI3OR8ck6Uujyp5cw3+iZM3WynJgRLqQYUfzTJ/pZSDClwvZKKZM+g8je4oiatl6UMfuXvQ==" saltValue="311fgeu1MWcEHoyhQJLA1g==" spinCount="100000" sheet="1" objects="1" scenarios="1" selectLockedCells="1" autoFilter="0"/>
  <conditionalFormatting sqref="G5:K6">
    <cfRule type="cellIs" dxfId="119" priority="3" operator="equal">
      <formula>""</formula>
    </cfRule>
    <cfRule type="cellIs" dxfId="118" priority="4" operator="equal">
      <formula>0</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_28"/>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5"/>
    </sheetView>
  </sheetViews>
  <sheetFormatPr baseColWidth="10" defaultColWidth="0" defaultRowHeight="14.35" x14ac:dyDescent="0.5"/>
  <cols>
    <col min="1" max="2" width="3.64453125" style="2" customWidth="1"/>
    <col min="3" max="3" width="3.52734375" hidden="1" customWidth="1"/>
    <col min="4" max="4" width="4" hidden="1" customWidth="1"/>
    <col min="5" max="5" width="15.234375" style="2" customWidth="1"/>
    <col min="6" max="6" width="83.17578125" customWidth="1"/>
    <col min="7" max="7" width="12.52734375" customWidth="1"/>
    <col min="8" max="8" width="12.52734375" hidden="1" customWidth="1"/>
    <col min="9"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F1" s="35"/>
      <c r="AG1" s="35"/>
      <c r="AH1" s="35"/>
    </row>
    <row r="2" spans="1:35" ht="24.95" customHeight="1" x14ac:dyDescent="0.5">
      <c r="D2" s="1"/>
      <c r="E2"/>
      <c r="F2" s="60" t="str">
        <f ca="1">'Datos OM'!F2</f>
        <v xml:space="preserve">    RC                         PP                         EN                         CL                                 DICCIONARIO</v>
      </c>
      <c r="G2" s="34">
        <f>COUNTA(Tabla_CL[Enunciado])</f>
        <v>1</v>
      </c>
    </row>
    <row r="3" spans="1:35" ht="50.1" customHeight="1" x14ac:dyDescent="0.5">
      <c r="A3" s="276"/>
      <c r="B3" s="276"/>
      <c r="C3" s="18"/>
      <c r="D3" s="18"/>
      <c r="E3" s="22" t="str">
        <f ca="1">'Datos OM'!E3</f>
        <v>Descripción</v>
      </c>
      <c r="F3" s="36" t="str">
        <f ca="1">"FastTest PlugIn - V"&amp;MID(Version,5,7)&amp;UPPER(INICIO!Q24)&amp;"
"&amp;INDIRECT("Z_BP_03_"&amp;IDIOMA)</f>
        <v>FastTest PlugIn - V7.8  - CLOZE
Enunciado de la pregunta</v>
      </c>
      <c r="G3" s="133" t="str">
        <f ca="1">INDIRECT("Z_BP_32_"&amp;IDIOMA)</f>
        <v>Ancho RC</v>
      </c>
      <c r="H3" s="74"/>
      <c r="I3" s="69" t="str">
        <f ca="1">MID(G3,1,SEARCH(" ",G3,1))&amp;AI3</f>
        <v>Ancho Imagen</v>
      </c>
      <c r="J3" s="56"/>
      <c r="K3" s="57"/>
      <c r="L3" s="58"/>
      <c r="M3" s="55"/>
      <c r="N3" s="121"/>
      <c r="O3" s="120"/>
      <c r="P3" s="120"/>
      <c r="Q3" s="121"/>
      <c r="R3" s="121"/>
      <c r="S3" s="120"/>
      <c r="T3" s="120"/>
      <c r="U3" s="121"/>
      <c r="V3" s="121"/>
      <c r="W3" s="120"/>
      <c r="X3" s="120"/>
      <c r="Y3" s="121"/>
      <c r="Z3" s="121"/>
      <c r="AA3" s="120"/>
      <c r="AB3" s="120"/>
      <c r="AC3" s="121"/>
      <c r="AD3" s="121"/>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20" t="s">
        <v>379</v>
      </c>
      <c r="B4" s="220" t="s">
        <v>380</v>
      </c>
      <c r="C4" s="220" t="s">
        <v>298</v>
      </c>
      <c r="D4" s="220" t="s">
        <v>299</v>
      </c>
      <c r="E4" s="204" t="s">
        <v>411</v>
      </c>
      <c r="F4" s="229" t="s">
        <v>412</v>
      </c>
      <c r="G4" s="208" t="s">
        <v>269</v>
      </c>
      <c r="H4" s="207" t="s">
        <v>300</v>
      </c>
      <c r="I4" s="206" t="s">
        <v>732</v>
      </c>
      <c r="J4" s="226" t="s">
        <v>302</v>
      </c>
      <c r="K4" s="226" t="s">
        <v>303</v>
      </c>
      <c r="L4" s="226" t="s">
        <v>304</v>
      </c>
      <c r="M4" s="226" t="s">
        <v>305</v>
      </c>
      <c r="N4" s="227" t="s">
        <v>306</v>
      </c>
      <c r="O4" s="227" t="s">
        <v>307</v>
      </c>
      <c r="P4" s="227" t="s">
        <v>308</v>
      </c>
      <c r="Q4" s="227" t="s">
        <v>309</v>
      </c>
      <c r="R4" s="227" t="s">
        <v>310</v>
      </c>
      <c r="S4" s="227" t="s">
        <v>311</v>
      </c>
      <c r="T4" s="227" t="s">
        <v>312</v>
      </c>
      <c r="U4" s="227" t="s">
        <v>313</v>
      </c>
      <c r="V4" s="227" t="s">
        <v>314</v>
      </c>
      <c r="W4" s="227" t="s">
        <v>315</v>
      </c>
      <c r="X4" s="227" t="s">
        <v>316</v>
      </c>
      <c r="Y4" s="227" t="s">
        <v>317</v>
      </c>
      <c r="Z4" s="227" t="s">
        <v>318</v>
      </c>
      <c r="AA4" s="227" t="s">
        <v>319</v>
      </c>
      <c r="AB4" s="227" t="s">
        <v>320</v>
      </c>
      <c r="AC4" s="227" t="s">
        <v>321</v>
      </c>
      <c r="AD4" s="227" t="s">
        <v>322</v>
      </c>
      <c r="AE4" s="228" t="s">
        <v>275</v>
      </c>
      <c r="AF4" s="228" t="s">
        <v>276</v>
      </c>
      <c r="AG4" s="228" t="s">
        <v>277</v>
      </c>
      <c r="AH4" s="228" t="s">
        <v>278</v>
      </c>
      <c r="AI4" s="208" t="s">
        <v>279</v>
      </c>
    </row>
    <row r="5" spans="1:35" ht="81.7" x14ac:dyDescent="0.5">
      <c r="A5" s="175"/>
      <c r="B5" s="176"/>
      <c r="C5" s="152"/>
      <c r="D5" s="152"/>
      <c r="E5" s="77" t="s">
        <v>970</v>
      </c>
      <c r="F5" s="151" t="s">
        <v>971</v>
      </c>
      <c r="G5" s="163">
        <v>10</v>
      </c>
      <c r="H5" s="25"/>
      <c r="I5" s="14"/>
      <c r="J5" s="129"/>
      <c r="K5" s="130"/>
      <c r="L5" s="131"/>
      <c r="M5" s="128"/>
      <c r="N5" s="157"/>
      <c r="O5" s="158"/>
      <c r="P5" s="158"/>
      <c r="Q5" s="157"/>
      <c r="R5" s="157"/>
      <c r="S5" s="158"/>
      <c r="T5" s="158"/>
      <c r="U5" s="157"/>
      <c r="V5" s="157"/>
      <c r="W5" s="158"/>
      <c r="X5" s="158"/>
      <c r="Y5" s="157"/>
      <c r="Z5" s="157"/>
      <c r="AA5" s="158"/>
      <c r="AB5" s="158"/>
      <c r="AC5" s="157"/>
      <c r="AD5" s="157"/>
      <c r="AE5" s="164"/>
      <c r="AF5" s="165"/>
      <c r="AG5" s="166"/>
      <c r="AH5" s="167"/>
      <c r="AI5" s="86"/>
    </row>
  </sheetData>
  <sheetProtection algorithmName="SHA-512" hashValue="20ikIbEfLDSZ70Kzq/bIOpMey9FS9D60F7YyPMOwht/ewhZ8+LTbH3kooqqa39uOCrUKDvMvhrFVO0XnXHYIVQ==" saltValue="pX+vmvycEnzuDWtVdBWf/g==" spinCount="100000" sheet="1" objects="1" scenarios="1" selectLockedCells="1" autoFilter="0"/>
  <mergeCells count="1">
    <mergeCell ref="A3:B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528</vt:i4>
      </vt:variant>
    </vt:vector>
  </HeadingPairs>
  <TitlesOfParts>
    <vt:vector size="538" baseType="lpstr">
      <vt:lpstr>INICIO</vt:lpstr>
      <vt:lpstr>Datos OM</vt:lpstr>
      <vt:lpstr>Datos O2</vt:lpstr>
      <vt:lpstr>Datos VF</vt:lpstr>
      <vt:lpstr>Datos EM</vt:lpstr>
      <vt:lpstr>Datos RC</vt:lpstr>
      <vt:lpstr>Datos PP</vt:lpstr>
      <vt:lpstr>Datos EN</vt:lpstr>
      <vt:lpstr>Datos CL</vt:lpstr>
      <vt:lpstr>DICCIONARIO</vt:lpstr>
      <vt:lpstr>AUTOR</vt:lpstr>
      <vt:lpstr>IDIOMA</vt:lpstr>
      <vt:lpstr>IDIOMA_Otro</vt:lpstr>
      <vt:lpstr>LANGUAGE</vt:lpstr>
      <vt:lpstr>Nom_Archivo_DB</vt:lpstr>
      <vt:lpstr>PREGUNTAR_IDIOMA</vt:lpstr>
      <vt:lpstr>Ult_F_Dic</vt:lpstr>
      <vt:lpstr>Version</vt:lpstr>
      <vt:lpstr>Z_BP_00_CS</vt:lpstr>
      <vt:lpstr>Z_BP_00_D</vt:lpstr>
      <vt:lpstr>Z_BP_00_E</vt:lpstr>
      <vt:lpstr>Z_BP_00_F</vt:lpstr>
      <vt:lpstr>Z_BP_00_I</vt:lpstr>
      <vt:lpstr>Z_BP_00_O</vt:lpstr>
      <vt:lpstr>Z_BP_00_P</vt:lpstr>
      <vt:lpstr>Z_BP_00_S</vt:lpstr>
      <vt:lpstr>Z_BP_01_CS</vt:lpstr>
      <vt:lpstr>Z_BP_01_D</vt:lpstr>
      <vt:lpstr>Z_BP_01_E</vt:lpstr>
      <vt:lpstr>Z_BP_01_F</vt:lpstr>
      <vt:lpstr>Z_BP_01_I</vt:lpstr>
      <vt:lpstr>Z_BP_01_O</vt:lpstr>
      <vt:lpstr>Z_BP_01_P</vt:lpstr>
      <vt:lpstr>Z_BP_01_S</vt:lpstr>
      <vt:lpstr>Z_BP_02_CS</vt:lpstr>
      <vt:lpstr>Z_BP_02_D</vt:lpstr>
      <vt:lpstr>Z_BP_02_E</vt:lpstr>
      <vt:lpstr>Z_BP_02_F</vt:lpstr>
      <vt:lpstr>Z_BP_02_I</vt:lpstr>
      <vt:lpstr>Z_BP_02_O</vt:lpstr>
      <vt:lpstr>Z_BP_02_P</vt:lpstr>
      <vt:lpstr>Z_BP_02_S</vt:lpstr>
      <vt:lpstr>Z_BP_03_CS</vt:lpstr>
      <vt:lpstr>Z_BP_03_D</vt:lpstr>
      <vt:lpstr>Z_BP_03_E</vt:lpstr>
      <vt:lpstr>Z_BP_03_F</vt:lpstr>
      <vt:lpstr>Z_BP_03_I</vt:lpstr>
      <vt:lpstr>Z_BP_03_O</vt:lpstr>
      <vt:lpstr>Z_BP_03_P</vt:lpstr>
      <vt:lpstr>Z_BP_03_S</vt:lpstr>
      <vt:lpstr>Z_BP_04_CS</vt:lpstr>
      <vt:lpstr>Z_BP_04_D</vt:lpstr>
      <vt:lpstr>Z_BP_04_E</vt:lpstr>
      <vt:lpstr>Z_BP_04_F</vt:lpstr>
      <vt:lpstr>Z_BP_04_I</vt:lpstr>
      <vt:lpstr>Z_BP_04_O</vt:lpstr>
      <vt:lpstr>Z_BP_04_P</vt:lpstr>
      <vt:lpstr>Z_BP_04_S</vt:lpstr>
      <vt:lpstr>Z_BP_05_CS</vt:lpstr>
      <vt:lpstr>Z_BP_05_D</vt:lpstr>
      <vt:lpstr>Z_BP_05_E</vt:lpstr>
      <vt:lpstr>Z_BP_05_F</vt:lpstr>
      <vt:lpstr>Z_BP_05_I</vt:lpstr>
      <vt:lpstr>Z_BP_05_O</vt:lpstr>
      <vt:lpstr>Z_BP_05_P</vt:lpstr>
      <vt:lpstr>Z_BP_05_S</vt:lpstr>
      <vt:lpstr>Z_BP_06_CS</vt:lpstr>
      <vt:lpstr>Z_BP_06_D</vt:lpstr>
      <vt:lpstr>Z_BP_06_E</vt:lpstr>
      <vt:lpstr>Z_BP_06_F</vt:lpstr>
      <vt:lpstr>Z_BP_06_I</vt:lpstr>
      <vt:lpstr>Z_BP_06_O</vt:lpstr>
      <vt:lpstr>Z_BP_06_P</vt:lpstr>
      <vt:lpstr>Z_BP_06_S</vt:lpstr>
      <vt:lpstr>Z_BP_07_CS</vt:lpstr>
      <vt:lpstr>Z_BP_07_D</vt:lpstr>
      <vt:lpstr>Z_BP_07_E</vt:lpstr>
      <vt:lpstr>Z_BP_07_F</vt:lpstr>
      <vt:lpstr>Z_BP_07_I</vt:lpstr>
      <vt:lpstr>Z_BP_07_O</vt:lpstr>
      <vt:lpstr>Z_BP_07_P</vt:lpstr>
      <vt:lpstr>Z_BP_07_S</vt:lpstr>
      <vt:lpstr>Z_BP_08_CS</vt:lpstr>
      <vt:lpstr>Z_BP_08_D</vt:lpstr>
      <vt:lpstr>Z_BP_08_E</vt:lpstr>
      <vt:lpstr>Z_BP_08_F</vt:lpstr>
      <vt:lpstr>Z_BP_08_I</vt:lpstr>
      <vt:lpstr>Z_BP_08_O</vt:lpstr>
      <vt:lpstr>Z_BP_08_P</vt:lpstr>
      <vt:lpstr>Z_BP_08_S</vt:lpstr>
      <vt:lpstr>Z_BP_09_CS</vt:lpstr>
      <vt:lpstr>Z_BP_09_D</vt:lpstr>
      <vt:lpstr>Z_BP_09_E</vt:lpstr>
      <vt:lpstr>Z_BP_09_F</vt:lpstr>
      <vt:lpstr>Z_BP_09_I</vt:lpstr>
      <vt:lpstr>Z_BP_09_O</vt:lpstr>
      <vt:lpstr>Z_BP_09_P</vt:lpstr>
      <vt:lpstr>Z_BP_09_S</vt:lpstr>
      <vt:lpstr>Z_BP_10_CS</vt:lpstr>
      <vt:lpstr>Z_BP_10_D</vt:lpstr>
      <vt:lpstr>Z_BP_10_E</vt:lpstr>
      <vt:lpstr>Z_BP_10_F</vt:lpstr>
      <vt:lpstr>Z_BP_10_I</vt:lpstr>
      <vt:lpstr>Z_BP_10_O</vt:lpstr>
      <vt:lpstr>Z_BP_10_P</vt:lpstr>
      <vt:lpstr>Z_BP_10_S</vt:lpstr>
      <vt:lpstr>Z_BP_11_CS</vt:lpstr>
      <vt:lpstr>Z_BP_11_D</vt:lpstr>
      <vt:lpstr>Z_BP_11_E</vt:lpstr>
      <vt:lpstr>Z_BP_11_F</vt:lpstr>
      <vt:lpstr>Z_BP_11_I</vt:lpstr>
      <vt:lpstr>Z_BP_11_O</vt:lpstr>
      <vt:lpstr>Z_BP_11_P</vt:lpstr>
      <vt:lpstr>Z_BP_11_S</vt:lpstr>
      <vt:lpstr>Z_BP_12_CS</vt:lpstr>
      <vt:lpstr>Z_BP_12_D</vt:lpstr>
      <vt:lpstr>Z_BP_12_E</vt:lpstr>
      <vt:lpstr>Z_BP_12_F</vt:lpstr>
      <vt:lpstr>Z_BP_12_I</vt:lpstr>
      <vt:lpstr>Z_BP_12_O</vt:lpstr>
      <vt:lpstr>Z_BP_12_P</vt:lpstr>
      <vt:lpstr>Z_BP_12_S</vt:lpstr>
      <vt:lpstr>Z_BP_13_CS</vt:lpstr>
      <vt:lpstr>Z_BP_13_D</vt:lpstr>
      <vt:lpstr>Z_BP_13_E</vt:lpstr>
      <vt:lpstr>Z_BP_13_F</vt:lpstr>
      <vt:lpstr>Z_BP_13_I</vt:lpstr>
      <vt:lpstr>Z_BP_13_O</vt:lpstr>
      <vt:lpstr>Z_BP_13_P</vt:lpstr>
      <vt:lpstr>Z_BP_13_S</vt:lpstr>
      <vt:lpstr>Z_BP_14_CS</vt:lpstr>
      <vt:lpstr>Z_BP_14_D</vt:lpstr>
      <vt:lpstr>Z_BP_14_E</vt:lpstr>
      <vt:lpstr>Z_BP_14_F</vt:lpstr>
      <vt:lpstr>Z_BP_14_I</vt:lpstr>
      <vt:lpstr>Z_BP_14_O</vt:lpstr>
      <vt:lpstr>Z_BP_14_P</vt:lpstr>
      <vt:lpstr>Z_BP_14_S</vt:lpstr>
      <vt:lpstr>Z_BP_15_CS</vt:lpstr>
      <vt:lpstr>Z_BP_15_D</vt:lpstr>
      <vt:lpstr>Z_BP_15_E</vt:lpstr>
      <vt:lpstr>Z_BP_15_F</vt:lpstr>
      <vt:lpstr>Z_BP_15_I</vt:lpstr>
      <vt:lpstr>Z_BP_15_O</vt:lpstr>
      <vt:lpstr>Z_BP_15_P</vt:lpstr>
      <vt:lpstr>Z_BP_15_S</vt:lpstr>
      <vt:lpstr>Z_BP_16_CS</vt:lpstr>
      <vt:lpstr>Z_BP_16_D</vt:lpstr>
      <vt:lpstr>Z_BP_16_E</vt:lpstr>
      <vt:lpstr>Z_BP_16_F</vt:lpstr>
      <vt:lpstr>Z_BP_16_I</vt:lpstr>
      <vt:lpstr>Z_BP_16_O</vt:lpstr>
      <vt:lpstr>Z_BP_16_P</vt:lpstr>
      <vt:lpstr>Z_BP_16_S</vt:lpstr>
      <vt:lpstr>Z_BP_17_CS</vt:lpstr>
      <vt:lpstr>Z_BP_17_D</vt:lpstr>
      <vt:lpstr>Z_BP_17_E</vt:lpstr>
      <vt:lpstr>Z_BP_17_F</vt:lpstr>
      <vt:lpstr>Z_BP_17_I</vt:lpstr>
      <vt:lpstr>Z_BP_17_O</vt:lpstr>
      <vt:lpstr>Z_BP_17_P</vt:lpstr>
      <vt:lpstr>Z_BP_17_S</vt:lpstr>
      <vt:lpstr>Z_BP_18_CS</vt:lpstr>
      <vt:lpstr>Z_BP_18_D</vt:lpstr>
      <vt:lpstr>Z_BP_18_E</vt:lpstr>
      <vt:lpstr>Z_BP_18_F</vt:lpstr>
      <vt:lpstr>Z_BP_18_I</vt:lpstr>
      <vt:lpstr>Z_BP_18_O</vt:lpstr>
      <vt:lpstr>Z_BP_18_P</vt:lpstr>
      <vt:lpstr>Z_BP_18_S</vt:lpstr>
      <vt:lpstr>Z_BP_19_CS</vt:lpstr>
      <vt:lpstr>Z_BP_19_D</vt:lpstr>
      <vt:lpstr>Z_BP_19_E</vt:lpstr>
      <vt:lpstr>Z_BP_19_F</vt:lpstr>
      <vt:lpstr>Z_BP_19_I</vt:lpstr>
      <vt:lpstr>Z_BP_19_O</vt:lpstr>
      <vt:lpstr>Z_BP_19_P</vt:lpstr>
      <vt:lpstr>Z_BP_19_S</vt:lpstr>
      <vt:lpstr>Z_BP_20_CS</vt:lpstr>
      <vt:lpstr>Z_BP_20_D</vt:lpstr>
      <vt:lpstr>Z_BP_20_E</vt:lpstr>
      <vt:lpstr>Z_BP_20_F</vt:lpstr>
      <vt:lpstr>Z_BP_20_I</vt:lpstr>
      <vt:lpstr>Z_BP_20_O</vt:lpstr>
      <vt:lpstr>Z_BP_20_P</vt:lpstr>
      <vt:lpstr>Z_BP_20_S</vt:lpstr>
      <vt:lpstr>Z_BP_21_CS</vt:lpstr>
      <vt:lpstr>Z_BP_21_D</vt:lpstr>
      <vt:lpstr>Z_BP_21_E</vt:lpstr>
      <vt:lpstr>Z_BP_21_F</vt:lpstr>
      <vt:lpstr>Z_BP_21_I</vt:lpstr>
      <vt:lpstr>Z_BP_21_O</vt:lpstr>
      <vt:lpstr>Z_BP_21_P</vt:lpstr>
      <vt:lpstr>Z_BP_21_S</vt:lpstr>
      <vt:lpstr>Z_BP_22_CS</vt:lpstr>
      <vt:lpstr>Z_BP_22_D</vt:lpstr>
      <vt:lpstr>Z_BP_22_E</vt:lpstr>
      <vt:lpstr>Z_BP_22_F</vt:lpstr>
      <vt:lpstr>Z_BP_22_I</vt:lpstr>
      <vt:lpstr>Z_BP_22_O</vt:lpstr>
      <vt:lpstr>Z_BP_22_P</vt:lpstr>
      <vt:lpstr>Z_BP_22_S</vt:lpstr>
      <vt:lpstr>Z_BP_23_CS</vt:lpstr>
      <vt:lpstr>Z_BP_23_D</vt:lpstr>
      <vt:lpstr>Z_BP_23_E</vt:lpstr>
      <vt:lpstr>Z_BP_23_F</vt:lpstr>
      <vt:lpstr>Z_BP_23_I</vt:lpstr>
      <vt:lpstr>Z_BP_23_O</vt:lpstr>
      <vt:lpstr>Z_BP_23_P</vt:lpstr>
      <vt:lpstr>Z_BP_23_S</vt:lpstr>
      <vt:lpstr>Z_BP_24_CS</vt:lpstr>
      <vt:lpstr>Z_BP_24_D</vt:lpstr>
      <vt:lpstr>Z_BP_24_E</vt:lpstr>
      <vt:lpstr>Z_BP_24_F</vt:lpstr>
      <vt:lpstr>Z_BP_24_I</vt:lpstr>
      <vt:lpstr>Z_BP_24_O</vt:lpstr>
      <vt:lpstr>Z_BP_24_P</vt:lpstr>
      <vt:lpstr>Z_BP_24_S</vt:lpstr>
      <vt:lpstr>Z_BP_25_CS</vt:lpstr>
      <vt:lpstr>Z_BP_25_D</vt:lpstr>
      <vt:lpstr>Z_BP_25_E</vt:lpstr>
      <vt:lpstr>Z_BP_25_F</vt:lpstr>
      <vt:lpstr>Z_BP_25_I</vt:lpstr>
      <vt:lpstr>Z_BP_25_O</vt:lpstr>
      <vt:lpstr>Z_BP_25_P</vt:lpstr>
      <vt:lpstr>Z_BP_25_S</vt:lpstr>
      <vt:lpstr>Z_BP_26_CS</vt:lpstr>
      <vt:lpstr>Z_BP_26_D</vt:lpstr>
      <vt:lpstr>Z_BP_26_E</vt:lpstr>
      <vt:lpstr>Z_BP_26_F</vt:lpstr>
      <vt:lpstr>Z_BP_26_I</vt:lpstr>
      <vt:lpstr>Z_BP_26_O</vt:lpstr>
      <vt:lpstr>Z_BP_26_P</vt:lpstr>
      <vt:lpstr>Z_BP_26_S</vt:lpstr>
      <vt:lpstr>Z_BP_27_CS</vt:lpstr>
      <vt:lpstr>Z_BP_27_D</vt:lpstr>
      <vt:lpstr>Z_BP_27_E</vt:lpstr>
      <vt:lpstr>Z_BP_27_F</vt:lpstr>
      <vt:lpstr>Z_BP_27_I</vt:lpstr>
      <vt:lpstr>Z_BP_27_O</vt:lpstr>
      <vt:lpstr>Z_BP_27_P</vt:lpstr>
      <vt:lpstr>Z_BP_27_S</vt:lpstr>
      <vt:lpstr>Z_BP_28_CS</vt:lpstr>
      <vt:lpstr>Z_BP_28_D</vt:lpstr>
      <vt:lpstr>Z_BP_28_E</vt:lpstr>
      <vt:lpstr>Z_BP_28_F</vt:lpstr>
      <vt:lpstr>Z_BP_28_I</vt:lpstr>
      <vt:lpstr>Z_BP_28_O</vt:lpstr>
      <vt:lpstr>Z_BP_28_P</vt:lpstr>
      <vt:lpstr>Z_BP_28_S</vt:lpstr>
      <vt:lpstr>Z_BP_29_CS</vt:lpstr>
      <vt:lpstr>Z_BP_29_D</vt:lpstr>
      <vt:lpstr>Z_BP_29_E</vt:lpstr>
      <vt:lpstr>Z_BP_29_F</vt:lpstr>
      <vt:lpstr>Z_BP_29_I</vt:lpstr>
      <vt:lpstr>Z_BP_29_O</vt:lpstr>
      <vt:lpstr>Z_BP_29_P</vt:lpstr>
      <vt:lpstr>Z_BP_29_S</vt:lpstr>
      <vt:lpstr>Z_BP_30_CS</vt:lpstr>
      <vt:lpstr>Z_BP_30_D</vt:lpstr>
      <vt:lpstr>Z_BP_30_E</vt:lpstr>
      <vt:lpstr>Z_BP_30_F</vt:lpstr>
      <vt:lpstr>Z_BP_30_I</vt:lpstr>
      <vt:lpstr>Z_BP_30_O</vt:lpstr>
      <vt:lpstr>Z_BP_30_P</vt:lpstr>
      <vt:lpstr>Z_BP_30_S</vt:lpstr>
      <vt:lpstr>Z_BP_31_CS</vt:lpstr>
      <vt:lpstr>Z_BP_31_D</vt:lpstr>
      <vt:lpstr>Z_BP_31_E</vt:lpstr>
      <vt:lpstr>Z_BP_31_F</vt:lpstr>
      <vt:lpstr>Z_BP_31_I</vt:lpstr>
      <vt:lpstr>Z_BP_31_O</vt:lpstr>
      <vt:lpstr>Z_BP_31_P</vt:lpstr>
      <vt:lpstr>Z_BP_31_S</vt:lpstr>
      <vt:lpstr>Z_BP_32_CS</vt:lpstr>
      <vt:lpstr>Z_BP_32_D</vt:lpstr>
      <vt:lpstr>Z_BP_32_E</vt:lpstr>
      <vt:lpstr>Z_BP_32_F</vt:lpstr>
      <vt:lpstr>Z_BP_32_I</vt:lpstr>
      <vt:lpstr>Z_BP_32_O</vt:lpstr>
      <vt:lpstr>Z_BP_32_P</vt:lpstr>
      <vt:lpstr>Z_BP_32_S</vt:lpstr>
      <vt:lpstr>Z_BP_33_CS</vt:lpstr>
      <vt:lpstr>Z_BP_33_D</vt:lpstr>
      <vt:lpstr>Z_BP_33_E</vt:lpstr>
      <vt:lpstr>Z_BP_33_F</vt:lpstr>
      <vt:lpstr>Z_BP_33_I</vt:lpstr>
      <vt:lpstr>Z_BP_33_P</vt:lpstr>
      <vt:lpstr>Z_BP_33_S</vt:lpstr>
      <vt:lpstr>Z_IN_00_CS</vt:lpstr>
      <vt:lpstr>Z_IN_00_D</vt:lpstr>
      <vt:lpstr>Z_IN_00_E</vt:lpstr>
      <vt:lpstr>Z_IN_00_F</vt:lpstr>
      <vt:lpstr>Z_IN_00_I</vt:lpstr>
      <vt:lpstr>Z_IN_00_O</vt:lpstr>
      <vt:lpstr>Z_IN_00_P</vt:lpstr>
      <vt:lpstr>Z_IN_00_S</vt:lpstr>
      <vt:lpstr>Z_IN_01_CS</vt:lpstr>
      <vt:lpstr>Z_IN_01_D</vt:lpstr>
      <vt:lpstr>Z_IN_01_E</vt:lpstr>
      <vt:lpstr>Z_IN_01_F</vt:lpstr>
      <vt:lpstr>Z_IN_01_I</vt:lpstr>
      <vt:lpstr>Z_IN_01_O</vt:lpstr>
      <vt:lpstr>Z_IN_01_P</vt:lpstr>
      <vt:lpstr>Z_IN_01_S</vt:lpstr>
      <vt:lpstr>Z_IN_02_CS</vt:lpstr>
      <vt:lpstr>Z_IN_02_D</vt:lpstr>
      <vt:lpstr>Z_IN_02_E</vt:lpstr>
      <vt:lpstr>Z_IN_02_F</vt:lpstr>
      <vt:lpstr>Z_IN_02_I</vt:lpstr>
      <vt:lpstr>Z_IN_02_O</vt:lpstr>
      <vt:lpstr>Z_IN_02_P</vt:lpstr>
      <vt:lpstr>Z_IN_02_S</vt:lpstr>
      <vt:lpstr>Z_IN_03_CS</vt:lpstr>
      <vt:lpstr>Z_IN_03_D</vt:lpstr>
      <vt:lpstr>Z_IN_03_E</vt:lpstr>
      <vt:lpstr>Z_IN_03_F</vt:lpstr>
      <vt:lpstr>Z_IN_03_I</vt:lpstr>
      <vt:lpstr>Z_IN_03_O</vt:lpstr>
      <vt:lpstr>Z_IN_03_P</vt:lpstr>
      <vt:lpstr>Z_IN_03_S</vt:lpstr>
      <vt:lpstr>Z_IN_04_CS</vt:lpstr>
      <vt:lpstr>Z_IN_04_D</vt:lpstr>
      <vt:lpstr>Z_IN_04_E</vt:lpstr>
      <vt:lpstr>Z_IN_04_F</vt:lpstr>
      <vt:lpstr>Z_IN_04_I</vt:lpstr>
      <vt:lpstr>Z_IN_04_O</vt:lpstr>
      <vt:lpstr>Z_IN_04_P</vt:lpstr>
      <vt:lpstr>Z_IN_04_S</vt:lpstr>
      <vt:lpstr>Z_IN_05_CS</vt:lpstr>
      <vt:lpstr>Z_IN_05_D</vt:lpstr>
      <vt:lpstr>Z_IN_05_E</vt:lpstr>
      <vt:lpstr>Z_IN_05_F</vt:lpstr>
      <vt:lpstr>Z_IN_05_I</vt:lpstr>
      <vt:lpstr>Z_IN_05_O</vt:lpstr>
      <vt:lpstr>Z_IN_05_P</vt:lpstr>
      <vt:lpstr>Z_IN_05_S</vt:lpstr>
      <vt:lpstr>Z_IN_06_CS</vt:lpstr>
      <vt:lpstr>Z_IN_06_D</vt:lpstr>
      <vt:lpstr>Z_IN_06_E</vt:lpstr>
      <vt:lpstr>Z_IN_06_F</vt:lpstr>
      <vt:lpstr>Z_IN_06_I</vt:lpstr>
      <vt:lpstr>Z_IN_06_O</vt:lpstr>
      <vt:lpstr>Z_IN_06_P</vt:lpstr>
      <vt:lpstr>Z_IN_06_S</vt:lpstr>
      <vt:lpstr>Z_IN_07_CS</vt:lpstr>
      <vt:lpstr>Z_IN_07_D</vt:lpstr>
      <vt:lpstr>Z_IN_07_E</vt:lpstr>
      <vt:lpstr>Z_IN_07_F</vt:lpstr>
      <vt:lpstr>Z_IN_07_I</vt:lpstr>
      <vt:lpstr>Z_IN_07_O</vt:lpstr>
      <vt:lpstr>Z_IN_07_P</vt:lpstr>
      <vt:lpstr>Z_IN_07_S</vt:lpstr>
      <vt:lpstr>Z_IN_08_CS</vt:lpstr>
      <vt:lpstr>Z_IN_08_D</vt:lpstr>
      <vt:lpstr>Z_IN_08_E</vt:lpstr>
      <vt:lpstr>Z_IN_08_F</vt:lpstr>
      <vt:lpstr>Z_IN_08_I</vt:lpstr>
      <vt:lpstr>Z_IN_08_O</vt:lpstr>
      <vt:lpstr>Z_IN_08_P</vt:lpstr>
      <vt:lpstr>Z_IN_08_S</vt:lpstr>
      <vt:lpstr>Z_IN_09_CS</vt:lpstr>
      <vt:lpstr>Z_IN_09_D</vt:lpstr>
      <vt:lpstr>Z_IN_09_E</vt:lpstr>
      <vt:lpstr>Z_IN_09_F</vt:lpstr>
      <vt:lpstr>Z_IN_09_I</vt:lpstr>
      <vt:lpstr>Z_IN_09_O</vt:lpstr>
      <vt:lpstr>Z_IN_09_P</vt:lpstr>
      <vt:lpstr>Z_IN_09_S</vt:lpstr>
      <vt:lpstr>Z_IN_10_CS</vt:lpstr>
      <vt:lpstr>Z_IN_10_D</vt:lpstr>
      <vt:lpstr>Z_IN_10_E</vt:lpstr>
      <vt:lpstr>Z_IN_10_F</vt:lpstr>
      <vt:lpstr>Z_IN_10_I</vt:lpstr>
      <vt:lpstr>Z_IN_10_O</vt:lpstr>
      <vt:lpstr>Z_IN_10_P</vt:lpstr>
      <vt:lpstr>Z_IN_10_S</vt:lpstr>
      <vt:lpstr>Z_IN_11_CS</vt:lpstr>
      <vt:lpstr>Z_IN_11_D</vt:lpstr>
      <vt:lpstr>Z_IN_11_E</vt:lpstr>
      <vt:lpstr>Z_IN_11_F</vt:lpstr>
      <vt:lpstr>Z_IN_11_I</vt:lpstr>
      <vt:lpstr>Z_IN_11_O</vt:lpstr>
      <vt:lpstr>Z_IN_11_P</vt:lpstr>
      <vt:lpstr>Z_IN_11_S</vt:lpstr>
      <vt:lpstr>Z_IN_12_CS</vt:lpstr>
      <vt:lpstr>Z_IN_12_D</vt:lpstr>
      <vt:lpstr>Z_IN_12_E</vt:lpstr>
      <vt:lpstr>Z_IN_12_F</vt:lpstr>
      <vt:lpstr>Z_IN_12_I</vt:lpstr>
      <vt:lpstr>Z_IN_12_O</vt:lpstr>
      <vt:lpstr>Z_IN_12_P</vt:lpstr>
      <vt:lpstr>Z_IN_12_S</vt:lpstr>
      <vt:lpstr>Z_IN_13_CS</vt:lpstr>
      <vt:lpstr>Z_IN_13_D</vt:lpstr>
      <vt:lpstr>Z_IN_13_E</vt:lpstr>
      <vt:lpstr>Z_IN_13_F</vt:lpstr>
      <vt:lpstr>Z_IN_13_I</vt:lpstr>
      <vt:lpstr>Z_IN_13_O</vt:lpstr>
      <vt:lpstr>Z_IN_13_P</vt:lpstr>
      <vt:lpstr>Z_IN_13_S</vt:lpstr>
      <vt:lpstr>Z_IN_14_CS</vt:lpstr>
      <vt:lpstr>Z_IN_14_D</vt:lpstr>
      <vt:lpstr>Z_IN_14_E</vt:lpstr>
      <vt:lpstr>Z_IN_14_F</vt:lpstr>
      <vt:lpstr>Z_IN_14_I</vt:lpstr>
      <vt:lpstr>Z_IN_14_O</vt:lpstr>
      <vt:lpstr>Z_IN_14_P</vt:lpstr>
      <vt:lpstr>Z_IN_14_S</vt:lpstr>
      <vt:lpstr>Z_IN_15_CS</vt:lpstr>
      <vt:lpstr>Z_IN_15_D</vt:lpstr>
      <vt:lpstr>Z_IN_15_E</vt:lpstr>
      <vt:lpstr>Z_IN_15_F</vt:lpstr>
      <vt:lpstr>Z_IN_15_I</vt:lpstr>
      <vt:lpstr>Z_IN_15_O</vt:lpstr>
      <vt:lpstr>Z_IN_15_P</vt:lpstr>
      <vt:lpstr>Z_IN_15_S</vt:lpstr>
      <vt:lpstr>Z_IN_16_CS</vt:lpstr>
      <vt:lpstr>Z_IN_16_D</vt:lpstr>
      <vt:lpstr>Z_IN_16_E</vt:lpstr>
      <vt:lpstr>Z_IN_16_F</vt:lpstr>
      <vt:lpstr>Z_IN_16_I</vt:lpstr>
      <vt:lpstr>Z_IN_16_O</vt:lpstr>
      <vt:lpstr>Z_IN_16_P</vt:lpstr>
      <vt:lpstr>Z_IN_16_S</vt:lpstr>
      <vt:lpstr>Z_IN_17_CS</vt:lpstr>
      <vt:lpstr>Z_IN_17_D</vt:lpstr>
      <vt:lpstr>Z_IN_17_E</vt:lpstr>
      <vt:lpstr>Z_IN_17_F</vt:lpstr>
      <vt:lpstr>Z_IN_17_I</vt:lpstr>
      <vt:lpstr>Z_IN_17_O</vt:lpstr>
      <vt:lpstr>Z_IN_17_P</vt:lpstr>
      <vt:lpstr>Z_IN_17_S</vt:lpstr>
      <vt:lpstr>Z_TX_00_0_S</vt:lpstr>
      <vt:lpstr>Z_TX_00_CS</vt:lpstr>
      <vt:lpstr>Z_TX_00_D</vt:lpstr>
      <vt:lpstr>Z_TX_00_E</vt:lpstr>
      <vt:lpstr>Z_TX_00_F</vt:lpstr>
      <vt:lpstr>Z_TX_00_I</vt:lpstr>
      <vt:lpstr>Z_TX_00_O</vt:lpstr>
      <vt:lpstr>Z_TX_00_P</vt:lpstr>
      <vt:lpstr>Z_TX_00_S</vt:lpstr>
      <vt:lpstr>Z_TX_01_CS</vt:lpstr>
      <vt:lpstr>Z_TX_01_D</vt:lpstr>
      <vt:lpstr>Z_TX_01_E</vt:lpstr>
      <vt:lpstr>Z_TX_01_F</vt:lpstr>
      <vt:lpstr>Z_TX_01_I</vt:lpstr>
      <vt:lpstr>Z_TX_01_O</vt:lpstr>
      <vt:lpstr>Z_TX_01_P</vt:lpstr>
      <vt:lpstr>Z_TX_01_S</vt:lpstr>
      <vt:lpstr>Z_TX_92_1_</vt:lpstr>
      <vt:lpstr>Z_TX_92_1_CS</vt:lpstr>
      <vt:lpstr>Z_TX_92_1_D</vt:lpstr>
      <vt:lpstr>Z_TX_92_1_E</vt:lpstr>
      <vt:lpstr>Z_TX_92_1_F</vt:lpstr>
      <vt:lpstr>Z_TX_92_1_I</vt:lpstr>
      <vt:lpstr>Z_TX_92_1_O</vt:lpstr>
      <vt:lpstr>Z_TX_92_1_P</vt:lpstr>
      <vt:lpstr>Z_TX_92_1_S</vt:lpstr>
      <vt:lpstr>Z_TX_92_10_CS</vt:lpstr>
      <vt:lpstr>Z_TX_92_10_D</vt:lpstr>
      <vt:lpstr>Z_TX_92_10_E</vt:lpstr>
      <vt:lpstr>Z_TX_92_10_F</vt:lpstr>
      <vt:lpstr>Z_TX_92_10_I</vt:lpstr>
      <vt:lpstr>Z_TX_92_10_O</vt:lpstr>
      <vt:lpstr>Z_TX_92_10_P</vt:lpstr>
      <vt:lpstr>Z_TX_92_10_S</vt:lpstr>
      <vt:lpstr>Z_TX_92_2_</vt:lpstr>
      <vt:lpstr>Z_TX_92_2_CS</vt:lpstr>
      <vt:lpstr>Z_TX_92_2_D</vt:lpstr>
      <vt:lpstr>Z_TX_92_2_E</vt:lpstr>
      <vt:lpstr>Z_TX_92_2_F</vt:lpstr>
      <vt:lpstr>Z_TX_92_2_I</vt:lpstr>
      <vt:lpstr>Z_TX_92_2_O</vt:lpstr>
      <vt:lpstr>Z_TX_92_2_P</vt:lpstr>
      <vt:lpstr>Z_TX_92_2_S</vt:lpstr>
      <vt:lpstr>Z_TX_92_3_</vt:lpstr>
      <vt:lpstr>Z_TX_92_3_CS</vt:lpstr>
      <vt:lpstr>Z_TX_92_3_D</vt:lpstr>
      <vt:lpstr>Z_TX_92_3_E</vt:lpstr>
      <vt:lpstr>Z_TX_92_3_F</vt:lpstr>
      <vt:lpstr>Z_TX_92_3_I</vt:lpstr>
      <vt:lpstr>Z_TX_92_3_O</vt:lpstr>
      <vt:lpstr>Z_TX_92_3_P</vt:lpstr>
      <vt:lpstr>Z_TX_92_3_S</vt:lpstr>
      <vt:lpstr>Z_TX_92_4_</vt:lpstr>
      <vt:lpstr>Z_TX_92_4_CS</vt:lpstr>
      <vt:lpstr>Z_TX_92_4_D</vt:lpstr>
      <vt:lpstr>Z_TX_92_4_E</vt:lpstr>
      <vt:lpstr>Z_TX_92_4_F</vt:lpstr>
      <vt:lpstr>Z_TX_92_4_I</vt:lpstr>
      <vt:lpstr>Z_TX_92_4_O</vt:lpstr>
      <vt:lpstr>Z_TX_92_4_P</vt:lpstr>
      <vt:lpstr>Z_TX_92_4_S</vt:lpstr>
      <vt:lpstr>Z_TX_92_5_</vt:lpstr>
      <vt:lpstr>Z_TX_92_5_CS</vt:lpstr>
      <vt:lpstr>Z_TX_92_5_D</vt:lpstr>
      <vt:lpstr>Z_TX_92_5_E</vt:lpstr>
      <vt:lpstr>Z_TX_92_5_F</vt:lpstr>
      <vt:lpstr>Z_TX_92_5_I</vt:lpstr>
      <vt:lpstr>Z_TX_92_5_O</vt:lpstr>
      <vt:lpstr>Z_TX_92_5_P</vt:lpstr>
      <vt:lpstr>Z_TX_92_5_S</vt:lpstr>
      <vt:lpstr>Z_TX_92_6_</vt:lpstr>
      <vt:lpstr>Z_TX_92_6_CS</vt:lpstr>
      <vt:lpstr>Z_TX_92_6_D</vt:lpstr>
      <vt:lpstr>Z_TX_92_6_E</vt:lpstr>
      <vt:lpstr>Z_TX_92_6_F</vt:lpstr>
      <vt:lpstr>Z_TX_92_6_I</vt:lpstr>
      <vt:lpstr>Z_TX_92_6_O</vt:lpstr>
      <vt:lpstr>Z_TX_92_6_P</vt:lpstr>
      <vt:lpstr>Z_TX_92_6_S</vt:lpstr>
      <vt:lpstr>Z_TX_92_7_</vt:lpstr>
      <vt:lpstr>Z_TX_92_7_CS</vt:lpstr>
      <vt:lpstr>Z_TX_92_7_D</vt:lpstr>
      <vt:lpstr>Z_TX_92_7_E</vt:lpstr>
      <vt:lpstr>Z_TX_92_7_F</vt:lpstr>
      <vt:lpstr>Z_TX_92_7_I</vt:lpstr>
      <vt:lpstr>Z_TX_92_7_O</vt:lpstr>
      <vt:lpstr>Z_TX_92_7_P</vt:lpstr>
      <vt:lpstr>Z_TX_92_7_S</vt:lpstr>
      <vt:lpstr>Z_TX_92_8_</vt:lpstr>
      <vt:lpstr>Z_TX_92_8_CS</vt:lpstr>
      <vt:lpstr>Z_TX_92_8_D</vt:lpstr>
      <vt:lpstr>Z_TX_92_8_E</vt:lpstr>
      <vt:lpstr>Z_TX_92_8_F</vt:lpstr>
      <vt:lpstr>Z_TX_92_8_I</vt:lpstr>
      <vt:lpstr>Z_TX_92_8_O</vt:lpstr>
      <vt:lpstr>Z_TX_92_8_P</vt:lpstr>
      <vt:lpstr>Z_TX_92_8_S</vt:lpstr>
      <vt:lpstr>Z_TX_92_9_CS</vt:lpstr>
      <vt:lpstr>Z_TX_92_9_D</vt:lpstr>
      <vt:lpstr>Z_TX_92_9_E</vt:lpstr>
      <vt:lpstr>Z_TX_92_9_F</vt:lpstr>
      <vt:lpstr>Z_TX_92_9_I</vt:lpstr>
      <vt:lpstr>Z_TX_92_9_O</vt:lpstr>
      <vt:lpstr>Z_TX_92_9_P</vt:lpstr>
      <vt:lpstr>Z_TX_92_9_S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 datos de preguntas para MOODLE</dc:title>
  <dc:creator>Milagros Huerta Gómez de Merodio</dc:creator>
  <cp:keywords>MOODLE, DOCENCIA, PREGUNTAS, CUESTIONARIOS</cp:keywords>
  <cp:lastModifiedBy>Milagros [Alazne] Huerta Gómez de Merodio</cp:lastModifiedBy>
  <cp:lastPrinted>2021-05-08T09:25:40Z</cp:lastPrinted>
  <dcterms:created xsi:type="dcterms:W3CDTF">2021-02-15T22:57:22Z</dcterms:created>
  <dcterms:modified xsi:type="dcterms:W3CDTF">2023-04-02T20:44:03Z</dcterms:modified>
  <cp:category>DOCENCIA</cp:category>
</cp:coreProperties>
</file>