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updateLinks="never" codeName="ThisWorkbook"/>
  <mc:AlternateContent xmlns:mc="http://schemas.openxmlformats.org/markup-compatibility/2006">
    <mc:Choice Requires="x15">
      <x15ac:absPath xmlns:x15ac="http://schemas.microsoft.com/office/spreadsheetml/2010/11/ac" url="C:\Users\milag\Desktop\FastTest_PlugIn_V78\"/>
    </mc:Choice>
  </mc:AlternateContent>
  <xr:revisionPtr revIDLastSave="0" documentId="13_ncr:1_{EE3EF5B0-154E-4866-863E-259C1913984A}" xr6:coauthVersionLast="47" xr6:coauthVersionMax="47" xr10:uidLastSave="{00000000-0000-0000-0000-000000000000}"/>
  <bookViews>
    <workbookView showHorizontalScroll="0" showVerticalScroll="0" showSheetTabs="0" xWindow="-93" yWindow="-93" windowWidth="19386" windowHeight="12266" xr2:uid="{00000000-000D-0000-FFFF-FFFF00000000}"/>
  </bookViews>
  <sheets>
    <sheet name="INICIO" sheetId="6" r:id="rId1"/>
    <sheet name="Datos OM" sheetId="15" r:id="rId2"/>
    <sheet name="Datos O2" sheetId="16" r:id="rId3"/>
    <sheet name="Datos VF" sheetId="17" r:id="rId4"/>
    <sheet name="Datos EM" sheetId="18" r:id="rId5"/>
    <sheet name="Datos RC" sheetId="19" r:id="rId6"/>
    <sheet name="Datos PP" sheetId="20" r:id="rId7"/>
    <sheet name="Datos EN" sheetId="21" r:id="rId8"/>
    <sheet name="Datos CL" sheetId="22" r:id="rId9"/>
    <sheet name="DICCIONARIO" sheetId="8" r:id="rId10"/>
  </sheets>
  <externalReferences>
    <externalReference r:id="rId11"/>
  </externalReferences>
  <definedNames>
    <definedName name="_xlnm._FilterDatabase" localSheetId="9" hidden="1">DICCIONARIO!$A$1:$N$67</definedName>
    <definedName name="APP">"FastTest PlugIn"</definedName>
    <definedName name="AUTOR">INICIO!$I$5</definedName>
    <definedName name="IDIOMA">INICIO!$A$37</definedName>
    <definedName name="IDIOMA_Otro">DICCIONARIO!$B$67</definedName>
    <definedName name="LANGUAGE">INICIO!$A$11</definedName>
    <definedName name="Nom_Archivo_DB">INICIO!$P$5</definedName>
    <definedName name="PREGUNTAR_IDIOMA">INICIO!$F$37</definedName>
    <definedName name="Ult_F_Dic">DICCIONARIO!$D$67</definedName>
    <definedName name="Version">INICIO!$P$9</definedName>
    <definedName name="Z_BP_00_CS">DICCIONARIO!$L$21</definedName>
    <definedName name="Z_BP_00_D">DICCIONARIO!$K$21</definedName>
    <definedName name="Z_BP_00_E">DICCIONARIO!$G$21</definedName>
    <definedName name="Z_BP_00_F">DICCIONARIO!$H$21</definedName>
    <definedName name="Z_BP_00_I">DICCIONARIO!$J$21</definedName>
    <definedName name="Z_BP_00_O">DICCIONARIO!$E$21</definedName>
    <definedName name="Z_BP_00_P">DICCIONARIO!$I$21</definedName>
    <definedName name="Z_BP_00_S">DICCIONARIO!$F$21</definedName>
    <definedName name="Z_BP_01_CS">DICCIONARIO!$L$22</definedName>
    <definedName name="Z_BP_01_D">DICCIONARIO!$K$22</definedName>
    <definedName name="Z_BP_01_E">DICCIONARIO!$G$22</definedName>
    <definedName name="Z_BP_01_F">DICCIONARIO!$H$22</definedName>
    <definedName name="Z_BP_01_I">DICCIONARIO!$J$22</definedName>
    <definedName name="Z_BP_01_O">DICCIONARIO!$E$22</definedName>
    <definedName name="Z_BP_01_P">DICCIONARIO!$I$22</definedName>
    <definedName name="Z_BP_01_S">DICCIONARIO!$F$22</definedName>
    <definedName name="Z_BP_02_CS">DICCIONARIO!$L$23</definedName>
    <definedName name="Z_BP_02_D">DICCIONARIO!$K$23</definedName>
    <definedName name="Z_BP_02_E">DICCIONARIO!$G$23</definedName>
    <definedName name="Z_BP_02_F">DICCIONARIO!$H$23</definedName>
    <definedName name="Z_BP_02_I">DICCIONARIO!$J$23</definedName>
    <definedName name="Z_BP_02_O">DICCIONARIO!$E$23</definedName>
    <definedName name="Z_BP_02_P">DICCIONARIO!$I$23</definedName>
    <definedName name="Z_BP_02_S">DICCIONARIO!$F$23</definedName>
    <definedName name="Z_BP_03_CS">DICCIONARIO!$L$24</definedName>
    <definedName name="Z_BP_03_D">DICCIONARIO!$K$24</definedName>
    <definedName name="Z_BP_03_E">DICCIONARIO!$G$24</definedName>
    <definedName name="Z_BP_03_F">DICCIONARIO!$H$24</definedName>
    <definedName name="Z_BP_03_I">DICCIONARIO!$J$24</definedName>
    <definedName name="Z_BP_03_O">DICCIONARIO!$E$24</definedName>
    <definedName name="Z_BP_03_P">DICCIONARIO!$I$24</definedName>
    <definedName name="Z_BP_03_S">DICCIONARIO!$F$24</definedName>
    <definedName name="Z_BP_04_CS">DICCIONARIO!$L$25</definedName>
    <definedName name="Z_BP_04_D">DICCIONARIO!$K$25</definedName>
    <definedName name="Z_BP_04_E">DICCIONARIO!$G$25</definedName>
    <definedName name="Z_BP_04_F">DICCIONARIO!$H$25</definedName>
    <definedName name="Z_BP_04_I">DICCIONARIO!$J$25</definedName>
    <definedName name="Z_BP_04_O">DICCIONARIO!$E$25</definedName>
    <definedName name="Z_BP_04_P">DICCIONARIO!$I$25</definedName>
    <definedName name="Z_BP_04_S">DICCIONARIO!$F$25</definedName>
    <definedName name="Z_BP_05_CS">DICCIONARIO!$L$26</definedName>
    <definedName name="Z_BP_05_D">DICCIONARIO!$K$26</definedName>
    <definedName name="Z_BP_05_E">DICCIONARIO!$G$26</definedName>
    <definedName name="Z_BP_05_F">DICCIONARIO!$H$26</definedName>
    <definedName name="Z_BP_05_I">DICCIONARIO!$J$26</definedName>
    <definedName name="Z_BP_05_O">DICCIONARIO!$E$26</definedName>
    <definedName name="Z_BP_05_P">DICCIONARIO!$I$26</definedName>
    <definedName name="Z_BP_05_S">DICCIONARIO!$F$26</definedName>
    <definedName name="Z_BP_06_CS">DICCIONARIO!$L$27</definedName>
    <definedName name="Z_BP_06_D">DICCIONARIO!$K$27</definedName>
    <definedName name="Z_BP_06_E">DICCIONARIO!$G$27</definedName>
    <definedName name="Z_BP_06_F">DICCIONARIO!$H$27</definedName>
    <definedName name="Z_BP_06_I">DICCIONARIO!$J$27</definedName>
    <definedName name="Z_BP_06_O">DICCIONARIO!$E$27</definedName>
    <definedName name="Z_BP_06_P">DICCIONARIO!$I$27</definedName>
    <definedName name="Z_BP_06_S">DICCIONARIO!$F$27</definedName>
    <definedName name="Z_BP_07_CS">DICCIONARIO!$L$28</definedName>
    <definedName name="Z_BP_07_D">DICCIONARIO!$K$28</definedName>
    <definedName name="Z_BP_07_E">DICCIONARIO!$G$28</definedName>
    <definedName name="Z_BP_07_F">DICCIONARIO!$H$28</definedName>
    <definedName name="Z_BP_07_I">DICCIONARIO!$J$28</definedName>
    <definedName name="Z_BP_07_O">DICCIONARIO!$E$28</definedName>
    <definedName name="Z_BP_07_P">DICCIONARIO!$I$28</definedName>
    <definedName name="Z_BP_07_S">DICCIONARIO!$F$28</definedName>
    <definedName name="Z_BP_08_CS">DICCIONARIO!$L$29</definedName>
    <definedName name="Z_BP_08_D">DICCIONARIO!$K$29</definedName>
    <definedName name="Z_BP_08_E">DICCIONARIO!$G$29</definedName>
    <definedName name="Z_BP_08_F">DICCIONARIO!$H$29</definedName>
    <definedName name="Z_BP_08_I">DICCIONARIO!$J$29</definedName>
    <definedName name="Z_BP_08_O">DICCIONARIO!$E$29</definedName>
    <definedName name="Z_BP_08_P">DICCIONARIO!$I$29</definedName>
    <definedName name="Z_BP_08_S">DICCIONARIO!$F$29</definedName>
    <definedName name="Z_BP_09_CS">DICCIONARIO!$L$30</definedName>
    <definedName name="Z_BP_09_D">DICCIONARIO!$K$30</definedName>
    <definedName name="Z_BP_09_E">DICCIONARIO!$G$30</definedName>
    <definedName name="Z_BP_09_F">DICCIONARIO!$H$30</definedName>
    <definedName name="Z_BP_09_I">DICCIONARIO!$J$30</definedName>
    <definedName name="Z_BP_09_O">DICCIONARIO!$E$30</definedName>
    <definedName name="Z_BP_09_P">DICCIONARIO!$I$30</definedName>
    <definedName name="Z_BP_09_S">DICCIONARIO!$F$30</definedName>
    <definedName name="Z_BP_10_CS">DICCIONARIO!$L$31</definedName>
    <definedName name="Z_BP_10_D">DICCIONARIO!$K$31</definedName>
    <definedName name="Z_BP_10_E">DICCIONARIO!$G$31</definedName>
    <definedName name="Z_BP_10_F">DICCIONARIO!$H$31</definedName>
    <definedName name="Z_BP_10_I">DICCIONARIO!$J$31</definedName>
    <definedName name="Z_BP_10_O">DICCIONARIO!$E$31</definedName>
    <definedName name="Z_BP_10_P">DICCIONARIO!$I$31</definedName>
    <definedName name="Z_BP_10_S">DICCIONARIO!$F$31</definedName>
    <definedName name="Z_BP_11_CS">DICCIONARIO!$L$32</definedName>
    <definedName name="Z_BP_11_D">DICCIONARIO!$K$32</definedName>
    <definedName name="Z_BP_11_E">DICCIONARIO!$G$32</definedName>
    <definedName name="Z_BP_11_F">DICCIONARIO!$H$32</definedName>
    <definedName name="Z_BP_11_I">DICCIONARIO!$J$32</definedName>
    <definedName name="Z_BP_11_O">DICCIONARIO!$E$32</definedName>
    <definedName name="Z_BP_11_P">DICCIONARIO!$I$32</definedName>
    <definedName name="Z_BP_11_S">DICCIONARIO!$F$32</definedName>
    <definedName name="Z_BP_12_CS">DICCIONARIO!$L$33</definedName>
    <definedName name="Z_BP_12_D">DICCIONARIO!$K$33</definedName>
    <definedName name="Z_BP_12_E">DICCIONARIO!$G$33</definedName>
    <definedName name="Z_BP_12_F">DICCIONARIO!$H$33</definedName>
    <definedName name="Z_BP_12_I">DICCIONARIO!$J$33</definedName>
    <definedName name="Z_BP_12_O">DICCIONARIO!$E$33</definedName>
    <definedName name="Z_BP_12_P">DICCIONARIO!$I$33</definedName>
    <definedName name="Z_BP_12_S">DICCIONARIO!$F$33</definedName>
    <definedName name="Z_BP_13_CS">DICCIONARIO!$L$34</definedName>
    <definedName name="Z_BP_13_D">DICCIONARIO!$K$34</definedName>
    <definedName name="Z_BP_13_E">DICCIONARIO!$G$34</definedName>
    <definedName name="Z_BP_13_F">DICCIONARIO!$H$34</definedName>
    <definedName name="Z_BP_13_I">DICCIONARIO!$J$34</definedName>
    <definedName name="Z_BP_13_O">DICCIONARIO!$E$34</definedName>
    <definedName name="Z_BP_13_P">DICCIONARIO!$I$34</definedName>
    <definedName name="Z_BP_13_S">DICCIONARIO!$F$34</definedName>
    <definedName name="Z_BP_14_CS">DICCIONARIO!$L$35</definedName>
    <definedName name="Z_BP_14_D">DICCIONARIO!$K$35</definedName>
    <definedName name="Z_BP_14_E">DICCIONARIO!$G$35</definedName>
    <definedName name="Z_BP_14_F">DICCIONARIO!$H$35</definedName>
    <definedName name="Z_BP_14_I">DICCIONARIO!$J$35</definedName>
    <definedName name="Z_BP_14_O">DICCIONARIO!$E$35</definedName>
    <definedName name="Z_BP_14_P">DICCIONARIO!$I$35</definedName>
    <definedName name="Z_BP_14_S">DICCIONARIO!$F$35</definedName>
    <definedName name="Z_BP_15_CS">DICCIONARIO!$L$36</definedName>
    <definedName name="Z_BP_15_D">DICCIONARIO!$K$36</definedName>
    <definedName name="Z_BP_15_E">DICCIONARIO!$G$36</definedName>
    <definedName name="Z_BP_15_F">DICCIONARIO!$H$36</definedName>
    <definedName name="Z_BP_15_I">DICCIONARIO!$J$36</definedName>
    <definedName name="Z_BP_15_O">DICCIONARIO!$E$36</definedName>
    <definedName name="Z_BP_15_P">DICCIONARIO!$I$36</definedName>
    <definedName name="Z_BP_15_S">DICCIONARIO!$F$36</definedName>
    <definedName name="Z_BP_16_CS">DICCIONARIO!$L$37</definedName>
    <definedName name="Z_BP_16_D">DICCIONARIO!$K$37</definedName>
    <definedName name="Z_BP_16_E">DICCIONARIO!$G$37</definedName>
    <definedName name="Z_BP_16_F">DICCIONARIO!$H$37</definedName>
    <definedName name="Z_BP_16_I">DICCIONARIO!$J$37</definedName>
    <definedName name="Z_BP_16_O">DICCIONARIO!$E$37</definedName>
    <definedName name="Z_BP_16_P">DICCIONARIO!$I$37</definedName>
    <definedName name="Z_BP_16_S">DICCIONARIO!$F$37</definedName>
    <definedName name="Z_BP_17_CS">DICCIONARIO!$L$38</definedName>
    <definedName name="Z_BP_17_D">DICCIONARIO!$K$38</definedName>
    <definedName name="Z_BP_17_E">DICCIONARIO!$G$38</definedName>
    <definedName name="Z_BP_17_F">DICCIONARIO!$H$38</definedName>
    <definedName name="Z_BP_17_I">DICCIONARIO!$J$38</definedName>
    <definedName name="Z_BP_17_O">DICCIONARIO!$E$38</definedName>
    <definedName name="Z_BP_17_P">DICCIONARIO!$I$38</definedName>
    <definedName name="Z_BP_17_S">DICCIONARIO!$F$38</definedName>
    <definedName name="Z_BP_18_CS">DICCIONARIO!$L$39</definedName>
    <definedName name="Z_BP_18_D">DICCIONARIO!$K$39</definedName>
    <definedName name="Z_BP_18_E">DICCIONARIO!$G$39</definedName>
    <definedName name="Z_BP_18_F">DICCIONARIO!$H$39</definedName>
    <definedName name="Z_BP_18_I">DICCIONARIO!$J$39</definedName>
    <definedName name="Z_BP_18_O">DICCIONARIO!$E$39</definedName>
    <definedName name="Z_BP_18_P">DICCIONARIO!$I$39</definedName>
    <definedName name="Z_BP_18_S">DICCIONARIO!$F$39</definedName>
    <definedName name="Z_BP_19_CS">DICCIONARIO!$L$40</definedName>
    <definedName name="Z_BP_19_D">DICCIONARIO!$K$40</definedName>
    <definedName name="Z_BP_19_E">DICCIONARIO!$G$40</definedName>
    <definedName name="Z_BP_19_F">DICCIONARIO!$H$40</definedName>
    <definedName name="Z_BP_19_I">DICCIONARIO!$J$40</definedName>
    <definedName name="Z_BP_19_O">DICCIONARIO!$E$40</definedName>
    <definedName name="Z_BP_19_P">DICCIONARIO!$I$40</definedName>
    <definedName name="Z_BP_19_S">DICCIONARIO!$F$40</definedName>
    <definedName name="Z_BP_20_CS">DICCIONARIO!$L$41</definedName>
    <definedName name="Z_BP_20_D">DICCIONARIO!$K$41</definedName>
    <definedName name="Z_BP_20_E">DICCIONARIO!$G$41</definedName>
    <definedName name="Z_BP_20_F">DICCIONARIO!$H$41</definedName>
    <definedName name="Z_BP_20_I">DICCIONARIO!$J$41</definedName>
    <definedName name="Z_BP_20_O">DICCIONARIO!$E$41</definedName>
    <definedName name="Z_BP_20_P">DICCIONARIO!$I$41</definedName>
    <definedName name="Z_BP_20_S">DICCIONARIO!$F$41</definedName>
    <definedName name="Z_BP_21_CS">DICCIONARIO!$L$42</definedName>
    <definedName name="Z_BP_21_D">DICCIONARIO!$K$42</definedName>
    <definedName name="Z_BP_21_E">DICCIONARIO!$G$42</definedName>
    <definedName name="Z_BP_21_F">DICCIONARIO!$H$42</definedName>
    <definedName name="Z_BP_21_I">DICCIONARIO!$J$42</definedName>
    <definedName name="Z_BP_21_O">DICCIONARIO!$E$42</definedName>
    <definedName name="Z_BP_21_P">DICCIONARIO!$I$42</definedName>
    <definedName name="Z_BP_21_S">DICCIONARIO!$F$42</definedName>
    <definedName name="Z_BP_22_CS">DICCIONARIO!$L$43</definedName>
    <definedName name="Z_BP_22_D">DICCIONARIO!$K$43</definedName>
    <definedName name="Z_BP_22_E">DICCIONARIO!$G$43</definedName>
    <definedName name="Z_BP_22_F">DICCIONARIO!$H$43</definedName>
    <definedName name="Z_BP_22_I">DICCIONARIO!$J$43</definedName>
    <definedName name="Z_BP_22_O">DICCIONARIO!$E$43</definedName>
    <definedName name="Z_BP_22_P">DICCIONARIO!$I$43</definedName>
    <definedName name="Z_BP_22_S">DICCIONARIO!$F$43</definedName>
    <definedName name="Z_BP_23_CS">DICCIONARIO!$L$44</definedName>
    <definedName name="Z_BP_23_D">DICCIONARIO!$K$44</definedName>
    <definedName name="Z_BP_23_E">DICCIONARIO!$G$44</definedName>
    <definedName name="Z_BP_23_F">DICCIONARIO!$H$44</definedName>
    <definedName name="Z_BP_23_I">DICCIONARIO!$J$44</definedName>
    <definedName name="Z_BP_23_O">DICCIONARIO!$E$44</definedName>
    <definedName name="Z_BP_23_P">DICCIONARIO!$I$44</definedName>
    <definedName name="Z_BP_23_S">DICCIONARIO!$F$44</definedName>
    <definedName name="Z_BP_24_CS">DICCIONARIO!$L$45</definedName>
    <definedName name="Z_BP_24_D">DICCIONARIO!$K$45</definedName>
    <definedName name="Z_BP_24_E">DICCIONARIO!$G$45</definedName>
    <definedName name="Z_BP_24_F">DICCIONARIO!$H$45</definedName>
    <definedName name="Z_BP_24_I">DICCIONARIO!$J$45</definedName>
    <definedName name="Z_BP_24_O">DICCIONARIO!$E$45</definedName>
    <definedName name="Z_BP_24_P">DICCIONARIO!$I$45</definedName>
    <definedName name="Z_BP_24_S">DICCIONARIO!$F$45</definedName>
    <definedName name="Z_BP_25_CS">DICCIONARIO!$L$46</definedName>
    <definedName name="Z_BP_25_D">DICCIONARIO!$K$46</definedName>
    <definedName name="Z_BP_25_E">DICCIONARIO!$G$46</definedName>
    <definedName name="Z_BP_25_F">DICCIONARIO!$H$46</definedName>
    <definedName name="Z_BP_25_I">DICCIONARIO!$J$46</definedName>
    <definedName name="Z_BP_25_O">DICCIONARIO!$E$46</definedName>
    <definedName name="Z_BP_25_P">DICCIONARIO!$I$46</definedName>
    <definedName name="Z_BP_25_S">DICCIONARIO!$F$46</definedName>
    <definedName name="Z_BP_26_CS">DICCIONARIO!$L$47</definedName>
    <definedName name="Z_BP_26_D">DICCIONARIO!$K$47</definedName>
    <definedName name="Z_BP_26_E">DICCIONARIO!$G$47</definedName>
    <definedName name="Z_BP_26_F">DICCIONARIO!$H$47</definedName>
    <definedName name="Z_BP_26_I">DICCIONARIO!$J$47</definedName>
    <definedName name="Z_BP_26_O">DICCIONARIO!$E$47</definedName>
    <definedName name="Z_BP_26_P">DICCIONARIO!$I$47</definedName>
    <definedName name="Z_BP_26_S">DICCIONARIO!$F$47</definedName>
    <definedName name="Z_BP_27_CS">DICCIONARIO!$L$48</definedName>
    <definedName name="Z_BP_27_D">DICCIONARIO!$K$48</definedName>
    <definedName name="Z_BP_27_E">DICCIONARIO!$G$48</definedName>
    <definedName name="Z_BP_27_F">DICCIONARIO!$H$48</definedName>
    <definedName name="Z_BP_27_I">DICCIONARIO!$J$48</definedName>
    <definedName name="Z_BP_27_O">DICCIONARIO!$E$48</definedName>
    <definedName name="Z_BP_27_P">DICCIONARIO!$I$48</definedName>
    <definedName name="Z_BP_27_S">DICCIONARIO!$F$48</definedName>
    <definedName name="Z_BP_28_CS">DICCIONARIO!$L$49</definedName>
    <definedName name="Z_BP_28_D">DICCIONARIO!$K$49</definedName>
    <definedName name="Z_BP_28_E">DICCIONARIO!$G$49</definedName>
    <definedName name="Z_BP_28_F">DICCIONARIO!$H$49</definedName>
    <definedName name="Z_BP_28_I">DICCIONARIO!$J$49</definedName>
    <definedName name="Z_BP_28_O">DICCIONARIO!$E$49</definedName>
    <definedName name="Z_BP_28_P">DICCIONARIO!$I$49</definedName>
    <definedName name="Z_BP_28_S">DICCIONARIO!$F$49</definedName>
    <definedName name="Z_BP_29_CS">DICCIONARIO!$L$50</definedName>
    <definedName name="Z_BP_29_D">DICCIONARIO!$K$50</definedName>
    <definedName name="Z_BP_29_E">DICCIONARIO!$G$50</definedName>
    <definedName name="Z_BP_29_F">DICCIONARIO!$H$50</definedName>
    <definedName name="Z_BP_29_I">DICCIONARIO!$J$50</definedName>
    <definedName name="Z_BP_29_O">DICCIONARIO!$E$50</definedName>
    <definedName name="Z_BP_29_P">DICCIONARIO!$I$50</definedName>
    <definedName name="Z_BP_29_S">DICCIONARIO!$F$50</definedName>
    <definedName name="Z_BP_30_CS">DICCIONARIO!$L$51</definedName>
    <definedName name="Z_BP_30_D">DICCIONARIO!$K$51</definedName>
    <definedName name="Z_BP_30_E">DICCIONARIO!$G$51</definedName>
    <definedName name="Z_BP_30_F">DICCIONARIO!$H$51</definedName>
    <definedName name="Z_BP_30_I">DICCIONARIO!$J$51</definedName>
    <definedName name="Z_BP_30_O">DICCIONARIO!$E$51</definedName>
    <definedName name="Z_BP_30_P">DICCIONARIO!$I$51</definedName>
    <definedName name="Z_BP_30_S">DICCIONARIO!$F$51</definedName>
    <definedName name="Z_BP_31_CS">DICCIONARIO!$L$52</definedName>
    <definedName name="Z_BP_31_D">DICCIONARIO!$K$52</definedName>
    <definedName name="Z_BP_31_E">DICCIONARIO!$G$52</definedName>
    <definedName name="Z_BP_31_F">DICCIONARIO!$H$52</definedName>
    <definedName name="Z_BP_31_I">DICCIONARIO!$J$52</definedName>
    <definedName name="Z_BP_31_O">DICCIONARIO!$E$52</definedName>
    <definedName name="Z_BP_31_P">DICCIONARIO!$I$52</definedName>
    <definedName name="Z_BP_31_S">DICCIONARIO!$F$52</definedName>
    <definedName name="Z_BP_32_CS">DICCIONARIO!$L$53</definedName>
    <definedName name="Z_BP_32_D">DICCIONARIO!$K$53</definedName>
    <definedName name="Z_BP_32_E">DICCIONARIO!$G$53</definedName>
    <definedName name="Z_BP_32_F">DICCIONARIO!$H$53</definedName>
    <definedName name="Z_BP_32_I">DICCIONARIO!$J$53</definedName>
    <definedName name="Z_BP_32_O">DICCIONARIO!$E$53</definedName>
    <definedName name="Z_BP_32_P">DICCIONARIO!$I$53</definedName>
    <definedName name="Z_BP_32_S">DICCIONARIO!$F$53</definedName>
    <definedName name="Z_BP_33_CS">DICCIONARIO!$L$54</definedName>
    <definedName name="Z_BP_33_D">DICCIONARIO!$K$54</definedName>
    <definedName name="Z_BP_33_E">DICCIONARIO!$G$54</definedName>
    <definedName name="Z_BP_33_F">DICCIONARIO!$H$54</definedName>
    <definedName name="Z_BP_33_I">DICCIONARIO!$J$54</definedName>
    <definedName name="Z_BP_33_P">DICCIONARIO!$I$54</definedName>
    <definedName name="Z_BP_33_S">DICCIONARIO!$F$54</definedName>
    <definedName name="Z_IN_00_CS">DICCIONARIO!$L$3</definedName>
    <definedName name="Z_IN_00_D">DICCIONARIO!$K$3</definedName>
    <definedName name="Z_IN_00_E">DICCIONARIO!$G$3</definedName>
    <definedName name="Z_IN_00_F">DICCIONARIO!$H$3</definedName>
    <definedName name="Z_IN_00_I">DICCIONARIO!$J$3</definedName>
    <definedName name="Z_IN_00_O">DICCIONARIO!$E$3</definedName>
    <definedName name="Z_IN_00_P">DICCIONARIO!$I$3</definedName>
    <definedName name="Z_IN_00_S">DICCIONARIO!$F$3</definedName>
    <definedName name="Z_IN_01_CS">DICCIONARIO!$L$4</definedName>
    <definedName name="Z_IN_01_D">DICCIONARIO!$K$4</definedName>
    <definedName name="Z_IN_01_E">DICCIONARIO!$G$4</definedName>
    <definedName name="Z_IN_01_F">DICCIONARIO!$H$4</definedName>
    <definedName name="Z_IN_01_I">DICCIONARIO!$J$4</definedName>
    <definedName name="Z_IN_01_O">DICCIONARIO!$E$4</definedName>
    <definedName name="Z_IN_01_P">DICCIONARIO!$I$4</definedName>
    <definedName name="Z_IN_01_S">DICCIONARIO!$F$4</definedName>
    <definedName name="Z_IN_02_CS">DICCIONARIO!$L$5</definedName>
    <definedName name="Z_IN_02_D">DICCIONARIO!$K$5</definedName>
    <definedName name="Z_IN_02_E">DICCIONARIO!$G$5</definedName>
    <definedName name="Z_IN_02_F">DICCIONARIO!$H$5</definedName>
    <definedName name="Z_IN_02_I">DICCIONARIO!$J$5</definedName>
    <definedName name="Z_IN_02_O">DICCIONARIO!$E$5</definedName>
    <definedName name="Z_IN_02_P">DICCIONARIO!$I$5</definedName>
    <definedName name="Z_IN_02_S">DICCIONARIO!$F$5</definedName>
    <definedName name="Z_IN_03_CS">DICCIONARIO!$L$6</definedName>
    <definedName name="Z_IN_03_D">DICCIONARIO!$K$6</definedName>
    <definedName name="Z_IN_03_E">DICCIONARIO!$G$6</definedName>
    <definedName name="Z_IN_03_F">DICCIONARIO!$H$6</definedName>
    <definedName name="Z_IN_03_I">DICCIONARIO!$J$6</definedName>
    <definedName name="Z_IN_03_O">DICCIONARIO!$E$6</definedName>
    <definedName name="Z_IN_03_P">DICCIONARIO!$I$6</definedName>
    <definedName name="Z_IN_03_S">DICCIONARIO!$F$6</definedName>
    <definedName name="Z_IN_04_CS">DICCIONARIO!$L$7</definedName>
    <definedName name="Z_IN_04_D">DICCIONARIO!$K$7</definedName>
    <definedName name="Z_IN_04_E">DICCIONARIO!$G$7</definedName>
    <definedName name="Z_IN_04_F">DICCIONARIO!$H$7</definedName>
    <definedName name="Z_IN_04_I">DICCIONARIO!$J$7</definedName>
    <definedName name="Z_IN_04_O">DICCIONARIO!$E$7</definedName>
    <definedName name="Z_IN_04_P">DICCIONARIO!$I$7</definedName>
    <definedName name="Z_IN_04_S">DICCIONARIO!$F$7</definedName>
    <definedName name="Z_IN_05_CS">DICCIONARIO!$L$8</definedName>
    <definedName name="Z_IN_05_D">DICCIONARIO!$K$8</definedName>
    <definedName name="Z_IN_05_E">DICCIONARIO!$G$8</definedName>
    <definedName name="Z_IN_05_F">DICCIONARIO!$H$8</definedName>
    <definedName name="Z_IN_05_I">DICCIONARIO!$J$8</definedName>
    <definedName name="Z_IN_05_O">DICCIONARIO!$E$8</definedName>
    <definedName name="Z_IN_05_P">DICCIONARIO!$I$8</definedName>
    <definedName name="Z_IN_05_S">DICCIONARIO!$F$8</definedName>
    <definedName name="Z_IN_06_CS">DICCIONARIO!$L$9</definedName>
    <definedName name="Z_IN_06_D">DICCIONARIO!$K$9</definedName>
    <definedName name="Z_IN_06_E">DICCIONARIO!$G$9</definedName>
    <definedName name="Z_IN_06_F">DICCIONARIO!$H$9</definedName>
    <definedName name="Z_IN_06_I">DICCIONARIO!$J$9</definedName>
    <definedName name="Z_IN_06_O">DICCIONARIO!$E$9</definedName>
    <definedName name="Z_IN_06_P">DICCIONARIO!$I$9</definedName>
    <definedName name="Z_IN_06_S">DICCIONARIO!$F$9</definedName>
    <definedName name="Z_IN_07_CS">DICCIONARIO!$L$10</definedName>
    <definedName name="Z_IN_07_D">DICCIONARIO!$K$10</definedName>
    <definedName name="Z_IN_07_E">DICCIONARIO!$G$10</definedName>
    <definedName name="Z_IN_07_F">DICCIONARIO!$H$10</definedName>
    <definedName name="Z_IN_07_I">DICCIONARIO!$J$10</definedName>
    <definedName name="Z_IN_07_O">DICCIONARIO!$E$10</definedName>
    <definedName name="Z_IN_07_P">DICCIONARIO!$I$10</definedName>
    <definedName name="Z_IN_07_S">DICCIONARIO!$F$10</definedName>
    <definedName name="Z_IN_08_CS">DICCIONARIO!$L$11</definedName>
    <definedName name="Z_IN_08_D">DICCIONARIO!$K$11</definedName>
    <definedName name="Z_IN_08_E">DICCIONARIO!$G$11</definedName>
    <definedName name="Z_IN_08_F">DICCIONARIO!$H$11</definedName>
    <definedName name="Z_IN_08_I">DICCIONARIO!$J$11</definedName>
    <definedName name="Z_IN_08_O">DICCIONARIO!$E$11</definedName>
    <definedName name="Z_IN_08_P">DICCIONARIO!$I$11</definedName>
    <definedName name="Z_IN_08_S">DICCIONARIO!$F$11</definedName>
    <definedName name="Z_IN_09_CS">DICCIONARIO!$L$12</definedName>
    <definedName name="Z_IN_09_D">DICCIONARIO!$K$12</definedName>
    <definedName name="Z_IN_09_E">DICCIONARIO!$G$12</definedName>
    <definedName name="Z_IN_09_F">DICCIONARIO!$H$12</definedName>
    <definedName name="Z_IN_09_I">DICCIONARIO!$J$12</definedName>
    <definedName name="Z_IN_09_O">DICCIONARIO!$E$12</definedName>
    <definedName name="Z_IN_09_P">DICCIONARIO!$I$12</definedName>
    <definedName name="Z_IN_09_S">DICCIONARIO!$F$12</definedName>
    <definedName name="Z_IN_10_CS">DICCIONARIO!$L$13</definedName>
    <definedName name="Z_IN_10_D">DICCIONARIO!$K$13</definedName>
    <definedName name="Z_IN_10_E">DICCIONARIO!$G$13</definedName>
    <definedName name="Z_IN_10_F">DICCIONARIO!$H$13</definedName>
    <definedName name="Z_IN_10_I">DICCIONARIO!$J$13</definedName>
    <definedName name="Z_IN_10_O">DICCIONARIO!$E$13</definedName>
    <definedName name="Z_IN_10_P">DICCIONARIO!$I$13</definedName>
    <definedName name="Z_IN_10_S">DICCIONARIO!$F$13</definedName>
    <definedName name="Z_IN_11_CS">DICCIONARIO!$L$14</definedName>
    <definedName name="Z_IN_11_D">DICCIONARIO!$K$14</definedName>
    <definedName name="Z_IN_11_E">DICCIONARIO!$G$14</definedName>
    <definedName name="Z_IN_11_F">DICCIONARIO!$H$14</definedName>
    <definedName name="Z_IN_11_I">DICCIONARIO!$J$14</definedName>
    <definedName name="Z_IN_11_O">DICCIONARIO!$E$14</definedName>
    <definedName name="Z_IN_11_P">DICCIONARIO!$I$14</definedName>
    <definedName name="Z_IN_11_S">DICCIONARIO!$F$14</definedName>
    <definedName name="Z_IN_12_CS">DICCIONARIO!$L$15</definedName>
    <definedName name="Z_IN_12_D">DICCIONARIO!$K$15</definedName>
    <definedName name="Z_IN_12_E">DICCIONARIO!$G$15</definedName>
    <definedName name="Z_IN_12_F">DICCIONARIO!$H$15</definedName>
    <definedName name="Z_IN_12_I">DICCIONARIO!$J$15</definedName>
    <definedName name="Z_IN_12_O">DICCIONARIO!$E$15</definedName>
    <definedName name="Z_IN_12_P">DICCIONARIO!$I$15</definedName>
    <definedName name="Z_IN_12_S">DICCIONARIO!$F$15</definedName>
    <definedName name="Z_IN_13_CS">DICCIONARIO!$L$16</definedName>
    <definedName name="Z_IN_13_D">DICCIONARIO!$K$16</definedName>
    <definedName name="Z_IN_13_E">DICCIONARIO!$G$16</definedName>
    <definedName name="Z_IN_13_F">DICCIONARIO!$H$16</definedName>
    <definedName name="Z_IN_13_I">DICCIONARIO!$J$16</definedName>
    <definedName name="Z_IN_13_O">DICCIONARIO!$E$16</definedName>
    <definedName name="Z_IN_13_P">DICCIONARIO!$I$16</definedName>
    <definedName name="Z_IN_13_S">DICCIONARIO!$F$16</definedName>
    <definedName name="Z_IN_14_CS">DICCIONARIO!$L$17</definedName>
    <definedName name="Z_IN_14_D">DICCIONARIO!$K$17</definedName>
    <definedName name="Z_IN_14_E">DICCIONARIO!$G$17</definedName>
    <definedName name="Z_IN_14_F">DICCIONARIO!$H$17</definedName>
    <definedName name="Z_IN_14_I">DICCIONARIO!$J$17</definedName>
    <definedName name="Z_IN_14_O">DICCIONARIO!$E$17</definedName>
    <definedName name="Z_IN_14_P">DICCIONARIO!$I$17</definedName>
    <definedName name="Z_IN_14_S">DICCIONARIO!$F$17</definedName>
    <definedName name="Z_IN_15_CS">DICCIONARIO!$L$18</definedName>
    <definedName name="Z_IN_15_D">DICCIONARIO!$K$18</definedName>
    <definedName name="Z_IN_15_E">DICCIONARIO!$G$18</definedName>
    <definedName name="Z_IN_15_F">DICCIONARIO!$H$18</definedName>
    <definedName name="Z_IN_15_I">DICCIONARIO!$J$18</definedName>
    <definedName name="Z_IN_15_O">DICCIONARIO!$E$18</definedName>
    <definedName name="Z_IN_15_P">DICCIONARIO!$I$18</definedName>
    <definedName name="Z_IN_15_S">DICCIONARIO!$F$18</definedName>
    <definedName name="Z_IN_16_CS">DICCIONARIO!$L$19</definedName>
    <definedName name="Z_IN_16_D">DICCIONARIO!$K$19</definedName>
    <definedName name="Z_IN_16_E">DICCIONARIO!$G$19</definedName>
    <definedName name="Z_IN_16_F">DICCIONARIO!$H$19</definedName>
    <definedName name="Z_IN_16_I">DICCIONARIO!$J$19</definedName>
    <definedName name="Z_IN_16_O">DICCIONARIO!$E$19</definedName>
    <definedName name="Z_IN_16_P">DICCIONARIO!$I$19</definedName>
    <definedName name="Z_IN_16_S">DICCIONARIO!$F$19</definedName>
    <definedName name="Z_IN_17_CS">DICCIONARIO!$L$20</definedName>
    <definedName name="Z_IN_17_D">DICCIONARIO!$K$20</definedName>
    <definedName name="Z_IN_17_E">DICCIONARIO!$G$20</definedName>
    <definedName name="Z_IN_17_F">DICCIONARIO!$H$20</definedName>
    <definedName name="Z_IN_17_I">DICCIONARIO!$J$20</definedName>
    <definedName name="Z_IN_17_O">DICCIONARIO!$E$20</definedName>
    <definedName name="Z_IN_17_P">DICCIONARIO!$I$20</definedName>
    <definedName name="Z_IN_17_S">DICCIONARIO!$F$20</definedName>
    <definedName name="Z_TX_00_0_S">INICIO!$G$37</definedName>
    <definedName name="Z_TX_00_CS">DICCIONARIO!$L$55</definedName>
    <definedName name="Z_TX_00_D">DICCIONARIO!$K$55</definedName>
    <definedName name="Z_TX_00_E">DICCIONARIO!$G$55</definedName>
    <definedName name="Z_TX_00_F">DICCIONARIO!$H$55</definedName>
    <definedName name="Z_TX_00_I">DICCIONARIO!$J$55</definedName>
    <definedName name="Z_TX_00_O">DICCIONARIO!$E$55</definedName>
    <definedName name="Z_TX_00_P">DICCIONARIO!$I$55</definedName>
    <definedName name="Z_TX_00_S">DICCIONARIO!$F$55</definedName>
    <definedName name="Z_TX_01_CS">DICCIONARIO!$L$56</definedName>
    <definedName name="Z_TX_01_D">DICCIONARIO!$K$56</definedName>
    <definedName name="Z_TX_01_E">DICCIONARIO!$G$56</definedName>
    <definedName name="Z_TX_01_F">DICCIONARIO!$H$56</definedName>
    <definedName name="Z_TX_01_I">DICCIONARIO!$J$56</definedName>
    <definedName name="Z_TX_01_O">DICCIONARIO!$E$56</definedName>
    <definedName name="Z_TX_01_P">DICCIONARIO!$I$56</definedName>
    <definedName name="Z_TX_01_S">DICCIONARIO!$F$56</definedName>
    <definedName name="Z_TX_92_1_">DICCIONARIO!$N$57</definedName>
    <definedName name="Z_TX_92_1_CS">DICCIONARIO!$L$57</definedName>
    <definedName name="Z_TX_92_1_D">DICCIONARIO!$K$57</definedName>
    <definedName name="Z_TX_92_1_E">DICCIONARIO!$G$57</definedName>
    <definedName name="Z_TX_92_1_F">DICCIONARIO!$H$57</definedName>
    <definedName name="Z_TX_92_1_I">DICCIONARIO!$J$57</definedName>
    <definedName name="Z_TX_92_1_O">DICCIONARIO!$E$57</definedName>
    <definedName name="Z_TX_92_1_P">DICCIONARIO!$I$57</definedName>
    <definedName name="Z_TX_92_1_S">DICCIONARIO!$F$57</definedName>
    <definedName name="Z_TX_92_10_">DICCIONARIO!#REF!</definedName>
    <definedName name="Z_TX_92_10_CS">DICCIONARIO!$L$66</definedName>
    <definedName name="Z_TX_92_10_D">DICCIONARIO!$K$66</definedName>
    <definedName name="Z_TX_92_10_E">DICCIONARIO!$G$66</definedName>
    <definedName name="Z_TX_92_10_F">DICCIONARIO!$H$66</definedName>
    <definedName name="Z_TX_92_10_I">DICCIONARIO!$J$66</definedName>
    <definedName name="Z_TX_92_10_O">DICCIONARIO!$E$66</definedName>
    <definedName name="Z_TX_92_10_P">DICCIONARIO!$I$66</definedName>
    <definedName name="Z_TX_92_10_S">DICCIONARIO!$F$66</definedName>
    <definedName name="Z_TX_92_11_">DICCIONARIO!#REF!</definedName>
    <definedName name="Z_TX_92_11_D">DICCIONARIO!#REF!</definedName>
    <definedName name="Z_TX_92_11_E">DICCIONARIO!#REF!</definedName>
    <definedName name="Z_TX_92_11_F">DICCIONARIO!#REF!</definedName>
    <definedName name="Z_TX_92_11_I">DICCIONARIO!#REF!</definedName>
    <definedName name="Z_TX_92_11_O">DICCIONARIO!#REF!</definedName>
    <definedName name="Z_TX_92_11_P">DICCIONARIO!#REF!</definedName>
    <definedName name="Z_TX_92_11_S">DICCIONARIO!#REF!</definedName>
    <definedName name="Z_TX_92_12_">DICCIONARIO!#REF!</definedName>
    <definedName name="Z_TX_92_12_D">DICCIONARIO!#REF!</definedName>
    <definedName name="Z_TX_92_12_E">DICCIONARIO!#REF!</definedName>
    <definedName name="Z_TX_92_12_F">DICCIONARIO!#REF!</definedName>
    <definedName name="Z_TX_92_12_I">DICCIONARIO!#REF!</definedName>
    <definedName name="Z_TX_92_12_O">DICCIONARIO!#REF!</definedName>
    <definedName name="Z_TX_92_12_P">DICCIONARIO!#REF!</definedName>
    <definedName name="Z_TX_92_12_S">DICCIONARIO!#REF!</definedName>
    <definedName name="Z_TX_92_13_">DICCIONARIO!#REF!</definedName>
    <definedName name="Z_TX_92_13_D">DICCIONARIO!#REF!</definedName>
    <definedName name="Z_TX_92_13_E">DICCIONARIO!#REF!</definedName>
    <definedName name="Z_TX_92_13_F">DICCIONARIO!#REF!</definedName>
    <definedName name="Z_TX_92_13_I">DICCIONARIO!#REF!</definedName>
    <definedName name="Z_TX_92_13_O">DICCIONARIO!#REF!</definedName>
    <definedName name="Z_TX_92_13_P">DICCIONARIO!#REF!</definedName>
    <definedName name="Z_TX_92_13_S">DICCIONARIO!#REF!</definedName>
    <definedName name="Z_TX_92_14_">DICCIONARIO!#REF!</definedName>
    <definedName name="Z_TX_92_14_D">DICCIONARIO!#REF!</definedName>
    <definedName name="Z_TX_92_14_E">DICCIONARIO!#REF!</definedName>
    <definedName name="Z_TX_92_14_F">DICCIONARIO!#REF!</definedName>
    <definedName name="Z_TX_92_14_I">DICCIONARIO!#REF!</definedName>
    <definedName name="Z_TX_92_14_O">DICCIONARIO!#REF!</definedName>
    <definedName name="Z_TX_92_14_P">DICCIONARIO!#REF!</definedName>
    <definedName name="Z_TX_92_14_S">DICCIONARIO!#REF!</definedName>
    <definedName name="Z_TX_92_15_">DICCIONARIO!#REF!</definedName>
    <definedName name="Z_TX_92_15_D">DICCIONARIO!#REF!</definedName>
    <definedName name="Z_TX_92_15_E">DICCIONARIO!#REF!</definedName>
    <definedName name="Z_TX_92_15_F">DICCIONARIO!#REF!</definedName>
    <definedName name="Z_TX_92_15_I">DICCIONARIO!#REF!</definedName>
    <definedName name="Z_TX_92_15_O">DICCIONARIO!#REF!</definedName>
    <definedName name="Z_TX_92_15_P">DICCIONARIO!#REF!</definedName>
    <definedName name="Z_TX_92_15_S">DICCIONARIO!#REF!</definedName>
    <definedName name="Z_TX_92_16_">DICCIONARIO!#REF!</definedName>
    <definedName name="Z_TX_92_16_D">DICCIONARIO!#REF!</definedName>
    <definedName name="Z_TX_92_16_E">DICCIONARIO!#REF!</definedName>
    <definedName name="Z_TX_92_16_F">DICCIONARIO!#REF!</definedName>
    <definedName name="Z_TX_92_16_I">DICCIONARIO!#REF!</definedName>
    <definedName name="Z_TX_92_16_O">DICCIONARIO!#REF!</definedName>
    <definedName name="Z_TX_92_16_P">DICCIONARIO!#REF!</definedName>
    <definedName name="Z_TX_92_16_S">DICCIONARIO!#REF!</definedName>
    <definedName name="Z_TX_92_2_">DICCIONARIO!$N$58</definedName>
    <definedName name="Z_TX_92_2_CS">DICCIONARIO!$L$58</definedName>
    <definedName name="Z_TX_92_2_D">DICCIONARIO!$K$58</definedName>
    <definedName name="Z_TX_92_2_E">DICCIONARIO!$G$58</definedName>
    <definedName name="Z_TX_92_2_F">DICCIONARIO!$H$58</definedName>
    <definedName name="Z_TX_92_2_I">DICCIONARIO!$J$58</definedName>
    <definedName name="Z_TX_92_2_O">DICCIONARIO!$E$58</definedName>
    <definedName name="Z_TX_92_2_P">DICCIONARIO!$I$58</definedName>
    <definedName name="Z_TX_92_2_S">DICCIONARIO!$F$58</definedName>
    <definedName name="Z_TX_92_3_">DICCIONARIO!$N$59</definedName>
    <definedName name="Z_TX_92_3_CS">DICCIONARIO!$L$59</definedName>
    <definedName name="Z_TX_92_3_D">DICCIONARIO!$K$59</definedName>
    <definedName name="Z_TX_92_3_E">DICCIONARIO!$G$59</definedName>
    <definedName name="Z_TX_92_3_F">DICCIONARIO!$H$59</definedName>
    <definedName name="Z_TX_92_3_I">DICCIONARIO!$J$59</definedName>
    <definedName name="Z_TX_92_3_O">DICCIONARIO!$E$59</definedName>
    <definedName name="Z_TX_92_3_P">DICCIONARIO!$I$59</definedName>
    <definedName name="Z_TX_92_3_S">DICCIONARIO!$F$59</definedName>
    <definedName name="Z_TX_92_4_">DICCIONARIO!$N$60</definedName>
    <definedName name="Z_TX_92_4_CS">DICCIONARIO!$L$60</definedName>
    <definedName name="Z_TX_92_4_D">DICCIONARIO!$K$60</definedName>
    <definedName name="Z_TX_92_4_E">DICCIONARIO!$G$60</definedName>
    <definedName name="Z_TX_92_4_F">DICCIONARIO!$H$60</definedName>
    <definedName name="Z_TX_92_4_I">DICCIONARIO!$J$60</definedName>
    <definedName name="Z_TX_92_4_O">DICCIONARIO!$E$60</definedName>
    <definedName name="Z_TX_92_4_P">DICCIONARIO!$I$60</definedName>
    <definedName name="Z_TX_92_4_S">DICCIONARIO!$F$60</definedName>
    <definedName name="Z_TX_92_5_">DICCIONARIO!$N$61</definedName>
    <definedName name="Z_TX_92_5_CS">DICCIONARIO!$L$61</definedName>
    <definedName name="Z_TX_92_5_D">DICCIONARIO!$K$61</definedName>
    <definedName name="Z_TX_92_5_E">DICCIONARIO!$G$61</definedName>
    <definedName name="Z_TX_92_5_F">DICCIONARIO!$H$61</definedName>
    <definedName name="Z_TX_92_5_I">DICCIONARIO!$J$61</definedName>
    <definedName name="Z_TX_92_5_O">DICCIONARIO!$E$61</definedName>
    <definedName name="Z_TX_92_5_P">DICCIONARIO!$I$61</definedName>
    <definedName name="Z_TX_92_5_S">DICCIONARIO!$F$61</definedName>
    <definedName name="Z_TX_92_6_">DICCIONARIO!$N$62</definedName>
    <definedName name="Z_TX_92_6_CS">DICCIONARIO!$L$62</definedName>
    <definedName name="Z_TX_92_6_D">DICCIONARIO!$K$62</definedName>
    <definedName name="Z_TX_92_6_E">DICCIONARIO!$G$62</definedName>
    <definedName name="Z_TX_92_6_F">DICCIONARIO!$H$62</definedName>
    <definedName name="Z_TX_92_6_I">DICCIONARIO!$J$62</definedName>
    <definedName name="Z_TX_92_6_O">DICCIONARIO!$E$62</definedName>
    <definedName name="Z_TX_92_6_P">DICCIONARIO!$I$62</definedName>
    <definedName name="Z_TX_92_6_S">DICCIONARIO!$F$62</definedName>
    <definedName name="Z_TX_92_7_">DICCIONARIO!$N$63</definedName>
    <definedName name="Z_TX_92_7_CS">DICCIONARIO!$L$63</definedName>
    <definedName name="Z_TX_92_7_D">DICCIONARIO!$K$63</definedName>
    <definedName name="Z_TX_92_7_E">DICCIONARIO!$G$63</definedName>
    <definedName name="Z_TX_92_7_F">DICCIONARIO!$H$63</definedName>
    <definedName name="Z_TX_92_7_I">DICCIONARIO!$J$63</definedName>
    <definedName name="Z_TX_92_7_O">DICCIONARIO!$E$63</definedName>
    <definedName name="Z_TX_92_7_P">DICCIONARIO!$I$63</definedName>
    <definedName name="Z_TX_92_7_S">DICCIONARIO!$F$63</definedName>
    <definedName name="Z_TX_92_8_">DICCIONARIO!$N$64</definedName>
    <definedName name="Z_TX_92_8_CS">DICCIONARIO!$L$64</definedName>
    <definedName name="Z_TX_92_8_D">DICCIONARIO!$K$64</definedName>
    <definedName name="Z_TX_92_8_E">DICCIONARIO!$G$64</definedName>
    <definedName name="Z_TX_92_8_F">DICCIONARIO!$H$64</definedName>
    <definedName name="Z_TX_92_8_I">DICCIONARIO!$J$64</definedName>
    <definedName name="Z_TX_92_8_O">DICCIONARIO!$E$64</definedName>
    <definedName name="Z_TX_92_8_P">DICCIONARIO!$I$64</definedName>
    <definedName name="Z_TX_92_8_S">DICCIONARIO!$F$64</definedName>
    <definedName name="Z_TX_92_9_">DICCIONARIO!#REF!</definedName>
    <definedName name="Z_TX_92_9_CS">DICCIONARIO!$L$65</definedName>
    <definedName name="Z_TX_92_9_D">DICCIONARIO!$K$65</definedName>
    <definedName name="Z_TX_92_9_E">DICCIONARIO!$G$65</definedName>
    <definedName name="Z_TX_92_9_F">DICCIONARIO!$H$65</definedName>
    <definedName name="Z_TX_92_9_I">DICCIONARIO!$J$65</definedName>
    <definedName name="Z_TX_92_9_O">DICCIONARIO!$E$65</definedName>
    <definedName name="Z_TX_92_9_P">DICCIONARIO!$I$65</definedName>
    <definedName name="Z_TX_92_9_S">DICCIONARIO!$F$65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8" l="1"/>
  <c r="C67" i="8"/>
  <c r="O2" i="8" l="1"/>
  <c r="O1" i="8"/>
  <c r="T1" i="8" l="1"/>
  <c r="U1" i="8" s="1"/>
  <c r="V1" i="8" s="1"/>
  <c r="W1" i="8" s="1"/>
  <c r="X1" i="8" s="1"/>
  <c r="Y1" i="8" s="1"/>
  <c r="Z1" i="8" s="1"/>
  <c r="AA1" i="8" s="1"/>
  <c r="AB1" i="8" s="1"/>
  <c r="AC1" i="8" s="1"/>
  <c r="AD1" i="8" s="1"/>
  <c r="AE1" i="8" s="1"/>
  <c r="AF1" i="8" s="1"/>
  <c r="U44" i="8" l="1"/>
  <c r="B57" i="8" l="1"/>
  <c r="B58" i="8" s="1"/>
  <c r="A57" i="8" l="1"/>
  <c r="B59" i="8"/>
  <c r="A58" i="8"/>
  <c r="A5" i="19"/>
  <c r="A5" i="16"/>
  <c r="B60" i="8" l="1"/>
  <c r="A59" i="8"/>
  <c r="A56" i="8"/>
  <c r="A55" i="8"/>
  <c r="B61" i="8" l="1"/>
  <c r="A60" i="8"/>
  <c r="A5" i="20"/>
  <c r="A5" i="18"/>
  <c r="B5" i="16"/>
  <c r="A5" i="15"/>
  <c r="B5" i="15" s="1"/>
  <c r="B62" i="8" l="1"/>
  <c r="A61" i="8"/>
  <c r="G2" i="22"/>
  <c r="G2" i="21"/>
  <c r="G2" i="20"/>
  <c r="G2" i="19"/>
  <c r="G2" i="18"/>
  <c r="G2" i="17"/>
  <c r="G2" i="16"/>
  <c r="G2" i="15"/>
  <c r="B63" i="8" l="1"/>
  <c r="A62" i="8"/>
  <c r="A17" i="6"/>
  <c r="E1" i="8"/>
  <c r="B64" i="8" l="1"/>
  <c r="B65" i="8" s="1"/>
  <c r="A63" i="8"/>
  <c r="A46" i="6"/>
  <c r="A65" i="8" l="1"/>
  <c r="B66" i="8"/>
  <c r="A66" i="8" s="1"/>
  <c r="A64" i="8"/>
  <c r="A37" i="6"/>
  <c r="D2" i="8"/>
  <c r="G3" i="15"/>
  <c r="AI2" i="8" l="1"/>
  <c r="E2" i="8"/>
  <c r="E67" i="8" s="1"/>
  <c r="AI3" i="22"/>
  <c r="AI3" i="21"/>
  <c r="AI3" i="20"/>
  <c r="AI3" i="19"/>
  <c r="AI3" i="18"/>
  <c r="AI3" i="16"/>
  <c r="AI3" i="17"/>
  <c r="T26" i="8"/>
  <c r="T25" i="8"/>
  <c r="T29" i="8"/>
  <c r="T27" i="8"/>
  <c r="T21" i="8"/>
  <c r="T23" i="8"/>
  <c r="Y3" i="16"/>
  <c r="T24" i="8"/>
  <c r="T20" i="8"/>
  <c r="T28" i="8"/>
  <c r="T19" i="8"/>
  <c r="T22" i="8"/>
  <c r="E66" i="8" l="1"/>
  <c r="E54" i="8"/>
  <c r="S29" i="8"/>
  <c r="AC29" i="8"/>
  <c r="S28" i="8"/>
  <c r="AC28" i="8"/>
  <c r="E65" i="8"/>
  <c r="E64" i="8"/>
  <c r="S26" i="8"/>
  <c r="S27" i="8"/>
  <c r="S22" i="8"/>
  <c r="S20" i="8"/>
  <c r="S21" i="8"/>
  <c r="S23" i="8"/>
  <c r="S24" i="8"/>
  <c r="S25" i="8"/>
  <c r="AC25" i="8"/>
  <c r="AE25" i="8" s="1"/>
  <c r="AC27" i="8"/>
  <c r="AE27" i="8" s="1"/>
  <c r="AC21" i="8"/>
  <c r="AC26" i="8"/>
  <c r="AE26" i="8" s="1"/>
  <c r="AC19" i="8"/>
  <c r="AC20" i="8"/>
  <c r="AE20" i="8" s="1"/>
  <c r="AC22" i="8"/>
  <c r="AE22" i="8" s="1"/>
  <c r="AC23" i="8"/>
  <c r="AE23" i="8" s="1"/>
  <c r="AC24" i="8"/>
  <c r="AE24" i="8" s="1"/>
  <c r="E11" i="8"/>
  <c r="E63" i="8"/>
  <c r="E62" i="8"/>
  <c r="E61" i="8"/>
  <c r="E60" i="8"/>
  <c r="E59" i="8"/>
  <c r="E58" i="8"/>
  <c r="E57" i="8"/>
  <c r="E35" i="8"/>
  <c r="E16" i="8"/>
  <c r="E32" i="8"/>
  <c r="E48" i="8"/>
  <c r="E13" i="8"/>
  <c r="E29" i="8"/>
  <c r="E45" i="8"/>
  <c r="E6" i="8"/>
  <c r="E26" i="8"/>
  <c r="E46" i="8"/>
  <c r="E7" i="8"/>
  <c r="E39" i="8"/>
  <c r="E56" i="8"/>
  <c r="E28" i="8"/>
  <c r="E9" i="8"/>
  <c r="E34" i="8"/>
  <c r="E3" i="8"/>
  <c r="E10" i="8"/>
  <c r="E4" i="8"/>
  <c r="E20" i="8"/>
  <c r="E36" i="8"/>
  <c r="E52" i="8"/>
  <c r="E17" i="8"/>
  <c r="E33" i="8"/>
  <c r="E49" i="8"/>
  <c r="E14" i="8"/>
  <c r="E30" i="8"/>
  <c r="E50" i="8"/>
  <c r="E15" i="8"/>
  <c r="E43" i="8"/>
  <c r="E12" i="8"/>
  <c r="E44" i="8"/>
  <c r="E41" i="8"/>
  <c r="E22" i="8"/>
  <c r="E31" i="8"/>
  <c r="E19" i="8"/>
  <c r="E8" i="8"/>
  <c r="E24" i="8"/>
  <c r="E40" i="8"/>
  <c r="E5" i="8"/>
  <c r="E21" i="8"/>
  <c r="E37" i="8"/>
  <c r="E53" i="8"/>
  <c r="E18" i="8"/>
  <c r="E38" i="8"/>
  <c r="E55" i="8"/>
  <c r="E23" i="8"/>
  <c r="E47" i="8"/>
  <c r="E27" i="8"/>
  <c r="E25" i="8"/>
  <c r="E42" i="8"/>
  <c r="E51" i="8"/>
  <c r="B22" i="8"/>
  <c r="A22" i="8" s="1"/>
  <c r="A21" i="8"/>
  <c r="B4" i="8"/>
  <c r="A4" i="8" s="1"/>
  <c r="A3" i="8"/>
  <c r="T16" i="8"/>
  <c r="U21" i="8"/>
  <c r="U24" i="8"/>
  <c r="T5" i="8"/>
  <c r="F2" i="15"/>
  <c r="F1" i="15"/>
  <c r="U29" i="8"/>
  <c r="T4" i="8"/>
  <c r="E3" i="15"/>
  <c r="U22" i="8"/>
  <c r="T10" i="8"/>
  <c r="U28" i="8"/>
  <c r="T17" i="8"/>
  <c r="T14" i="8"/>
  <c r="U19" i="8"/>
  <c r="T12" i="8"/>
  <c r="T7" i="8"/>
  <c r="T3" i="8"/>
  <c r="U25" i="8"/>
  <c r="T9" i="8"/>
  <c r="U23" i="8"/>
  <c r="T6" i="8"/>
  <c r="T15" i="8"/>
  <c r="D1" i="8"/>
  <c r="U27" i="8"/>
  <c r="U20" i="8"/>
  <c r="T18" i="8"/>
  <c r="U26" i="8"/>
  <c r="T11" i="8"/>
  <c r="T13" i="8"/>
  <c r="T8" i="8"/>
  <c r="F1" i="22" l="1"/>
  <c r="S18" i="8"/>
  <c r="S19" i="8"/>
  <c r="AC18" i="8"/>
  <c r="AE18" i="8" s="1"/>
  <c r="AC13" i="8"/>
  <c r="AE13" i="8" s="1"/>
  <c r="S13" i="8"/>
  <c r="S8" i="8"/>
  <c r="AC8" i="8"/>
  <c r="AE8" i="8" s="1"/>
  <c r="AC10" i="8"/>
  <c r="AE10" i="8" s="1"/>
  <c r="S10" i="8"/>
  <c r="S9" i="8"/>
  <c r="AC9" i="8"/>
  <c r="AE9" i="8" s="1"/>
  <c r="AC17" i="8"/>
  <c r="AE17" i="8" s="1"/>
  <c r="S17" i="8"/>
  <c r="AC14" i="8"/>
  <c r="AE14" i="8" s="1"/>
  <c r="S14" i="8"/>
  <c r="AC16" i="8"/>
  <c r="AE16" i="8" s="1"/>
  <c r="S16" i="8"/>
  <c r="S15" i="8"/>
  <c r="AC15" i="8"/>
  <c r="AE15" i="8" s="1"/>
  <c r="S11" i="8"/>
  <c r="AC11" i="8"/>
  <c r="AE11" i="8" s="1"/>
  <c r="AC12" i="8"/>
  <c r="AE12" i="8" s="1"/>
  <c r="S12" i="8"/>
  <c r="S3" i="8"/>
  <c r="AC3" i="8"/>
  <c r="AE3" i="8" s="1"/>
  <c r="F2" i="22"/>
  <c r="AC6" i="8"/>
  <c r="AE6" i="8" s="1"/>
  <c r="S6" i="8"/>
  <c r="AC5" i="8"/>
  <c r="AE5" i="8" s="1"/>
  <c r="S5" i="8"/>
  <c r="AC7" i="8"/>
  <c r="AE7" i="8" s="1"/>
  <c r="S7" i="8"/>
  <c r="S4" i="8"/>
  <c r="AC4" i="8"/>
  <c r="AE4" i="8" s="1"/>
  <c r="AE29" i="8"/>
  <c r="AE28" i="8"/>
  <c r="AE19" i="8"/>
  <c r="AE21" i="8"/>
  <c r="B23" i="8"/>
  <c r="B5" i="8"/>
  <c r="AD12" i="8" l="1"/>
  <c r="S30" i="8"/>
  <c r="AD5" i="8"/>
  <c r="AD4" i="8"/>
  <c r="AD14" i="8"/>
  <c r="AD15" i="8"/>
  <c r="AD16" i="8"/>
  <c r="AD13" i="8"/>
  <c r="AD11" i="8"/>
  <c r="AD8" i="8"/>
  <c r="AD18" i="8"/>
  <c r="AD29" i="8"/>
  <c r="AD28" i="8"/>
  <c r="AD3" i="8"/>
  <c r="AD7" i="8"/>
  <c r="AD17" i="8"/>
  <c r="AD10" i="8"/>
  <c r="AD6" i="8"/>
  <c r="AD20" i="8"/>
  <c r="AD24" i="8"/>
  <c r="AD23" i="8"/>
  <c r="AD27" i="8"/>
  <c r="AD9" i="8"/>
  <c r="AD19" i="8"/>
  <c r="AD25" i="8"/>
  <c r="AD21" i="8"/>
  <c r="AD26" i="8"/>
  <c r="AD22" i="8"/>
  <c r="F1" i="21"/>
  <c r="F2" i="21"/>
  <c r="F1" i="20"/>
  <c r="F2" i="20"/>
  <c r="F1" i="19"/>
  <c r="F2" i="19"/>
  <c r="F1" i="18"/>
  <c r="F2" i="18"/>
  <c r="F1" i="17"/>
  <c r="F2" i="17"/>
  <c r="F2" i="16"/>
  <c r="F1" i="16"/>
  <c r="E3" i="22"/>
  <c r="E3" i="21"/>
  <c r="E3" i="20"/>
  <c r="E3" i="19"/>
  <c r="E3" i="18"/>
  <c r="B24" i="8"/>
  <c r="A23" i="8"/>
  <c r="A5" i="8"/>
  <c r="B6" i="8"/>
  <c r="I26" i="6"/>
  <c r="V3" i="20"/>
  <c r="I3" i="19"/>
  <c r="AA3" i="19"/>
  <c r="Q23" i="6"/>
  <c r="J3" i="15"/>
  <c r="V3" i="16"/>
  <c r="D27" i="6"/>
  <c r="X3" i="15"/>
  <c r="L3" i="19"/>
  <c r="D3" i="19"/>
  <c r="U3" i="15"/>
  <c r="K3" i="15"/>
  <c r="G26" i="6"/>
  <c r="N3" i="20"/>
  <c r="M24" i="6"/>
  <c r="I7" i="6"/>
  <c r="K23" i="6"/>
  <c r="O3" i="16"/>
  <c r="AE3" i="15"/>
  <c r="O3" i="15"/>
  <c r="U3" i="8"/>
  <c r="X3" i="16"/>
  <c r="G1" i="18"/>
  <c r="P3" i="15"/>
  <c r="R3" i="20"/>
  <c r="AH3" i="15"/>
  <c r="C26" i="6"/>
  <c r="A3" i="18"/>
  <c r="U13" i="8"/>
  <c r="H3" i="21"/>
  <c r="K3" i="19"/>
  <c r="A3" i="16"/>
  <c r="AD3" i="20"/>
  <c r="U14" i="8"/>
  <c r="T3" i="16"/>
  <c r="C23" i="6"/>
  <c r="U8" i="8"/>
  <c r="H3" i="20"/>
  <c r="A3" i="19"/>
  <c r="C9" i="6"/>
  <c r="I3" i="15"/>
  <c r="D11" i="6"/>
  <c r="R3" i="15"/>
  <c r="E24" i="6"/>
  <c r="I3" i="21"/>
  <c r="H3" i="16"/>
  <c r="I24" i="6"/>
  <c r="M3" i="16"/>
  <c r="J3" i="16"/>
  <c r="U18" i="8"/>
  <c r="B3" i="15"/>
  <c r="E23" i="6"/>
  <c r="U4" i="8"/>
  <c r="E26" i="6"/>
  <c r="G1" i="15"/>
  <c r="W3" i="19"/>
  <c r="G1" i="22"/>
  <c r="N3" i="19"/>
  <c r="S3" i="16"/>
  <c r="L3" i="21"/>
  <c r="AB3" i="20"/>
  <c r="B3" i="16"/>
  <c r="O24" i="6"/>
  <c r="AD3" i="19"/>
  <c r="X3" i="20"/>
  <c r="N3" i="15"/>
  <c r="R3" i="16"/>
  <c r="U17" i="8"/>
  <c r="R3" i="19"/>
  <c r="L3" i="16"/>
  <c r="G1" i="17"/>
  <c r="K3" i="21"/>
  <c r="M23" i="6"/>
  <c r="U12" i="8"/>
  <c r="O26" i="6"/>
  <c r="U11" i="8"/>
  <c r="K24" i="6"/>
  <c r="O23" i="6"/>
  <c r="T3" i="19"/>
  <c r="I23" i="6"/>
  <c r="J3" i="21"/>
  <c r="L3" i="15"/>
  <c r="H3" i="19"/>
  <c r="W3" i="16"/>
  <c r="AH3" i="16"/>
  <c r="W3" i="15"/>
  <c r="AF3" i="16"/>
  <c r="E3" i="16"/>
  <c r="G23" i="6"/>
  <c r="AE3" i="16"/>
  <c r="J3" i="20"/>
  <c r="N3" i="16"/>
  <c r="G24" i="6"/>
  <c r="G1" i="19"/>
  <c r="Z3" i="19"/>
  <c r="AG3" i="16"/>
  <c r="Q26" i="6"/>
  <c r="H3" i="15"/>
  <c r="U5" i="8"/>
  <c r="K3" i="16"/>
  <c r="U16" i="8"/>
  <c r="V3" i="15"/>
  <c r="Q24" i="6"/>
  <c r="X3" i="19"/>
  <c r="G3" i="22"/>
  <c r="G1" i="16"/>
  <c r="Q3" i="16"/>
  <c r="U3" i="16"/>
  <c r="G3" i="16"/>
  <c r="P6" i="6"/>
  <c r="G1" i="20"/>
  <c r="U6" i="8"/>
  <c r="G3" i="6"/>
  <c r="M3" i="15"/>
  <c r="AF3" i="15"/>
  <c r="M3" i="21"/>
  <c r="T3" i="20"/>
  <c r="P3" i="20"/>
  <c r="A3" i="20"/>
  <c r="U15" i="8"/>
  <c r="O3" i="19"/>
  <c r="K26" i="6"/>
  <c r="U9" i="8"/>
  <c r="U10" i="8"/>
  <c r="Z3" i="20"/>
  <c r="E3" i="17"/>
  <c r="Q3" i="19"/>
  <c r="P3" i="16"/>
  <c r="U3" i="19"/>
  <c r="L3" i="20"/>
  <c r="AC3" i="19"/>
  <c r="S3" i="15"/>
  <c r="U7" i="8"/>
  <c r="M26" i="6"/>
  <c r="G1" i="21"/>
  <c r="T3" i="15"/>
  <c r="Q3" i="15"/>
  <c r="I3" i="16"/>
  <c r="A3" i="15"/>
  <c r="AG3" i="15"/>
  <c r="C24" i="6"/>
  <c r="AF3" i="19" l="1"/>
  <c r="AF3" i="20"/>
  <c r="AF3" i="18"/>
  <c r="AF3" i="22"/>
  <c r="AF3" i="17"/>
  <c r="H3" i="17"/>
  <c r="AH3" i="20"/>
  <c r="AH3" i="17"/>
  <c r="AH3" i="22"/>
  <c r="AH3" i="19"/>
  <c r="AH3" i="18"/>
  <c r="P3" i="19"/>
  <c r="Y3" i="19"/>
  <c r="S3" i="19"/>
  <c r="V3" i="19"/>
  <c r="M3" i="19"/>
  <c r="J3" i="19"/>
  <c r="AB3" i="19"/>
  <c r="G3" i="19"/>
  <c r="I3" i="22"/>
  <c r="AG3" i="20"/>
  <c r="AG3" i="18"/>
  <c r="AG3" i="17"/>
  <c r="AG3" i="22"/>
  <c r="AG3" i="19"/>
  <c r="L3" i="18"/>
  <c r="P3" i="18"/>
  <c r="H3" i="18"/>
  <c r="AD3" i="18"/>
  <c r="R3" i="18"/>
  <c r="O3" i="18"/>
  <c r="N3" i="18"/>
  <c r="M3" i="18"/>
  <c r="V3" i="18"/>
  <c r="Y3" i="18"/>
  <c r="G3" i="18"/>
  <c r="Q3" i="18"/>
  <c r="I3" i="18"/>
  <c r="Z3" i="18"/>
  <c r="AB3" i="18"/>
  <c r="T3" i="18"/>
  <c r="J3" i="18"/>
  <c r="K3" i="18"/>
  <c r="S3" i="18"/>
  <c r="U3" i="18"/>
  <c r="AC3" i="18"/>
  <c r="AA3" i="18"/>
  <c r="W3" i="18"/>
  <c r="X3" i="18"/>
  <c r="I3" i="17"/>
  <c r="AE3" i="22"/>
  <c r="AE3" i="19"/>
  <c r="AE3" i="17"/>
  <c r="AE3" i="20"/>
  <c r="AE3" i="18"/>
  <c r="G3" i="17"/>
  <c r="A24" i="8"/>
  <c r="B25" i="8"/>
  <c r="A6" i="8"/>
  <c r="B7" i="8"/>
  <c r="F3" i="15"/>
  <c r="G3" i="20"/>
  <c r="K3" i="20"/>
  <c r="F3" i="18"/>
  <c r="F3" i="22"/>
  <c r="F3" i="16"/>
  <c r="M3" i="20"/>
  <c r="W3" i="20"/>
  <c r="Y3" i="20"/>
  <c r="F3" i="17"/>
  <c r="AC3" i="20"/>
  <c r="G3" i="21"/>
  <c r="U3" i="20"/>
  <c r="Q3" i="20"/>
  <c r="I3" i="20"/>
  <c r="AA3" i="20"/>
  <c r="F3" i="19"/>
  <c r="O3" i="20"/>
  <c r="F3" i="20"/>
  <c r="F3" i="21"/>
  <c r="S3" i="20"/>
  <c r="B26" i="8" l="1"/>
  <c r="A25" i="8"/>
  <c r="A7" i="8"/>
  <c r="B8" i="8"/>
  <c r="B27" i="8" l="1"/>
  <c r="A26" i="8"/>
  <c r="A8" i="8"/>
  <c r="B9" i="8"/>
  <c r="B28" i="8" l="1"/>
  <c r="A27" i="8"/>
  <c r="A9" i="8"/>
  <c r="B10" i="8"/>
  <c r="A28" i="8" l="1"/>
  <c r="B29" i="8"/>
  <c r="A10" i="8"/>
  <c r="B11" i="8"/>
  <c r="B30" i="8" l="1"/>
  <c r="A29" i="8"/>
  <c r="A11" i="8"/>
  <c r="B12" i="8"/>
  <c r="B31" i="8" l="1"/>
  <c r="A30" i="8"/>
  <c r="A12" i="8"/>
  <c r="B13" i="8"/>
  <c r="B32" i="8" l="1"/>
  <c r="A31" i="8"/>
  <c r="A13" i="8"/>
  <c r="B14" i="8"/>
  <c r="B33" i="8" l="1"/>
  <c r="A32" i="8"/>
  <c r="A14" i="8"/>
  <c r="B15" i="8"/>
  <c r="B34" i="8" l="1"/>
  <c r="A33" i="8"/>
  <c r="A15" i="8"/>
  <c r="B16" i="8"/>
  <c r="B35" i="8" l="1"/>
  <c r="A34" i="8"/>
  <c r="A16" i="8"/>
  <c r="B17" i="8"/>
  <c r="B36" i="8" l="1"/>
  <c r="A35" i="8"/>
  <c r="A17" i="8"/>
  <c r="B18" i="8"/>
  <c r="A18" i="8" l="1"/>
  <c r="B19" i="8"/>
  <c r="B37" i="8"/>
  <c r="A36" i="8"/>
  <c r="A19" i="8" l="1"/>
  <c r="B20" i="8"/>
  <c r="A20" i="8" s="1"/>
  <c r="A37" i="8"/>
  <c r="B38" i="8"/>
  <c r="B39" i="8" l="1"/>
  <c r="A38" i="8"/>
  <c r="B40" i="8" l="1"/>
  <c r="A39" i="8"/>
  <c r="B41" i="8" l="1"/>
  <c r="A40" i="8"/>
  <c r="B42" i="8" l="1"/>
  <c r="A41" i="8"/>
  <c r="B43" i="8" l="1"/>
  <c r="A42" i="8"/>
  <c r="B44" i="8" l="1"/>
  <c r="A43" i="8"/>
  <c r="A44" i="8" l="1"/>
  <c r="B45" i="8"/>
  <c r="A45" i="8" l="1"/>
  <c r="B46" i="8"/>
  <c r="A46" i="8" l="1"/>
  <c r="B47" i="8"/>
  <c r="B48" i="8" l="1"/>
  <c r="A47" i="8"/>
  <c r="B49" i="8" l="1"/>
  <c r="A48" i="8"/>
  <c r="A49" i="8" l="1"/>
  <c r="B50" i="8"/>
  <c r="B51" i="8" l="1"/>
  <c r="A50" i="8"/>
  <c r="A51" i="8" l="1"/>
  <c r="B52" i="8"/>
  <c r="A52" i="8" l="1"/>
  <c r="B53" i="8"/>
  <c r="A53" i="8" l="1"/>
  <c r="B54" i="8"/>
  <c r="A54" i="8" s="1"/>
</calcChain>
</file>

<file path=xl/sharedStrings.xml><?xml version="1.0" encoding="utf-8"?>
<sst xmlns="http://schemas.openxmlformats.org/spreadsheetml/2006/main" count="1152" uniqueCount="832">
  <si>
    <t>MILAGROS HUERTA GÓMEZ DE MERODIO</t>
  </si>
  <si>
    <t>Universidad de Cádiz</t>
  </si>
  <si>
    <t>LEER CON ATENCIÓN</t>
  </si>
  <si>
    <t>Mayúsculas</t>
  </si>
  <si>
    <t>Esta Aplicación ha sido desarrollada, en la primera versión, por:</t>
  </si>
  <si>
    <t>FastTest PlugIn - DataBase</t>
  </si>
  <si>
    <t>Preguntas</t>
  </si>
  <si>
    <t>Emparejar</t>
  </si>
  <si>
    <t>Respuesta Corta</t>
  </si>
  <si>
    <t>Palabra Perdida</t>
  </si>
  <si>
    <t>fasttestplugin@gmail.com</t>
  </si>
  <si>
    <t>INICIO</t>
  </si>
  <si>
    <t>ESPAÑOL</t>
  </si>
  <si>
    <t>S</t>
  </si>
  <si>
    <t>I</t>
  </si>
  <si>
    <t>F</t>
  </si>
  <si>
    <t>P</t>
  </si>
  <si>
    <t>E</t>
  </si>
  <si>
    <t>Z_</t>
  </si>
  <si>
    <t>ENGLISH</t>
  </si>
  <si>
    <t>FRANÇAIS</t>
  </si>
  <si>
    <t>PORTUGUÊS</t>
  </si>
  <si>
    <t>ITALIEN</t>
  </si>
  <si>
    <t>DEUTSCH</t>
  </si>
  <si>
    <t>D</t>
  </si>
  <si>
    <t>IN</t>
  </si>
  <si>
    <t>00</t>
  </si>
  <si>
    <t>HOME</t>
  </si>
  <si>
    <t>MAISON</t>
  </si>
  <si>
    <t>CASA</t>
  </si>
  <si>
    <t>ANFANG</t>
  </si>
  <si>
    <t xml:space="preserve"> </t>
  </si>
  <si>
    <t>01</t>
  </si>
  <si>
    <t>02</t>
  </si>
  <si>
    <t>NO FUNCIONA CON
VERSIONES DE EXCEL 
ANTERIORES A 2007
NI CON LA ÚLTIMA ACTUALIZACIÓN DE MAC</t>
  </si>
  <si>
    <t xml:space="preserve">DOES NOT WORK WITH
EXCEL VERSIONS
BEFORE 2007
NOT WITH THE LATEST MAC UPDATE </t>
  </si>
  <si>
    <t xml:space="preserve">NE FONCTIONNE PAS AVEC
VERSIONS EXCEL
AVANT 2007
PAS AVEC LA DERNIÈRE MISE À JOUR MAC </t>
  </si>
  <si>
    <t xml:space="preserve">NÃO FUNCIONA COM
VERSÕES EXCEL
ANTES DE 2007
NÃO COM A ÚLTIMA ATUALIZAÇÃO DO MAC </t>
  </si>
  <si>
    <t xml:space="preserve">NON FUNZIONA CON
VERSIONI EXCEL
PRIMA DEL 2007
NON CON L'ULTIMO AGGIORNAMENTO DEL MAC </t>
  </si>
  <si>
    <t>ARBEITET NICHT MIT
EXCEL-VERSIONEN
VOR 2007
NICHT MIT DEM NEUESTEN MAC-UPDATE</t>
  </si>
  <si>
    <t>03</t>
  </si>
  <si>
    <t>READ CAREFULLY</t>
  </si>
  <si>
    <t>LIRE ATTENTIVEMENT</t>
  </si>
  <si>
    <t>LEIA CUIDADOSAMENTE</t>
  </si>
  <si>
    <t>LEGGI ATTENTAMENTE</t>
  </si>
  <si>
    <t>GRÜNDLICH DURCHLESEN</t>
  </si>
  <si>
    <t>04</t>
  </si>
  <si>
    <t>This Application has been developed, in the first version, by:</t>
  </si>
  <si>
    <t>Cette application a été développée, dans la première version, par:</t>
  </si>
  <si>
    <t>Este Aplicativo foi desenvolvido, na primeira versão, por:</t>
  </si>
  <si>
    <t>Questa Applicazione è stata sviluppata, nella prima versione, da:</t>
  </si>
  <si>
    <t>Diese Anwendung wurde in der ersten Version entwickelt von:</t>
  </si>
  <si>
    <t>05</t>
  </si>
  <si>
    <t>Cadiz University</t>
  </si>
  <si>
    <t>Université de Cadix</t>
  </si>
  <si>
    <t>Universidade de Cádiz</t>
  </si>
  <si>
    <t>Università di Cadice</t>
  </si>
  <si>
    <t>Cadiz Universität</t>
  </si>
  <si>
    <t>06</t>
  </si>
  <si>
    <t>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t>
  </si>
  <si>
    <t>1. This application has been developed thanks to a Teaching Innovation Project approved by the Teaching Innovation Unit of the University of Cádiz.
2. The end user is the teacher who wants to use the QUESTIONNAIRES of the Moodle platform. It can also be used by anyone who wants to have their Question Banks stored in one place and in order.
3. The application serves to facilitate the creation of a BANK OF QUESTIONS for the questionnaires, the end user must check that the questions are imported correctly (at least the first times) as well as if they have filled in the data appropriately, as if was doing in Moodle.
Click on the TYPE OF QUESTION on which you want to CONSULT the stored questions.</t>
  </si>
  <si>
    <t>1. Cette application a été développée grâce à un projet d'innovation pédagogique approuvé par l'Unité d'innovation pédagogique de l'Université de Cadix.
2. L'utilisateur final est l'enseignant qui souhaite utiliser les QUESTIONNAIRES de la plateforme Moodle. Il peut également être utilisé par toute personne souhaitant conserver ses banques de questions au même endroit et dans le même ordre.
3. L'application sert à faciliter la création d'une BANQUE DE QUESTIONS pour les questionnaires, l'utilisateur final doit vérifier que les questions sont importées correctement (au moins les premières fois) ainsi que si elles ont correctement rempli les données, comme si faisait dans Moodle.
Cliquez sur le TYPE DE QUESTION sur lequel vous souhaitez CONSULTER les questions enregistrées.</t>
  </si>
  <si>
    <t>1. Esta aplicação foi desenvolvida graças a um Projeto de Inovação em Ensino aprovado pela Unidade de Inovação em Ensino da Universidade de Cádiz.
2. O usuário final é o professor que deseja utilizar os QUESTIONÁRIOS da plataforma Moodle. Também pode ser usado por qualquer pessoa que queira ter seus Bancos de Perguntas armazenados no mesmo lugar e na ordem.
3. O aplicativo serve para facilitar a criação de um BANCO DE PERGUNTAS para os questionários, o usuário final deve verificar se as questões foram importadas corretamente (pelo menos nas primeiras vezes) bem como se preencheram os dados corretamente, como se estava fazendo no Moodle.
Clique no TIPO DE PERGUNTA sobre a qual deseja CONSULTAR as questões armazenadas.</t>
  </si>
  <si>
    <t>1. Questa applicazione è stata sviluppata grazie a un progetto di innovazione didattica approvato dall'Unità di innovazione didattica dell'Università di Cadice.
2. L'utente finale è l'insegnante che desidera utilizzare i QUESTIONARI della piattaforma Moodle. Può essere utilizzato anche da chiunque desideri conservare le proprie Banche delle domande nello stesso luogo e in ordine.
3. L'applicazione serve per facilitare la creazione di una BANCA DELLE DOMANDE per i questionari, l'utente finale deve verificare che le domande siano importate correttamente (almeno le prime volte) nonché che abbiano compilato correttamente i dati, come se stava facendo in Moodle.
Clicca sul TIPO DI DOMANDA su cui vuoi CONSULTARE le domande memorizzate.</t>
  </si>
  <si>
    <t>1. Diese Anwendung wurde dank eines Lehrinnovationsprojekts entwickelt, das von der Lehrinnovationseinheit der Universität Cádiz genehmigt wurde.
2. Der Endbenutzer ist der Lehrer, der die FRAGEBOGEN der Moodle-Plattform verwenden möchte. Es kann auch von jedem verwendet werden, der möchte, dass seine Fragenbanken am selben Ort und in der richtigen Reihenfolge gespeichert werden.
3. Die Anwendung dient dazu, die Erstellung einer BANK OF QUESTIONS für die Fragebögen zu erleichtern. Der Endbenutzer muss überprüfen, ob die Fragen korrekt importiert wurden (zumindest beim ersten Mal) und ob sie die Daten ordnungsgemäß ausgefüllt haben, als ob war in Moodle.
Klicken Sie auf die Art der Frage, auf der Sie die gespeicherten Fragen konsultieren möchten.</t>
  </si>
  <si>
    <t>07</t>
  </si>
  <si>
    <t>08</t>
  </si>
  <si>
    <t xml:space="preserve">Opción Múltiple 1R </t>
  </si>
  <si>
    <t>Choix Multiple 1R</t>
  </si>
  <si>
    <t>Múltipla Escolha 1R</t>
  </si>
  <si>
    <t>09</t>
  </si>
  <si>
    <t>10</t>
  </si>
  <si>
    <t>11</t>
  </si>
  <si>
    <t>Jogo</t>
  </si>
  <si>
    <t>12</t>
  </si>
  <si>
    <t>Short Answer</t>
  </si>
  <si>
    <t>13</t>
  </si>
  <si>
    <t>Missing Word</t>
  </si>
  <si>
    <t>14</t>
  </si>
  <si>
    <t>Cloze</t>
  </si>
  <si>
    <t>Lückentext</t>
  </si>
  <si>
    <t>15</t>
  </si>
  <si>
    <t>Questions</t>
  </si>
  <si>
    <t>Perguntas</t>
  </si>
  <si>
    <t>Domande</t>
  </si>
  <si>
    <t>Fragen</t>
  </si>
  <si>
    <t>BP</t>
  </si>
  <si>
    <t>Banco de preguntas</t>
  </si>
  <si>
    <t>Question database</t>
  </si>
  <si>
    <t>Banque de questions</t>
  </si>
  <si>
    <t>Banco de questões</t>
  </si>
  <si>
    <t>Banca delle domande</t>
  </si>
  <si>
    <t>Fragenbank</t>
  </si>
  <si>
    <t>Preguntas Almacenadas</t>
  </si>
  <si>
    <t>Saved Questions</t>
  </si>
  <si>
    <t>Questions Eenregistrées</t>
  </si>
  <si>
    <t>Perguntas Armazenadas</t>
  </si>
  <si>
    <t>Domande Memorizzate</t>
  </si>
  <si>
    <t>Gespeicherte Fragen</t>
  </si>
  <si>
    <t>Enunciado de la pregunta</t>
  </si>
  <si>
    <t>Question statement</t>
  </si>
  <si>
    <t>Énoncé de question</t>
  </si>
  <si>
    <t>Declaração de pregunta</t>
  </si>
  <si>
    <t>Dichiarazione di domanda</t>
  </si>
  <si>
    <t>Fragestellung</t>
  </si>
  <si>
    <t>Descripción</t>
  </si>
  <si>
    <t>Description</t>
  </si>
  <si>
    <t>Descrição</t>
  </si>
  <si>
    <t>Descrizione</t>
  </si>
  <si>
    <t>Beschreibung</t>
  </si>
  <si>
    <t>Respuesta Correcta</t>
  </si>
  <si>
    <t>Right Answer</t>
  </si>
  <si>
    <t>Bonne Réponse</t>
  </si>
  <si>
    <t>Resposta Correta</t>
  </si>
  <si>
    <t>Risposta Corretta</t>
  </si>
  <si>
    <t>Richtige Antwort</t>
  </si>
  <si>
    <t>Respuesta Incorrecta</t>
  </si>
  <si>
    <t>Wrong Answer</t>
  </si>
  <si>
    <t>Mauvaise Réponse</t>
  </si>
  <si>
    <t>Resposta Incorreta</t>
  </si>
  <si>
    <t>Risposta Sbagliata</t>
  </si>
  <si>
    <t>Falsche Antwort</t>
  </si>
  <si>
    <t>Retroalim.</t>
  </si>
  <si>
    <t>Feedback</t>
  </si>
  <si>
    <t>Retour d'inform.</t>
  </si>
  <si>
    <t>Comentários</t>
  </si>
  <si>
    <t>Risposta</t>
  </si>
  <si>
    <t>Pista</t>
  </si>
  <si>
    <t>Hint</t>
  </si>
  <si>
    <t>Indice</t>
  </si>
  <si>
    <t>Dica</t>
  </si>
  <si>
    <t>Traccia</t>
  </si>
  <si>
    <t>Hinweis</t>
  </si>
  <si>
    <t>Puntos</t>
  </si>
  <si>
    <t>Points</t>
  </si>
  <si>
    <t>Pontos</t>
  </si>
  <si>
    <t>Punti</t>
  </si>
  <si>
    <t>Punkte</t>
  </si>
  <si>
    <t>OM 1R</t>
  </si>
  <si>
    <t>CM 1R</t>
  </si>
  <si>
    <t>ME 1R</t>
  </si>
  <si>
    <t>SM 1R</t>
  </si>
  <si>
    <t>MC 1R</t>
  </si>
  <si>
    <t>VF</t>
  </si>
  <si>
    <t>TF</t>
  </si>
  <si>
    <t>WF</t>
  </si>
  <si>
    <t>EM</t>
  </si>
  <si>
    <t>MA</t>
  </si>
  <si>
    <t>CO</t>
  </si>
  <si>
    <t>JO</t>
  </si>
  <si>
    <t>SP</t>
  </si>
  <si>
    <t>RC</t>
  </si>
  <si>
    <t>SA</t>
  </si>
  <si>
    <t>RB</t>
  </si>
  <si>
    <t>KA</t>
  </si>
  <si>
    <t>PP</t>
  </si>
  <si>
    <t>MW</t>
  </si>
  <si>
    <t>MP</t>
  </si>
  <si>
    <t>VW</t>
  </si>
  <si>
    <t>16</t>
  </si>
  <si>
    <t>CL</t>
  </si>
  <si>
    <t>17</t>
  </si>
  <si>
    <t xml:space="preserve">Pareja </t>
  </si>
  <si>
    <t xml:space="preserve">Pair </t>
  </si>
  <si>
    <t>Coupler</t>
  </si>
  <si>
    <t>Casal</t>
  </si>
  <si>
    <t>Coppia</t>
  </si>
  <si>
    <t>Partner</t>
  </si>
  <si>
    <t>18</t>
  </si>
  <si>
    <t>Capitalization</t>
  </si>
  <si>
    <t>Majuscules</t>
  </si>
  <si>
    <t>Maiúsculas</t>
  </si>
  <si>
    <t>Maiuscola</t>
  </si>
  <si>
    <t>Großbuchstaben</t>
  </si>
  <si>
    <t>19</t>
  </si>
  <si>
    <t>Respuesta</t>
  </si>
  <si>
    <t>Answer</t>
  </si>
  <si>
    <t>Répondre</t>
  </si>
  <si>
    <t>Responda</t>
  </si>
  <si>
    <t>Antworten</t>
  </si>
  <si>
    <t>20</t>
  </si>
  <si>
    <t xml:space="preserve">Palabra </t>
  </si>
  <si>
    <t xml:space="preserve">Word </t>
  </si>
  <si>
    <t>Mot</t>
  </si>
  <si>
    <t>Palavra</t>
  </si>
  <si>
    <t>parola</t>
  </si>
  <si>
    <t>Wort</t>
  </si>
  <si>
    <t>21</t>
  </si>
  <si>
    <t>VERDADERO</t>
  </si>
  <si>
    <t>TRUE</t>
  </si>
  <si>
    <t>VRAI</t>
  </si>
  <si>
    <t>VERDADEIRO</t>
  </si>
  <si>
    <t>VERO</t>
  </si>
  <si>
    <t>WAHR</t>
  </si>
  <si>
    <t>22</t>
  </si>
  <si>
    <t>FALSO</t>
  </si>
  <si>
    <t>FALSE</t>
  </si>
  <si>
    <t>FAUX</t>
  </si>
  <si>
    <t>FALSCH</t>
  </si>
  <si>
    <t>23</t>
  </si>
  <si>
    <t xml:space="preserve">Grupo </t>
  </si>
  <si>
    <t xml:space="preserve">Group </t>
  </si>
  <si>
    <t>Grouper</t>
  </si>
  <si>
    <t>Grupo</t>
  </si>
  <si>
    <t>Gruppo</t>
  </si>
  <si>
    <t>Gruppe</t>
  </si>
  <si>
    <t>Ensayo</t>
  </si>
  <si>
    <t>Essay</t>
  </si>
  <si>
    <t>Composition</t>
  </si>
  <si>
    <t>Ensaios</t>
  </si>
  <si>
    <t>Componimento</t>
  </si>
  <si>
    <t>EN</t>
  </si>
  <si>
    <t>Formato de la Respuesta</t>
  </si>
  <si>
    <t>Response format</t>
  </si>
  <si>
    <t>Format de réponse</t>
  </si>
  <si>
    <t>Formato de resposta</t>
  </si>
  <si>
    <t>Formato della risposta</t>
  </si>
  <si>
    <t>Antwortformat</t>
  </si>
  <si>
    <t>Requerir texto</t>
  </si>
  <si>
    <t>Require text</t>
  </si>
  <si>
    <t>Exiger du texte</t>
  </si>
  <si>
    <t>Requer texto</t>
  </si>
  <si>
    <t>Richiedi testo</t>
  </si>
  <si>
    <t>Text erforderlich</t>
  </si>
  <si>
    <t>Tamaño de la caja de entrada</t>
  </si>
  <si>
    <t>Input box size</t>
  </si>
  <si>
    <t>Taille de la boîte de saisie</t>
  </si>
  <si>
    <t>Tamanho da caixa de entrada</t>
  </si>
  <si>
    <t>Dimensioni della casella di input</t>
  </si>
  <si>
    <t>Eingabefeldgröße</t>
  </si>
  <si>
    <t>Permitir archivos adjuntos</t>
  </si>
  <si>
    <t>Allow attachments</t>
  </si>
  <si>
    <t>Autoriser les pièces jointes</t>
  </si>
  <si>
    <t>Permitir anexos</t>
  </si>
  <si>
    <t>Consenti allegati</t>
  </si>
  <si>
    <t>Anhänge zulassen</t>
  </si>
  <si>
    <t>Archivos adjuntos requeridos</t>
  </si>
  <si>
    <t>Require attachments</t>
  </si>
  <si>
    <t>Exiger des pièces jointes</t>
  </si>
  <si>
    <t>Requer anexos</t>
  </si>
  <si>
    <t>Richiedi allegati</t>
  </si>
  <si>
    <t>Anhänge erforderlich</t>
  </si>
  <si>
    <t>Plantilla de Respuesta</t>
  </si>
  <si>
    <t>Response template</t>
  </si>
  <si>
    <t>Modèle de réponse</t>
  </si>
  <si>
    <t>Modelo de resposta</t>
  </si>
  <si>
    <t>Modello di risposta</t>
  </si>
  <si>
    <t>Antwortvorlage</t>
  </si>
  <si>
    <t>Información para el evaluador</t>
  </si>
  <si>
    <t>Information for graders</t>
  </si>
  <si>
    <t>Informations pour les niveleuses</t>
  </si>
  <si>
    <t>Informações para classificadores</t>
  </si>
  <si>
    <t>Informazioni per i selezionatori</t>
  </si>
  <si>
    <t>Informationen für Grader</t>
  </si>
  <si>
    <t>24</t>
  </si>
  <si>
    <t>25</t>
  </si>
  <si>
    <t>26</t>
  </si>
  <si>
    <t>27</t>
  </si>
  <si>
    <t>28</t>
  </si>
  <si>
    <t>29</t>
  </si>
  <si>
    <t>30</t>
  </si>
  <si>
    <t>31</t>
  </si>
  <si>
    <t>ES</t>
  </si>
  <si>
    <t>CM</t>
  </si>
  <si>
    <t>FR</t>
  </si>
  <si>
    <t>Réponse Courte</t>
  </si>
  <si>
    <t>Resposta Curta</t>
  </si>
  <si>
    <t>Risposta Breve</t>
  </si>
  <si>
    <t>Palavra Perdida</t>
  </si>
  <si>
    <t>Ancho RC</t>
  </si>
  <si>
    <t>Width SA</t>
  </si>
  <si>
    <t>Largeur RC</t>
  </si>
  <si>
    <t>Largura RC</t>
  </si>
  <si>
    <t>Larghezza RB</t>
  </si>
  <si>
    <t>Breite KA</t>
  </si>
  <si>
    <t>Pista 1</t>
  </si>
  <si>
    <t>Pista 2</t>
  </si>
  <si>
    <t>Pista 3</t>
  </si>
  <si>
    <t>Pista 4</t>
  </si>
  <si>
    <t>Imagen</t>
  </si>
  <si>
    <t>Respuesta 1</t>
  </si>
  <si>
    <t>Respuesta 2</t>
  </si>
  <si>
    <t>Respuesta 3</t>
  </si>
  <si>
    <t>Respuesta 4</t>
  </si>
  <si>
    <t>Respuesta 5</t>
  </si>
  <si>
    <t>Respuesta 6</t>
  </si>
  <si>
    <t>Retroalim. 1</t>
  </si>
  <si>
    <t>Retroalim. 2</t>
  </si>
  <si>
    <t>Retroalim. 3</t>
  </si>
  <si>
    <t>Retroalim. 4</t>
  </si>
  <si>
    <t>Retroalim. 5</t>
  </si>
  <si>
    <t>Retroalim. 6</t>
  </si>
  <si>
    <t>Puntos 1</t>
  </si>
  <si>
    <t>Puntos 2</t>
  </si>
  <si>
    <t>Puntos 3</t>
  </si>
  <si>
    <t>Puntos 4</t>
  </si>
  <si>
    <t>Puntos 5</t>
  </si>
  <si>
    <t>Puntos 6</t>
  </si>
  <si>
    <t>Columna1</t>
  </si>
  <si>
    <t>Columna2</t>
  </si>
  <si>
    <t>Columna3</t>
  </si>
  <si>
    <t>Columna4</t>
  </si>
  <si>
    <t>Columna5</t>
  </si>
  <si>
    <t>Columna6</t>
  </si>
  <si>
    <t>Columna7</t>
  </si>
  <si>
    <t>Columna8</t>
  </si>
  <si>
    <t>Columna9</t>
  </si>
  <si>
    <t>Columna10</t>
  </si>
  <si>
    <t>Columna11</t>
  </si>
  <si>
    <t>Columna12</t>
  </si>
  <si>
    <t>Columna13</t>
  </si>
  <si>
    <t>Columna14</t>
  </si>
  <si>
    <t>Columna15</t>
  </si>
  <si>
    <t>Columna16</t>
  </si>
  <si>
    <t>Columna17</t>
  </si>
  <si>
    <t>Columna18</t>
  </si>
  <si>
    <t>Columna19</t>
  </si>
  <si>
    <t>Columna20</t>
  </si>
  <si>
    <t>Columna21</t>
  </si>
  <si>
    <t>Columna22</t>
  </si>
  <si>
    <t>Columna23</t>
  </si>
  <si>
    <t>Columna24</t>
  </si>
  <si>
    <t>Columna25</t>
  </si>
  <si>
    <t>Pareja  01.1</t>
  </si>
  <si>
    <t>Pareja  01.2</t>
  </si>
  <si>
    <t>Pareja  02.1</t>
  </si>
  <si>
    <t>Pareja  02.2</t>
  </si>
  <si>
    <t>Pareja  03.1</t>
  </si>
  <si>
    <t>Pareja  03.2</t>
  </si>
  <si>
    <t>Pareja  04.1</t>
  </si>
  <si>
    <t>Pareja  04.2</t>
  </si>
  <si>
    <t>Pareja  05.1</t>
  </si>
  <si>
    <t>Pareja  05.2</t>
  </si>
  <si>
    <t>Pareja  06.1</t>
  </si>
  <si>
    <t>Pareja  06.2</t>
  </si>
  <si>
    <t>Pareja  07.1</t>
  </si>
  <si>
    <t>Pareja  07.2</t>
  </si>
  <si>
    <t>Pareja  08.1</t>
  </si>
  <si>
    <t>Pareja  08.2</t>
  </si>
  <si>
    <t>Pareja  09.1</t>
  </si>
  <si>
    <t>Pareja  09.2</t>
  </si>
  <si>
    <t>Pareja  10.1</t>
  </si>
  <si>
    <t>Pareja  10.2</t>
  </si>
  <si>
    <t>Pareja  11.1</t>
  </si>
  <si>
    <t>Pareja  11.2</t>
  </si>
  <si>
    <t>Pareja  12.1</t>
  </si>
  <si>
    <t>Pareja  12.14</t>
  </si>
  <si>
    <t>Respuesta 01</t>
  </si>
  <si>
    <t>Puntos 01</t>
  </si>
  <si>
    <t>Retroalim. 01</t>
  </si>
  <si>
    <t>Respuesta 02</t>
  </si>
  <si>
    <t>Puntos 02</t>
  </si>
  <si>
    <t>Retroalim. 02</t>
  </si>
  <si>
    <t>Respuesta 03</t>
  </si>
  <si>
    <t>Puntos 03</t>
  </si>
  <si>
    <t>Retroalim. 03</t>
  </si>
  <si>
    <t>Respuesta 04</t>
  </si>
  <si>
    <t>Puntos 04</t>
  </si>
  <si>
    <t>Retroalim. 04</t>
  </si>
  <si>
    <t>Respuesta 05</t>
  </si>
  <si>
    <t>Puntos 05</t>
  </si>
  <si>
    <t>Retroalim. 05</t>
  </si>
  <si>
    <t>Respuesta 06</t>
  </si>
  <si>
    <t>Puntos 06</t>
  </si>
  <si>
    <t>Retroalim. 06</t>
  </si>
  <si>
    <t>Respuesta 07</t>
  </si>
  <si>
    <t>Puntos 07</t>
  </si>
  <si>
    <t>Retroalim. 07</t>
  </si>
  <si>
    <t>Respuesta 08</t>
  </si>
  <si>
    <t>Puntos 08</t>
  </si>
  <si>
    <t>Retroalim. 08</t>
  </si>
  <si>
    <t>Puntos 7</t>
  </si>
  <si>
    <t>Puntos 8</t>
  </si>
  <si>
    <t>Puntos 9</t>
  </si>
  <si>
    <t>Puntos 10</t>
  </si>
  <si>
    <t>Puntos 11</t>
  </si>
  <si>
    <t>Puntos 12</t>
  </si>
  <si>
    <t>FastTest PlugIn - ENSAYO
Enunciado de la pregunta</t>
  </si>
  <si>
    <t>Formato de la Respuesta
Requerir texto</t>
  </si>
  <si>
    <t>C1</t>
  </si>
  <si>
    <t>C2</t>
  </si>
  <si>
    <t>Esta HOJA sirve para almacenar las preguntas y poder reutilizarlas cuando sea necesario, sin tener que volver a escribirlas para un nuevo BANCO DE PREGUNTAS.</t>
  </si>
  <si>
    <t>This SHEET is used to store the questions and to be able to reuse them when necessary, without having to retype them for a new BANK OF QUESTIONS.</t>
  </si>
  <si>
    <t>Cette FEUILLE permet de stocker les questions et de pouvoir les réutiliser si nécessaire, sans avoir à les retaper pour une nouvelle BANQUE DE QUESTIONS.</t>
  </si>
  <si>
    <t>Esta FOLHA serve para armazenar as questões e poder reutilizá-las quando necessário, sem ter que redigitá-las para um novo BANCO DE PERGUNTAS.</t>
  </si>
  <si>
    <t>Questo FOGLIO viene utilizzato per memorizzare le domande e per poterle riutilizzare quando necessario, senza doverle riscrivere per una nuova BANCA DELLE DOMANDE.</t>
  </si>
  <si>
    <t>Dieses BLATT wird verwendet, um die Fragen zu speichern und sie bei Bedarf wiederzuverwenden, ohne sie für eine neue BANK OF QUESTIONS erneut eingeben zu müssen.</t>
  </si>
  <si>
    <t xml:space="preserve"> IDIOMA
 LANGUAGE
 LANGUE
 IDIOMA
 LINGUA
 SPRACHE</t>
  </si>
  <si>
    <t>O</t>
  </si>
  <si>
    <t>NOMBRE</t>
  </si>
  <si>
    <t>SIGLA</t>
  </si>
  <si>
    <t>DICCIONARIO</t>
  </si>
  <si>
    <t>DICTIONARY</t>
  </si>
  <si>
    <t>PERSONALIZAR DICCIONARIO</t>
  </si>
  <si>
    <t>CUSTOM DICTIONARY</t>
  </si>
  <si>
    <t>DICTIONAIRE PERSONNALISÉ</t>
  </si>
  <si>
    <t>DICIONÁRIO PERSONALIZADO</t>
  </si>
  <si>
    <t>DIZIONARIO PERSONALIZZATO</t>
  </si>
  <si>
    <t>PERSOENLICHES WOERTERBUCH</t>
  </si>
  <si>
    <t>DICTIONAIRE</t>
  </si>
  <si>
    <t>DICIONÁRIO</t>
  </si>
  <si>
    <t>DIZIONARIO</t>
  </si>
  <si>
    <t>WOERTERBUCH</t>
  </si>
  <si>
    <t>CANAL YOUTUBE</t>
  </si>
  <si>
    <t>YOUTUBE CHANNEL</t>
  </si>
  <si>
    <t>CHAÎNE YOUTUBE</t>
  </si>
  <si>
    <t>CANAL DO YOUTUBE</t>
  </si>
  <si>
    <t>CANALE YOUTUBE</t>
  </si>
  <si>
    <t>YOUTUBE KANAL</t>
  </si>
  <si>
    <t>NRC</t>
  </si>
  <si>
    <t>NRI</t>
  </si>
  <si>
    <t>Descripcion</t>
  </si>
  <si>
    <t>Enunciado</t>
  </si>
  <si>
    <t>May</t>
  </si>
  <si>
    <t>NR</t>
  </si>
  <si>
    <t>GP 01</t>
  </si>
  <si>
    <t>P 01</t>
  </si>
  <si>
    <t>GP 02</t>
  </si>
  <si>
    <t>P 02</t>
  </si>
  <si>
    <t>GP 03</t>
  </si>
  <si>
    <t>P 03</t>
  </si>
  <si>
    <t>GP 04</t>
  </si>
  <si>
    <t>P 04</t>
  </si>
  <si>
    <t>GP 05</t>
  </si>
  <si>
    <t>P 06</t>
  </si>
  <si>
    <t>P 05</t>
  </si>
  <si>
    <t>GP 06</t>
  </si>
  <si>
    <t>GP 07</t>
  </si>
  <si>
    <t>P 07</t>
  </si>
  <si>
    <t>GP 08</t>
  </si>
  <si>
    <t>P 08</t>
  </si>
  <si>
    <t>GP 09</t>
  </si>
  <si>
    <t>P 09</t>
  </si>
  <si>
    <t>GP 10</t>
  </si>
  <si>
    <t>P 10</t>
  </si>
  <si>
    <t>GP 11</t>
  </si>
  <si>
    <t>P 11</t>
  </si>
  <si>
    <t>GP 12</t>
  </si>
  <si>
    <t>P 12</t>
  </si>
  <si>
    <t>MENSAJES MACROS</t>
  </si>
  <si>
    <t>MACROS MESSAGES</t>
  </si>
  <si>
    <t>MAKROS-NACHRICHTEN</t>
  </si>
  <si>
    <t>Copia el link (Ctrl+C) y 
pega (Ctrl+V) en Internet.</t>
  </si>
  <si>
    <t>Copy the link (Ctrl + C), 
and paste (Ctrl + V) in Internet.</t>
  </si>
  <si>
    <t>Copiez le link (Ctrl + C) 
et collez (Ctrl + V) Internet.</t>
  </si>
  <si>
    <t>Copie o link (Ctrl + C) 
e cole (Ctrl + V) Internet.</t>
  </si>
  <si>
    <t>Copia il testo (Ctrl + C) 
e incolla (Ctrl + V) Internet.</t>
  </si>
  <si>
    <t>Kopieren Sie den Text (Strg + C)
und fügen Sie ein (Strg + V) Internet.</t>
  </si>
  <si>
    <t>TX</t>
  </si>
  <si>
    <t>Multiple Choice 1A</t>
  </si>
  <si>
    <t>Risposta Multipla 1R</t>
  </si>
  <si>
    <t xml:space="preserve">Opción Múltiple +R </t>
  </si>
  <si>
    <t>Multiple Choice +A</t>
  </si>
  <si>
    <t>Choix Multiple +R</t>
  </si>
  <si>
    <t>Múltipla Escolha +R</t>
  </si>
  <si>
    <t>Risposta Multipla +R</t>
  </si>
  <si>
    <t>Multiple Choice +R</t>
  </si>
  <si>
    <t>Verdadero/Falso</t>
  </si>
  <si>
    <t>True/False</t>
  </si>
  <si>
    <t>Vrai/Faux</t>
  </si>
  <si>
    <t>Verdadeiro/Falso</t>
  </si>
  <si>
    <t>Vero/Falso</t>
  </si>
  <si>
    <t>Wahr/Falsch</t>
  </si>
  <si>
    <t>Matching</t>
  </si>
  <si>
    <t>Appariement</t>
  </si>
  <si>
    <t>Corrispondenza</t>
  </si>
  <si>
    <t>Zuordnung</t>
  </si>
  <si>
    <t xml:space="preserve"> Kurzantwort</t>
  </si>
  <si>
    <t>Mots Manquants</t>
  </si>
  <si>
    <t>Parole Mancanti</t>
  </si>
  <si>
    <t>Lückentextauswahl</t>
  </si>
  <si>
    <t>Freitext</t>
  </si>
  <si>
    <t>MC 1A</t>
  </si>
  <si>
    <t>CM +R</t>
  </si>
  <si>
    <t>ME +R</t>
  </si>
  <si>
    <t>SM +R</t>
  </si>
  <si>
    <t>MC +R</t>
  </si>
  <si>
    <t>MC +A</t>
  </si>
  <si>
    <t>OM +R</t>
  </si>
  <si>
    <t>N Sub</t>
  </si>
  <si>
    <t>Nivel</t>
  </si>
  <si>
    <t>Nombre</t>
  </si>
  <si>
    <t>On Action</t>
  </si>
  <si>
    <t>Face Id</t>
  </si>
  <si>
    <t>Begin Group</t>
  </si>
  <si>
    <t>N/A</t>
  </si>
  <si>
    <t>HOJAS NO MUESTRA</t>
  </si>
  <si>
    <t>Nivel &amp; Incluir</t>
  </si>
  <si>
    <t>False</t>
  </si>
  <si>
    <t>Graba_Archivo</t>
  </si>
  <si>
    <t>True</t>
  </si>
  <si>
    <t>Z_TX_92_1_</t>
  </si>
  <si>
    <t>Z_TX_92_2_</t>
  </si>
  <si>
    <t>Guardar_Cierra_Archivo</t>
  </si>
  <si>
    <t>Z_TX_92_3_</t>
  </si>
  <si>
    <t>CambiarCtrl_X_Ctrl_C</t>
  </si>
  <si>
    <t>Z_TX_92_5_</t>
  </si>
  <si>
    <t>Cambiar_Ctrl_V</t>
  </si>
  <si>
    <t>Z_TX_92_6_</t>
  </si>
  <si>
    <t>Ir_INICIO</t>
  </si>
  <si>
    <t>Z_TX_92_7_</t>
  </si>
  <si>
    <t>Z_IN_00_</t>
  </si>
  <si>
    <t>IR_DICCIONARIO</t>
  </si>
  <si>
    <t>Z_IN_10_</t>
  </si>
  <si>
    <t>Z_TX_92_8_</t>
  </si>
  <si>
    <t>Z_IN_09_</t>
  </si>
  <si>
    <t>92_1</t>
  </si>
  <si>
    <t>MENÚ GENERAL</t>
  </si>
  <si>
    <t>GENERAL MENU</t>
  </si>
  <si>
    <t>MENU GÉNÉRAL</t>
  </si>
  <si>
    <t>MENU GERAL</t>
  </si>
  <si>
    <t>MEN GENERALE</t>
  </si>
  <si>
    <t>ALLGEMEINES MENÜ</t>
  </si>
  <si>
    <t>92_2</t>
  </si>
  <si>
    <t xml:space="preserve">GUARDAR </t>
  </si>
  <si>
    <t>SAVE</t>
  </si>
  <si>
    <t>SAUVEGARDER</t>
  </si>
  <si>
    <t>SALVE</t>
  </si>
  <si>
    <t>SALVA</t>
  </si>
  <si>
    <t>SPEICHERN</t>
  </si>
  <si>
    <t>92_3</t>
  </si>
  <si>
    <t>CERRAR</t>
  </si>
  <si>
    <t>CLOSE</t>
  </si>
  <si>
    <t>FERMER</t>
  </si>
  <si>
    <t>FECHAR</t>
  </si>
  <si>
    <t>CHIUDERE</t>
  </si>
  <si>
    <t>SCHLIESSEN</t>
  </si>
  <si>
    <t>92_4</t>
  </si>
  <si>
    <t>AYUDA</t>
  </si>
  <si>
    <t>HELP</t>
  </si>
  <si>
    <t>AIDER</t>
  </si>
  <si>
    <t>AJUDA</t>
  </si>
  <si>
    <t>AIUTO</t>
  </si>
  <si>
    <t>HILFE</t>
  </si>
  <si>
    <t>92_5</t>
  </si>
  <si>
    <t>COPIAR</t>
  </si>
  <si>
    <t>COPY</t>
  </si>
  <si>
    <t>COPIER</t>
  </si>
  <si>
    <t>CÓPIA DE</t>
  </si>
  <si>
    <t>COPIA</t>
  </si>
  <si>
    <t>KOPIEREN</t>
  </si>
  <si>
    <t>92_6</t>
  </si>
  <si>
    <t>PEGAR</t>
  </si>
  <si>
    <t>PASTE</t>
  </si>
  <si>
    <t>PÂTE</t>
  </si>
  <si>
    <t>COLAR</t>
  </si>
  <si>
    <t>IMPASTO</t>
  </si>
  <si>
    <t>EINFÜGEN</t>
  </si>
  <si>
    <t>92_7</t>
  </si>
  <si>
    <t>IR A…</t>
  </si>
  <si>
    <t>GO TO …</t>
  </si>
  <si>
    <t>ALLER À…</t>
  </si>
  <si>
    <t>VAMOS PARA…</t>
  </si>
  <si>
    <t>VAI A…</t>
  </si>
  <si>
    <t>GEHE ZU…</t>
  </si>
  <si>
    <t>92_8</t>
  </si>
  <si>
    <t>92_9</t>
  </si>
  <si>
    <t>LINK DICCIONARIO</t>
  </si>
  <si>
    <t>LINK DICTIONARY</t>
  </si>
  <si>
    <t>LINK DICTIONAIRE</t>
  </si>
  <si>
    <t>LINK DICIONÁRIO</t>
  </si>
  <si>
    <t>LINK DIZIONARIO</t>
  </si>
  <si>
    <t>LINK WOERTERBUCH</t>
  </si>
  <si>
    <t>Z_IN_08_</t>
  </si>
  <si>
    <t>Z_IN_11_</t>
  </si>
  <si>
    <t>Z_IN_12_</t>
  </si>
  <si>
    <t>Z_IN_13_</t>
  </si>
  <si>
    <t>Z_IN_14_</t>
  </si>
  <si>
    <t>Z_IN_16_</t>
  </si>
  <si>
    <t>Z_BP_02_</t>
  </si>
  <si>
    <t>IR_OM</t>
  </si>
  <si>
    <t>IR_O2</t>
  </si>
  <si>
    <t>IR_VF</t>
  </si>
  <si>
    <t>IR_RC</t>
  </si>
  <si>
    <t>IR_PP</t>
  </si>
  <si>
    <t>IR_EN</t>
  </si>
  <si>
    <t>IR_CL</t>
  </si>
  <si>
    <t>Enlace_DICCIONARIO</t>
  </si>
  <si>
    <t>Datos OM</t>
  </si>
  <si>
    <t>Datos O2</t>
  </si>
  <si>
    <t>Datos VF</t>
  </si>
  <si>
    <t>Datos EM</t>
  </si>
  <si>
    <t>Datos RC</t>
  </si>
  <si>
    <t>Datos PP</t>
  </si>
  <si>
    <t>Datos EN</t>
  </si>
  <si>
    <t>Datos CL</t>
  </si>
  <si>
    <t xml:space="preserve">INICIO,Datos OM,Datos O2,Datos VF,Datos EM,Datos PP,Datos RC,Datos EN,Datos CL, </t>
  </si>
  <si>
    <t>IR_E</t>
  </si>
  <si>
    <t>CommandBars</t>
  </si>
  <si>
    <t>Cambio</t>
  </si>
  <si>
    <t>Activa/Des</t>
  </si>
  <si>
    <t>Cell</t>
  </si>
  <si>
    <t>Para cada celda</t>
  </si>
  <si>
    <t>Column</t>
  </si>
  <si>
    <t>Para cada Columna</t>
  </si>
  <si>
    <t>Row</t>
  </si>
  <si>
    <t>Para cada Fila</t>
  </si>
  <si>
    <t>Ply</t>
  </si>
  <si>
    <t>Para cada Pestaña</t>
  </si>
  <si>
    <t>Sheet</t>
  </si>
  <si>
    <t>Para cada Hoja</t>
  </si>
  <si>
    <t>Worksheet Menu Bar</t>
  </si>
  <si>
    <t>Para cada Barra Menú</t>
  </si>
  <si>
    <t>Nivel 1</t>
  </si>
  <si>
    <t>Nivel 2</t>
  </si>
  <si>
    <t>Teclas</t>
  </si>
  <si>
    <t>Num N/A</t>
  </si>
  <si>
    <t>[Teclas]</t>
  </si>
  <si>
    <t>%{F4}</t>
  </si>
  <si>
    <t>^+{h}</t>
  </si>
  <si>
    <t>Alt+</t>
  </si>
  <si>
    <t>Ctrl+</t>
  </si>
  <si>
    <t>^{g}</t>
  </si>
  <si>
    <t>^{c}</t>
  </si>
  <si>
    <t>^{v}</t>
  </si>
  <si>
    <t>^+{d}</t>
  </si>
  <si>
    <t>^+{l}</t>
  </si>
  <si>
    <t>Muestra cuadro diálogo MACRO</t>
  </si>
  <si>
    <t>%{F8}</t>
  </si>
  <si>
    <t>Muestra cuadro panel seleccionar OBJETOS</t>
  </si>
  <si>
    <t>%{F10}</t>
  </si>
  <si>
    <t>Activa la barra de Menú</t>
  </si>
  <si>
    <t>{F10}</t>
  </si>
  <si>
    <t>Muestra menú desplegable Click Derecho</t>
  </si>
  <si>
    <t>+{F10}</t>
  </si>
  <si>
    <t>Abre editor VBA</t>
  </si>
  <si>
    <t>%{F11}</t>
  </si>
  <si>
    <t>Inserta hoja de Macros EXCEL</t>
  </si>
  <si>
    <t>^{F11}</t>
  </si>
  <si>
    <t>Muestra cuadro diálogo IMPRIMIR</t>
  </si>
  <si>
    <t>^+{F12}</t>
  </si>
  <si>
    <t>^{x}</t>
  </si>
  <si>
    <t>Escape</t>
  </si>
  <si>
    <t>{Esc}</t>
  </si>
  <si>
    <t>Inserta un gráfico en la hoja actual</t>
  </si>
  <si>
    <t>%{F1}</t>
  </si>
  <si>
    <t>^+{1}</t>
  </si>
  <si>
    <t>^+{2}</t>
  </si>
  <si>
    <t>^+{3}</t>
  </si>
  <si>
    <t>^+{4}</t>
  </si>
  <si>
    <t>^+{5}</t>
  </si>
  <si>
    <t>^+{6}</t>
  </si>
  <si>
    <t>^+{7}</t>
  </si>
  <si>
    <t>^+{8}</t>
  </si>
  <si>
    <t>^+{F10}</t>
  </si>
  <si>
    <t>MENU EXCEL</t>
  </si>
  <si>
    <t>EXCEL MENU</t>
  </si>
  <si>
    <t>MENÜ EXCEL</t>
  </si>
  <si>
    <t>Z_TX_92_9_</t>
  </si>
  <si>
    <t>^{s}</t>
  </si>
  <si>
    <t>Activa_Menu_EXCEL_DB</t>
  </si>
  <si>
    <t>FastTest PlugIn - DataBase.xlsm</t>
  </si>
  <si>
    <t>92_10</t>
  </si>
  <si>
    <t>¿Desea guardar los cambios?</t>
  </si>
  <si>
    <t>Do you want to save your changes?</t>
  </si>
  <si>
    <t>Voulez-vous enregistrer vos modifications?</t>
  </si>
  <si>
    <t>Quer salvar suas mudanças?</t>
  </si>
  <si>
    <t>Vuoi salvare le modifiche?</t>
  </si>
  <si>
    <t>Möchten Sie Ihre Änderungen speichern?</t>
  </si>
  <si>
    <t>家</t>
  </si>
  <si>
    <t>YOUTUBE频道</t>
  </si>
  <si>
    <t>不使用
EXCEL版本
2007年之前
不使用最新的MAC更新</t>
  </si>
  <si>
    <t>仔细阅读</t>
  </si>
  <si>
    <t>该应用程序是在第一个版本中开发的：</t>
  </si>
  <si>
    <t>加迪兹大学</t>
  </si>
  <si>
    <t>1.由于Cádiz大学教学创新部门批准的教学创新项目，该应用程序已开发出来。
2.最终用户是想要使用Moodle平台问卷的老师。任何想要将问题库存储在一个地方并按顺序存储的人也可以使用它。
3.该应用程序有助于为问卷提出一系列问题，最终用户必须检查问题是否正确导入（至少是第一次），以及它们是否适当地填写了数据，就好像一样在Moodle做。
单击您要咨询存储问题的问题类型。</t>
  </si>
  <si>
    <t>该表用于存储问题，并能够在必要时重复使用它们，而无需将它们重新输入以进行新的问题。</t>
  </si>
  <si>
    <t>多项选择1A</t>
  </si>
  <si>
    <t>多项选择 +A</t>
  </si>
  <si>
    <t>真假</t>
  </si>
  <si>
    <t>匹配</t>
  </si>
  <si>
    <t>简短的答案</t>
  </si>
  <si>
    <t>缺少单词</t>
  </si>
  <si>
    <t>披肩</t>
  </si>
  <si>
    <t>问题</t>
  </si>
  <si>
    <t>散文</t>
  </si>
  <si>
    <t>自定义词典</t>
  </si>
  <si>
    <t>问题数据库</t>
  </si>
  <si>
    <t>保存的问题</t>
  </si>
  <si>
    <t>字典</t>
  </si>
  <si>
    <t>问题声明</t>
  </si>
  <si>
    <t>描述</t>
  </si>
  <si>
    <t>正确答案</t>
  </si>
  <si>
    <t>错误的答案</t>
  </si>
  <si>
    <t>反馈</t>
  </si>
  <si>
    <t>暗示</t>
  </si>
  <si>
    <t>点</t>
  </si>
  <si>
    <t>MC +A。</t>
  </si>
  <si>
    <t>嘛</t>
  </si>
  <si>
    <t>一对</t>
  </si>
  <si>
    <t>大写</t>
  </si>
  <si>
    <t>回答</t>
  </si>
  <si>
    <t>单词</t>
  </si>
  <si>
    <t>真的</t>
  </si>
  <si>
    <t>错误的</t>
  </si>
  <si>
    <t>团体</t>
  </si>
  <si>
    <t>响应格式</t>
  </si>
  <si>
    <t>需要文字</t>
  </si>
  <si>
    <t>输入框大小</t>
  </si>
  <si>
    <t>允许附件</t>
  </si>
  <si>
    <t>需要附件</t>
  </si>
  <si>
    <t>响应模板</t>
  </si>
  <si>
    <t>给分级生的信息</t>
  </si>
  <si>
    <t>宽度SA</t>
  </si>
  <si>
    <t>宏消息</t>
  </si>
  <si>
    <t>复制链接（ctrl + c），
和Internet中的粘贴（CTRL + V）。</t>
  </si>
  <si>
    <t>一般菜单</t>
  </si>
  <si>
    <t>节省</t>
  </si>
  <si>
    <t>关</t>
  </si>
  <si>
    <t>帮助</t>
  </si>
  <si>
    <t>复制</t>
  </si>
  <si>
    <t>粘贴</t>
  </si>
  <si>
    <t>去 …</t>
  </si>
  <si>
    <t>链接词典</t>
  </si>
  <si>
    <t>EXCEL菜单</t>
  </si>
  <si>
    <t>您想保存更改吗？</t>
  </si>
  <si>
    <t>中文简体</t>
  </si>
  <si>
    <t>CS</t>
  </si>
  <si>
    <t>Nº max. Respuestas</t>
  </si>
  <si>
    <t>No. max. Answers</t>
  </si>
  <si>
    <t>Nº max. Réponses</t>
  </si>
  <si>
    <t>Nº máx. respostas</t>
  </si>
  <si>
    <t>Anzahl max. Antworten</t>
  </si>
  <si>
    <t>最大数量 答案</t>
  </si>
  <si>
    <t>N° max. risposte</t>
  </si>
  <si>
    <t>FIN</t>
  </si>
  <si>
    <t>END</t>
  </si>
  <si>
    <t>TERMINER</t>
  </si>
  <si>
    <t>FINALIZAR</t>
  </si>
  <si>
    <t>FINIRE</t>
  </si>
  <si>
    <t>FERTIG</t>
  </si>
  <si>
    <t>结束</t>
  </si>
  <si>
    <t>Ancho IM</t>
  </si>
  <si>
    <t>LENGUA</t>
  </si>
  <si>
    <t>INICIALES</t>
  </si>
  <si>
    <t>[01] AFRIKAANS_______</t>
  </si>
  <si>
    <t>af</t>
  </si>
  <si>
    <t>[02] CATALÀ_________</t>
  </si>
  <si>
    <t>ca</t>
  </si>
  <si>
    <t>[03] ČEŠTINA_________</t>
  </si>
  <si>
    <t>cs</t>
  </si>
  <si>
    <t>[04] CYMRAEG________</t>
  </si>
  <si>
    <t>cy</t>
  </si>
  <si>
    <t>[05] DANSK__________</t>
  </si>
  <si>
    <t>da</t>
  </si>
  <si>
    <t>[06] EESTI KEEL_______</t>
  </si>
  <si>
    <t>et</t>
  </si>
  <si>
    <t>[07] EUSQUERA_______</t>
  </si>
  <si>
    <t>eu</t>
  </si>
  <si>
    <t>[08] FILIPINO________</t>
  </si>
  <si>
    <t>tl</t>
  </si>
  <si>
    <t>[09] GALEGO_________</t>
  </si>
  <si>
    <t>gl</t>
  </si>
  <si>
    <t>[10] HRVATSKI________</t>
  </si>
  <si>
    <t>hr</t>
  </si>
  <si>
    <t>[11] ÍSLENSKA________</t>
  </si>
  <si>
    <t>is</t>
  </si>
  <si>
    <t>[12] KISWAHILI_______</t>
  </si>
  <si>
    <t>sw</t>
  </si>
  <si>
    <t>[13] KREYÒL AYISYEN__</t>
  </si>
  <si>
    <t>ht</t>
  </si>
  <si>
    <t>[14] LATVIEŠU________</t>
  </si>
  <si>
    <t>lv</t>
  </si>
  <si>
    <t>[15] LIETUVIŲ KALBA___</t>
  </si>
  <si>
    <t>lt</t>
  </si>
  <si>
    <t>[16] MAGYAR_________</t>
  </si>
  <si>
    <t>hu</t>
  </si>
  <si>
    <t>[17] MALAY__________</t>
  </si>
  <si>
    <t>ms</t>
  </si>
  <si>
    <t>[18] MALTI___________</t>
  </si>
  <si>
    <t>mt</t>
  </si>
  <si>
    <t>[19] NEDERLANDS_____</t>
  </si>
  <si>
    <t>nl</t>
  </si>
  <si>
    <t>[20] NORSK__________</t>
  </si>
  <si>
    <t>no</t>
  </si>
  <si>
    <t>[21] POLSKI___________</t>
  </si>
  <si>
    <t>pl</t>
  </si>
  <si>
    <t>[22] ROMÂNĂ_________</t>
  </si>
  <si>
    <t>ro</t>
  </si>
  <si>
    <t>[23] SHQIP__________</t>
  </si>
  <si>
    <t>sq</t>
  </si>
  <si>
    <t>[24] SLOVENČINA______</t>
  </si>
  <si>
    <t>sk</t>
  </si>
  <si>
    <t>[25] SLOVENSKO______</t>
  </si>
  <si>
    <t>sl</t>
  </si>
  <si>
    <t>[26] SUOMI__________</t>
  </si>
  <si>
    <t>fi</t>
  </si>
  <si>
    <t>[27] SVENSKA_________</t>
  </si>
  <si>
    <t>sv</t>
  </si>
  <si>
    <t>[28] TIẾNG VIỆT______</t>
  </si>
  <si>
    <t>vi</t>
  </si>
  <si>
    <t>[29] TÜRKÇE_________</t>
  </si>
  <si>
    <t>tr</t>
  </si>
  <si>
    <t>[30] ᲥᲐᲠᲗᲣᲚᲘ____</t>
  </si>
  <si>
    <t>ka</t>
  </si>
  <si>
    <t>[31] ΕΛΛΗΝΙΚΆ________</t>
  </si>
  <si>
    <t>el</t>
  </si>
  <si>
    <t>[32] БЕЛАРУСКАЯ_____</t>
  </si>
  <si>
    <t>be</t>
  </si>
  <si>
    <t>[33] БЪЛГАРСКИ_______</t>
  </si>
  <si>
    <t>bg</t>
  </si>
  <si>
    <t>[34] МАКЕДОНСКИ____</t>
  </si>
  <si>
    <t>mk</t>
  </si>
  <si>
    <t>[35] РУССКИЙ________</t>
  </si>
  <si>
    <t>ru</t>
  </si>
  <si>
    <t>[36] СРПСКИ__________</t>
  </si>
  <si>
    <t>sr</t>
  </si>
  <si>
    <t>[37] УКРАЇНСЬКА_____</t>
  </si>
  <si>
    <t>uk</t>
  </si>
  <si>
    <t>[38] ՀԱՅԵՐԷՆ________</t>
  </si>
  <si>
    <t>hy</t>
  </si>
  <si>
    <t>[39] हिन्दी_____________</t>
  </si>
  <si>
    <t>hi</t>
  </si>
  <si>
    <t>[40] ไทย____________</t>
  </si>
  <si>
    <t>th</t>
  </si>
  <si>
    <t>[41] 한국어___________</t>
  </si>
  <si>
    <t>ko</t>
  </si>
  <si>
    <t>[42] 日本語___________</t>
  </si>
  <si>
    <t>ja</t>
  </si>
  <si>
    <t>[43] ייִדיש ___________</t>
  </si>
  <si>
    <t>yi</t>
  </si>
  <si>
    <t>Dch</t>
  </si>
  <si>
    <t>[44] עברית___________</t>
  </si>
  <si>
    <t>iw</t>
  </si>
  <si>
    <t>[45] آذربایجان دیلیייִדיש _</t>
  </si>
  <si>
    <t>az</t>
  </si>
  <si>
    <t>[46] اردو_____________</t>
  </si>
  <si>
    <t>ur</t>
  </si>
  <si>
    <t>[47] عربي____________</t>
  </si>
  <si>
    <t>ar</t>
  </si>
  <si>
    <t>[1] ESPAÑOL: 
Escribe el número correspondiente según el lenguaje con el que quieres trabajar por defecto. Podrás cambiarlo en cualquier momento.
[2] ENGLISH:
Write the corresponding number according to the language you want to work with by default. You can change it at any time.
[3] FRANÇAIS:
Écrivez le numéro correspondant en fonction de la langue avec laquelle vous souhaitez travailler par défaut. Vous pouvez le modifier à tout moment.
[4] PORTUGUÊS:
Escreva o número correspondente de acordo com o idioma com o qual deseja trabalhar por padrão. Você pode alterá-lo a qualquer momento.
[5] ITALIEN:
Scrivi il numero corrispondente in base alla lingua con cui desideri lavorare per impostazione predefinita. Puoi modificarlo in qualsiasi momento.
[6] DEUTSCH:
Schreiben Sie die entsprechende Nummer entsprechend der Sprache, mit der Sie standardmäßig arbeiten möchten. Sie können es jederzeit ändern.
[7] 简体中文：
默认情况下，根据您要使用的语言编写相应的数字。 您可以随时更改它。</t>
  </si>
  <si>
    <t>V - 7.8  - 02/04/2023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</si>
</sst>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b/>
      <sz val="9"/>
      <color theme="0"/>
      <name val="Calibri"/>
      <family val="2"/>
      <scheme val="minor"/>
    </font>
    <font>
      <b/>
      <sz val="9"/>
      <color rgb="FF005877"/>
      <name val="Calibri"/>
      <family val="2"/>
      <scheme val="minor"/>
    </font>
    <font>
      <b/>
      <sz val="8"/>
      <color rgb="FF005877"/>
      <name val="Calibri"/>
      <family val="2"/>
      <scheme val="minor"/>
    </font>
    <font>
      <u/>
      <sz val="11"/>
      <color theme="10"/>
      <name val="Calibri"/>
      <family val="2"/>
      <scheme val="minor"/>
    </font>
    <font>
      <b/>
      <sz val="11"/>
      <color rgb="FF005877"/>
      <name val="Calibri"/>
      <family val="2"/>
      <scheme val="minor"/>
    </font>
    <font>
      <b/>
      <u/>
      <sz val="11"/>
      <color rgb="FFFF0000"/>
      <name val="Calibri"/>
      <family val="2"/>
      <scheme val="minor"/>
    </font>
    <font>
      <sz val="11"/>
      <color rgb="FF005877"/>
      <name val="Calibri"/>
      <family val="2"/>
      <scheme val="minor"/>
    </font>
    <font>
      <sz val="11"/>
      <color rgb="FFFF0000"/>
      <name val="Calibri"/>
      <family val="2"/>
      <scheme val="minor"/>
    </font>
    <font>
      <sz val="9"/>
      <color rgb="FF005877"/>
      <name val="Calibri"/>
      <family val="2"/>
      <scheme val="minor"/>
    </font>
    <font>
      <b/>
      <sz val="10"/>
      <color theme="1"/>
      <name val="Calibri"/>
      <family val="2"/>
      <scheme val="minor"/>
    </font>
    <font>
      <b/>
      <sz val="10"/>
      <color rgb="FFE87B00"/>
      <name val="Calibri"/>
      <family val="2"/>
      <scheme val="minor"/>
    </font>
    <font>
      <b/>
      <sz val="11"/>
      <color theme="0"/>
      <name val="Calibri"/>
      <family val="2"/>
      <scheme val="minor"/>
    </font>
    <font>
      <b/>
      <sz val="16"/>
      <color theme="0"/>
      <name val="Calibri"/>
      <family val="2"/>
      <scheme val="minor"/>
    </font>
    <font>
      <b/>
      <sz val="10"/>
      <color rgb="FF005877"/>
      <name val="Calibri"/>
      <family val="2"/>
      <scheme val="minor"/>
    </font>
    <font>
      <b/>
      <sz val="22"/>
      <color theme="0"/>
      <name val="Calibri"/>
      <family val="2"/>
      <scheme val="minor"/>
    </font>
    <font>
      <sz val="11"/>
      <name val="Calibri"/>
      <family val="2"/>
      <scheme val="minor"/>
    </font>
    <font>
      <b/>
      <sz val="9"/>
      <color rgb="FFE87B00"/>
      <name val="Calibri"/>
      <family val="2"/>
      <scheme val="minor"/>
    </font>
    <font>
      <sz val="8"/>
      <color rgb="FF005877"/>
      <name val="Calibri"/>
      <family val="2"/>
      <scheme val="minor"/>
    </font>
    <font>
      <sz val="9"/>
      <color theme="0"/>
      <name val="Calibri"/>
      <family val="2"/>
      <scheme val="minor"/>
    </font>
    <font>
      <sz val="10"/>
      <color rgb="FF005877"/>
      <name val="Calibri"/>
      <family val="2"/>
      <scheme val="minor"/>
    </font>
    <font>
      <b/>
      <sz val="7"/>
      <color theme="0"/>
      <name val="Calibri"/>
      <family val="2"/>
      <scheme val="minor"/>
    </font>
    <font>
      <sz val="9"/>
      <color theme="1"/>
      <name val="Calibri"/>
      <family val="2"/>
      <scheme val="minor"/>
    </font>
    <font>
      <sz val="9"/>
      <color rgb="FFFF0000"/>
      <name val="Calibri"/>
      <family val="2"/>
      <scheme val="minor"/>
    </font>
    <font>
      <b/>
      <sz val="11"/>
      <color rgb="FFFFFFFF"/>
      <name val="Calibri"/>
      <family val="2"/>
      <scheme val="minor"/>
    </font>
    <font>
      <b/>
      <sz val="8"/>
      <color theme="0"/>
      <name val="Calibri"/>
      <family val="2"/>
      <scheme val="minor"/>
    </font>
    <font>
      <b/>
      <sz val="11"/>
      <color rgb="FFE87B00"/>
      <name val="Calibri"/>
      <family val="2"/>
      <scheme val="minor"/>
    </font>
    <font>
      <b/>
      <sz val="6"/>
      <color theme="0"/>
      <name val="Calibri"/>
      <family val="2"/>
      <scheme val="minor"/>
    </font>
    <font>
      <u/>
      <sz val="11"/>
      <color rgb="FF005877"/>
      <name val="Calibri"/>
      <family val="2"/>
      <scheme val="minor"/>
    </font>
  </fonts>
  <fills count="25">
    <fill>
      <patternFill patternType="none"/>
    </fill>
    <fill>
      <patternFill patternType="gray125"/>
    </fill>
    <fill>
      <patternFill patternType="solid">
        <fgColor theme="0"/>
        <bgColor indexed="64"/>
      </patternFill>
    </fill>
    <fill>
      <patternFill patternType="solid">
        <fgColor rgb="FF005877"/>
        <bgColor indexed="64"/>
      </patternFill>
    </fill>
    <fill>
      <patternFill patternType="solid">
        <fgColor rgb="FFE87B00"/>
        <bgColor indexed="64"/>
      </patternFill>
    </fill>
    <fill>
      <patternFill patternType="solid">
        <fgColor rgb="FFFFFF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bgColor rgb="FFE87B00"/>
      </patternFill>
    </fill>
    <fill>
      <patternFill patternType="solid">
        <fgColor theme="0" tint="-0.14999847407452621"/>
        <bgColor theme="0" tint="-0.14999847407452621"/>
      </patternFill>
    </fill>
    <fill>
      <patternFill patternType="solid">
        <fgColor theme="7"/>
        <bgColor indexed="64"/>
      </patternFill>
    </fill>
    <fill>
      <patternFill patternType="solid">
        <fgColor theme="7" tint="0.79998168889431442"/>
        <bgColor indexed="64"/>
      </patternFill>
    </fill>
    <fill>
      <patternFill patternType="solid">
        <fgColor rgb="FFED7D31"/>
        <bgColor indexed="64"/>
      </patternFill>
    </fill>
    <fill>
      <patternFill patternType="solid">
        <fgColor rgb="FFD9D9D9"/>
        <bgColor indexed="64"/>
      </patternFill>
    </fill>
    <fill>
      <patternFill patternType="solid">
        <fgColor theme="9" tint="0.59999389629810485"/>
        <bgColor indexed="64"/>
      </patternFill>
    </fill>
  </fills>
  <borders count="40">
    <border>
      <left/>
      <right/>
      <top/>
      <bottom/>
      <diagonal/>
    </border>
    <border>
      <left style="thick">
        <color rgb="FF005877"/>
      </left>
      <right/>
      <top style="thick">
        <color rgb="FF005877"/>
      </top>
      <bottom/>
      <diagonal/>
    </border>
    <border>
      <left/>
      <right/>
      <top style="thick">
        <color rgb="FF005877"/>
      </top>
      <bottom/>
      <diagonal/>
    </border>
    <border>
      <left/>
      <right style="thick">
        <color rgb="FF005877"/>
      </right>
      <top style="thick">
        <color rgb="FF005877"/>
      </top>
      <bottom/>
      <diagonal/>
    </border>
    <border>
      <left style="thick">
        <color rgb="FF005877"/>
      </left>
      <right/>
      <top/>
      <bottom/>
      <diagonal/>
    </border>
    <border>
      <left/>
      <right style="thick">
        <color rgb="FF005877"/>
      </right>
      <top/>
      <bottom/>
      <diagonal/>
    </border>
    <border>
      <left style="thick">
        <color rgb="FF005877"/>
      </left>
      <right/>
      <top/>
      <bottom style="thick">
        <color rgb="FF005877"/>
      </bottom>
      <diagonal/>
    </border>
    <border>
      <left/>
      <right/>
      <top/>
      <bottom style="thick">
        <color rgb="FF005877"/>
      </bottom>
      <diagonal/>
    </border>
    <border>
      <left/>
      <right style="thick">
        <color rgb="FF005877"/>
      </right>
      <top/>
      <bottom style="thick">
        <color rgb="FF005877"/>
      </bottom>
      <diagonal/>
    </border>
    <border>
      <left style="medium">
        <color rgb="FF005877"/>
      </left>
      <right style="thick">
        <color rgb="FF005877"/>
      </right>
      <top/>
      <bottom/>
      <diagonal/>
    </border>
    <border>
      <left style="medium">
        <color rgb="FF005877"/>
      </left>
      <right/>
      <top style="medium">
        <color rgb="FF005877"/>
      </top>
      <bottom/>
      <diagonal/>
    </border>
    <border>
      <left style="medium">
        <color rgb="FF005877"/>
      </left>
      <right/>
      <top/>
      <bottom/>
      <diagonal/>
    </border>
    <border>
      <left style="medium">
        <color rgb="FF005877"/>
      </left>
      <right/>
      <top/>
      <bottom style="medium">
        <color rgb="FF005877"/>
      </bottom>
      <diagonal/>
    </border>
    <border>
      <left/>
      <right style="medium">
        <color rgb="FF005877"/>
      </right>
      <top style="medium">
        <color rgb="FF005877"/>
      </top>
      <bottom/>
      <diagonal/>
    </border>
    <border>
      <left/>
      <right style="medium">
        <color rgb="FF005877"/>
      </right>
      <top/>
      <bottom/>
      <diagonal/>
    </border>
    <border>
      <left/>
      <right style="medium">
        <color rgb="FF005877"/>
      </right>
      <top/>
      <bottom style="medium">
        <color rgb="FF005877"/>
      </bottom>
      <diagonal/>
    </border>
    <border>
      <left style="medium">
        <color rgb="FF005877"/>
      </left>
      <right/>
      <top style="medium">
        <color rgb="FF005877"/>
      </top>
      <bottom style="medium">
        <color rgb="FF005877"/>
      </bottom>
      <diagonal/>
    </border>
    <border>
      <left/>
      <right/>
      <top style="medium">
        <color rgb="FF005877"/>
      </top>
      <bottom style="medium">
        <color rgb="FF005877"/>
      </bottom>
      <diagonal/>
    </border>
    <border>
      <left/>
      <right style="medium">
        <color rgb="FF005877"/>
      </right>
      <top style="medium">
        <color rgb="FF005877"/>
      </top>
      <bottom style="medium">
        <color rgb="FF005877"/>
      </bottom>
      <diagonal/>
    </border>
    <border>
      <left/>
      <right/>
      <top/>
      <bottom style="medium">
        <color rgb="FF005877"/>
      </bottom>
      <diagonal/>
    </border>
    <border>
      <left/>
      <right/>
      <top style="medium">
        <color rgb="FF005877"/>
      </top>
      <bottom/>
      <diagonal/>
    </border>
    <border>
      <left style="medium">
        <color rgb="FF005877"/>
      </left>
      <right style="thick">
        <color rgb="FF005877"/>
      </right>
      <top style="medium">
        <color rgb="FF005877"/>
      </top>
      <bottom/>
      <diagonal/>
    </border>
    <border>
      <left style="medium">
        <color rgb="FF005877"/>
      </left>
      <right style="thick">
        <color rgb="FF005877"/>
      </right>
      <top/>
      <bottom style="medium">
        <color rgb="FF005877"/>
      </bottom>
      <diagonal/>
    </border>
    <border>
      <left style="medium">
        <color theme="0"/>
      </left>
      <right style="medium">
        <color theme="0"/>
      </right>
      <top style="medium">
        <color theme="0"/>
      </top>
      <bottom style="medium">
        <color theme="0"/>
      </bottom>
      <diagonal/>
    </border>
    <border>
      <left style="medium">
        <color rgb="FF005877"/>
      </left>
      <right style="medium">
        <color theme="0"/>
      </right>
      <top style="medium">
        <color rgb="FF005877"/>
      </top>
      <bottom/>
      <diagonal/>
    </border>
    <border>
      <left style="medium">
        <color theme="0"/>
      </left>
      <right style="medium">
        <color theme="0"/>
      </right>
      <top style="medium">
        <color rgb="FF005877"/>
      </top>
      <bottom/>
      <diagonal/>
    </border>
    <border>
      <left style="medium">
        <color theme="0"/>
      </left>
      <right style="medium">
        <color rgb="FF005877"/>
      </right>
      <top style="medium">
        <color rgb="FF005877"/>
      </top>
      <bottom/>
      <diagonal/>
    </border>
    <border>
      <left style="medium">
        <color rgb="FF005877"/>
      </left>
      <right style="medium">
        <color theme="0"/>
      </right>
      <top/>
      <bottom style="medium">
        <color rgb="FF005877"/>
      </bottom>
      <diagonal/>
    </border>
    <border>
      <left style="medium">
        <color theme="0"/>
      </left>
      <right style="medium">
        <color theme="0"/>
      </right>
      <top/>
      <bottom style="medium">
        <color rgb="FF005877"/>
      </bottom>
      <diagonal/>
    </border>
    <border>
      <left style="medium">
        <color theme="0"/>
      </left>
      <right style="medium">
        <color rgb="FF005877"/>
      </right>
      <top/>
      <bottom style="medium">
        <color rgb="FF005877"/>
      </bottom>
      <diagonal/>
    </border>
    <border>
      <left style="medium">
        <color rgb="FFE87B00"/>
      </left>
      <right style="medium">
        <color rgb="FFE87B00"/>
      </right>
      <top/>
      <bottom/>
      <diagonal/>
    </border>
    <border>
      <left style="medium">
        <color rgb="FFE87B00"/>
      </left>
      <right style="medium">
        <color rgb="FFE87B00"/>
      </right>
      <top style="medium">
        <color rgb="FFE87B00"/>
      </top>
      <bottom/>
      <diagonal/>
    </border>
    <border>
      <left style="medium">
        <color rgb="FFE87B00"/>
      </left>
      <right/>
      <top style="medium">
        <color rgb="FFE87B00"/>
      </top>
      <bottom/>
      <diagonal/>
    </border>
    <border>
      <left/>
      <right/>
      <top style="medium">
        <color rgb="FFE87B00"/>
      </top>
      <bottom/>
      <diagonal/>
    </border>
    <border>
      <left/>
      <right style="medium">
        <color rgb="FFE87B00"/>
      </right>
      <top style="medium">
        <color rgb="FFE87B00"/>
      </top>
      <bottom/>
      <diagonal/>
    </border>
    <border>
      <left style="medium">
        <color rgb="FFE87B00"/>
      </left>
      <right/>
      <top/>
      <bottom/>
      <diagonal/>
    </border>
    <border>
      <left/>
      <right style="medium">
        <color rgb="FFE87B00"/>
      </right>
      <top/>
      <bottom/>
      <diagonal/>
    </border>
    <border>
      <left style="medium">
        <color rgb="FFE87B00"/>
      </left>
      <right/>
      <top/>
      <bottom style="medium">
        <color rgb="FFE87B00"/>
      </bottom>
      <diagonal/>
    </border>
    <border>
      <left/>
      <right/>
      <top/>
      <bottom style="medium">
        <color rgb="FFE87B00"/>
      </bottom>
      <diagonal/>
    </border>
    <border>
      <left/>
      <right style="medium">
        <color rgb="FFE87B00"/>
      </right>
      <top/>
      <bottom style="medium">
        <color rgb="FFE87B00"/>
      </bottom>
      <diagonal/>
    </border>
  </borders>
  <cellStyleXfs count="2">
    <xf numFmtId="0" fontId="0" fillId="0" borderId="0"/>
    <xf numFmtId="0" fontId="9" fillId="0" borderId="0" applyNumberFormat="0" applyFill="0" applyBorder="0" applyAlignment="0" applyProtection="0"/>
  </cellStyleXfs>
  <cellXfs count="276">
    <xf numFmtId="0" fontId="0" fillId="0" borderId="0" xfId="0"/>
    <xf numFmtId="0" fontId="3" fillId="2" borderId="0" xfId="0" applyFont="1" applyFill="1" applyAlignment="1">
      <alignment vertical="center"/>
    </xf>
    <xf numFmtId="0" fontId="4" fillId="0" borderId="0" xfId="0" applyFont="1"/>
    <xf numFmtId="0" fontId="3" fillId="0" borderId="0" xfId="0" applyFont="1" applyAlignment="1">
      <alignment vertical="center"/>
    </xf>
    <xf numFmtId="0" fontId="0" fillId="17" borderId="4" xfId="0" applyFill="1" applyBorder="1"/>
    <xf numFmtId="0" fontId="0" fillId="17" borderId="0" xfId="0" applyFill="1"/>
    <xf numFmtId="0" fontId="0" fillId="17" borderId="5" xfId="0" applyFill="1" applyBorder="1"/>
    <xf numFmtId="0" fontId="12" fillId="17" borderId="0" xfId="0" applyFont="1" applyFill="1" applyAlignment="1">
      <alignment vertical="top" wrapText="1"/>
    </xf>
    <xf numFmtId="0" fontId="0" fillId="17" borderId="6" xfId="0" applyFill="1" applyBorder="1"/>
    <xf numFmtId="0" fontId="0" fillId="17" borderId="7" xfId="0" applyFill="1" applyBorder="1"/>
    <xf numFmtId="0" fontId="1" fillId="0" borderId="0" xfId="0" applyFont="1" applyAlignment="1">
      <alignment horizontal="center" vertical="center" shrinkToFit="1"/>
    </xf>
    <xf numFmtId="0" fontId="7" fillId="2" borderId="0" xfId="0" applyFont="1" applyFill="1" applyAlignment="1">
      <alignment vertical="center"/>
    </xf>
    <xf numFmtId="0" fontId="14" fillId="6" borderId="0" xfId="0" applyFont="1" applyFill="1" applyAlignment="1" applyProtection="1">
      <alignment horizontal="left" vertical="center" wrapText="1"/>
      <protection locked="0"/>
    </xf>
    <xf numFmtId="0" fontId="14" fillId="7" borderId="0" xfId="0" applyFont="1" applyFill="1" applyAlignment="1" applyProtection="1">
      <alignment horizontal="left" vertical="center" wrapText="1"/>
      <protection locked="0"/>
    </xf>
    <xf numFmtId="0" fontId="14" fillId="8" borderId="0" xfId="0" applyFont="1" applyFill="1" applyAlignment="1" applyProtection="1">
      <alignment horizontal="left" vertical="center" wrapText="1"/>
      <protection locked="0"/>
    </xf>
    <xf numFmtId="0" fontId="14" fillId="9" borderId="0" xfId="0" applyFont="1" applyFill="1" applyAlignment="1" applyProtection="1">
      <alignment horizontal="left" vertical="center" wrapText="1"/>
      <protection locked="0"/>
    </xf>
    <xf numFmtId="0" fontId="14" fillId="10" borderId="0" xfId="0" applyFont="1" applyFill="1" applyAlignment="1" applyProtection="1">
      <alignment horizontal="left" vertical="center" wrapText="1"/>
      <protection locked="0"/>
    </xf>
    <xf numFmtId="0" fontId="14" fillId="11" borderId="0" xfId="0" applyFont="1" applyFill="1" applyAlignment="1" applyProtection="1">
      <alignment horizontal="left" vertical="center" wrapText="1"/>
      <protection locked="0"/>
    </xf>
    <xf numFmtId="0" fontId="15" fillId="0" borderId="0" xfId="0" applyFont="1" applyAlignment="1">
      <alignment vertical="center"/>
    </xf>
    <xf numFmtId="0" fontId="3" fillId="0" borderId="0" xfId="0" applyFont="1" applyAlignment="1" applyProtection="1">
      <alignment vertical="center"/>
      <protection locked="0"/>
    </xf>
    <xf numFmtId="0" fontId="15" fillId="0" borderId="0" xfId="0" applyFont="1" applyAlignment="1" applyProtection="1">
      <alignment vertical="center"/>
      <protection locked="0"/>
    </xf>
    <xf numFmtId="0" fontId="6" fillId="4" borderId="0" xfId="0" applyFont="1" applyFill="1" applyAlignment="1">
      <alignment horizontal="center" vertical="center"/>
    </xf>
    <xf numFmtId="0" fontId="7" fillId="2" borderId="0" xfId="0" applyFont="1" applyFill="1" applyAlignment="1">
      <alignment horizontal="left" vertical="center"/>
    </xf>
    <xf numFmtId="0" fontId="6" fillId="4" borderId="0" xfId="0" applyFont="1" applyFill="1" applyAlignment="1" applyProtection="1">
      <alignment horizontal="center" vertical="center"/>
      <protection locked="0"/>
    </xf>
    <xf numFmtId="0" fontId="14" fillId="6" borderId="0" xfId="0" applyFont="1" applyFill="1" applyAlignment="1" applyProtection="1">
      <alignment horizontal="left" vertical="center"/>
      <protection locked="0"/>
    </xf>
    <xf numFmtId="0" fontId="14" fillId="7" borderId="0" xfId="0" applyFont="1" applyFill="1" applyAlignment="1" applyProtection="1">
      <alignment horizontal="left" vertical="center"/>
      <protection locked="0"/>
    </xf>
    <xf numFmtId="0" fontId="14" fillId="8" borderId="0" xfId="0" applyFont="1" applyFill="1" applyAlignment="1" applyProtection="1">
      <alignment horizontal="left" vertical="center"/>
      <protection locked="0"/>
    </xf>
    <xf numFmtId="0" fontId="14" fillId="9" borderId="0" xfId="0" applyFont="1" applyFill="1" applyAlignment="1" applyProtection="1">
      <alignment horizontal="left" vertical="center"/>
      <protection locked="0"/>
    </xf>
    <xf numFmtId="0" fontId="14" fillId="10" borderId="0" xfId="0" applyFont="1" applyFill="1" applyAlignment="1" applyProtection="1">
      <alignment horizontal="left" vertical="center"/>
      <protection locked="0"/>
    </xf>
    <xf numFmtId="0" fontId="14" fillId="11" borderId="0" xfId="0" applyFont="1" applyFill="1" applyAlignment="1" applyProtection="1">
      <alignment horizontal="left" vertical="center"/>
      <protection locked="0"/>
    </xf>
    <xf numFmtId="0" fontId="14" fillId="12" borderId="0" xfId="0" applyFont="1" applyFill="1" applyAlignment="1" applyProtection="1">
      <alignment horizontal="left" vertical="center"/>
      <protection locked="0"/>
    </xf>
    <xf numFmtId="0" fontId="14" fillId="13" borderId="0" xfId="0" applyFont="1" applyFill="1" applyAlignment="1" applyProtection="1">
      <alignment horizontal="left" vertical="center"/>
      <protection locked="0"/>
    </xf>
    <xf numFmtId="0" fontId="14" fillId="14" borderId="0" xfId="0" applyFont="1" applyFill="1" applyAlignment="1" applyProtection="1">
      <alignment horizontal="left" vertical="center"/>
      <protection locked="0"/>
    </xf>
    <xf numFmtId="0" fontId="14" fillId="15" borderId="0" xfId="0" applyFont="1" applyFill="1" applyAlignment="1" applyProtection="1">
      <alignment horizontal="left" vertical="center"/>
      <protection locked="0"/>
    </xf>
    <xf numFmtId="0" fontId="10" fillId="0" borderId="0" xfId="0" applyFont="1" applyAlignment="1">
      <alignment horizontal="center" vertical="center"/>
    </xf>
    <xf numFmtId="0" fontId="2" fillId="0" borderId="0" xfId="0" applyFont="1" applyAlignment="1">
      <alignment horizontal="center" vertical="center"/>
    </xf>
    <xf numFmtId="0" fontId="17" fillId="4" borderId="0" xfId="0" applyFont="1" applyFill="1" applyAlignment="1">
      <alignment horizontal="left" vertical="center" wrapText="1"/>
    </xf>
    <xf numFmtId="0" fontId="1" fillId="5"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1" fillId="0" borderId="0" xfId="0" applyFont="1" applyAlignment="1">
      <alignment horizontal="center" vertical="top"/>
    </xf>
    <xf numFmtId="0" fontId="21" fillId="0" borderId="0" xfId="0" applyFont="1" applyAlignment="1">
      <alignment horizontal="right" vertical="top"/>
    </xf>
    <xf numFmtId="0" fontId="10" fillId="0" borderId="0" xfId="0" applyFont="1" applyAlignment="1">
      <alignment vertical="top"/>
    </xf>
    <xf numFmtId="0" fontId="10" fillId="0" borderId="0" xfId="0" applyFont="1" applyAlignment="1">
      <alignment horizontal="left" vertical="top"/>
    </xf>
    <xf numFmtId="0" fontId="21" fillId="0" borderId="0" xfId="0" applyFont="1" applyAlignment="1">
      <alignment vertical="top"/>
    </xf>
    <xf numFmtId="0" fontId="17" fillId="18" borderId="0" xfId="0" applyFont="1" applyFill="1" applyAlignment="1">
      <alignment horizontal="center" vertical="top"/>
    </xf>
    <xf numFmtId="0" fontId="17" fillId="18" borderId="0" xfId="0" quotePrefix="1" applyFont="1" applyFill="1" applyAlignment="1">
      <alignment horizontal="center" vertical="top"/>
    </xf>
    <xf numFmtId="0" fontId="19" fillId="0" borderId="0" xfId="0" applyFont="1" applyAlignment="1">
      <alignment horizontal="center" vertical="center" wrapText="1"/>
    </xf>
    <xf numFmtId="0" fontId="8" fillId="16" borderId="0" xfId="0" applyFont="1" applyFill="1" applyAlignment="1">
      <alignment horizontal="center" vertical="center" textRotation="90" wrapText="1"/>
    </xf>
    <xf numFmtId="0" fontId="6" fillId="4" borderId="0" xfId="0" applyFont="1" applyFill="1" applyAlignment="1">
      <alignment horizontal="left" vertical="center" textRotation="90" shrinkToFit="1"/>
    </xf>
    <xf numFmtId="0" fontId="12" fillId="17" borderId="0" xfId="0" applyFont="1" applyFill="1" applyAlignment="1">
      <alignment horizontal="justify" vertical="center" wrapText="1"/>
    </xf>
    <xf numFmtId="0" fontId="7" fillId="6" borderId="0" xfId="0" applyFont="1" applyFill="1" applyAlignment="1">
      <alignment horizontal="left" vertical="center" wrapText="1" indent="1"/>
    </xf>
    <xf numFmtId="0" fontId="7" fillId="9" borderId="0" xfId="0" applyFont="1" applyFill="1" applyAlignment="1">
      <alignment horizontal="left" vertical="center" wrapText="1" indent="1"/>
    </xf>
    <xf numFmtId="0" fontId="7" fillId="10" borderId="0" xfId="0" applyFont="1" applyFill="1" applyAlignment="1">
      <alignment horizontal="left" vertical="center" wrapText="1" indent="1"/>
    </xf>
    <xf numFmtId="0" fontId="7" fillId="11" borderId="0" xfId="0" applyFont="1" applyFill="1" applyAlignment="1">
      <alignment horizontal="left" vertical="center" wrapText="1" indent="1"/>
    </xf>
    <xf numFmtId="0" fontId="17" fillId="3" borderId="0" xfId="0" applyFont="1" applyFill="1" applyAlignment="1">
      <alignment horizontal="left" vertical="center" indent="2" shrinkToFit="1"/>
    </xf>
    <xf numFmtId="0" fontId="17" fillId="3" borderId="0" xfId="0" applyFont="1" applyFill="1" applyAlignment="1">
      <alignment horizontal="left" vertical="center" indent="2"/>
    </xf>
    <xf numFmtId="0" fontId="7" fillId="16" borderId="0" xfId="0" applyFont="1" applyFill="1" applyAlignment="1">
      <alignment horizontal="center" vertical="center" textRotation="90"/>
    </xf>
    <xf numFmtId="0" fontId="7" fillId="16" borderId="0" xfId="0" applyFont="1" applyFill="1" applyAlignment="1">
      <alignment horizontal="center" wrapText="1"/>
    </xf>
    <xf numFmtId="0" fontId="7" fillId="16" borderId="0" xfId="0" applyFont="1" applyFill="1" applyAlignment="1">
      <alignment horizontal="center" vertical="center"/>
    </xf>
    <xf numFmtId="0" fontId="19" fillId="16" borderId="0" xfId="0" applyFont="1" applyFill="1" applyAlignment="1">
      <alignment horizontal="center" vertical="center" textRotation="90"/>
    </xf>
    <xf numFmtId="0" fontId="7" fillId="21" borderId="0" xfId="0" applyFont="1" applyFill="1" applyAlignment="1">
      <alignment horizontal="center" vertical="center" wrapText="1"/>
    </xf>
    <xf numFmtId="0" fontId="7" fillId="21" borderId="0" xfId="0" applyFont="1" applyFill="1" applyAlignment="1" applyProtection="1">
      <alignment horizontal="center" vertical="center" wrapText="1"/>
      <protection locked="0"/>
    </xf>
    <xf numFmtId="0" fontId="7" fillId="6" borderId="0" xfId="0" applyFont="1" applyFill="1" applyAlignment="1">
      <alignment horizontal="left" vertical="center" wrapText="1"/>
    </xf>
    <xf numFmtId="0" fontId="7" fillId="7" borderId="0" xfId="0" applyFont="1" applyFill="1" applyAlignment="1">
      <alignment horizontal="left" vertical="center" wrapText="1"/>
    </xf>
    <xf numFmtId="0" fontId="7" fillId="8" borderId="0" xfId="0" applyFont="1" applyFill="1" applyAlignment="1">
      <alignment horizontal="left" vertical="center" wrapText="1"/>
    </xf>
    <xf numFmtId="0" fontId="7" fillId="9" borderId="0" xfId="0" applyFont="1" applyFill="1" applyAlignment="1">
      <alignment horizontal="left" vertical="center" wrapText="1"/>
    </xf>
    <xf numFmtId="0" fontId="7" fillId="10" borderId="0" xfId="0" applyFont="1" applyFill="1" applyAlignment="1">
      <alignment horizontal="left" vertical="center" wrapText="1"/>
    </xf>
    <xf numFmtId="0" fontId="7" fillId="11" borderId="0" xfId="0" applyFont="1" applyFill="1" applyAlignment="1">
      <alignment horizontal="left" vertical="center" wrapText="1"/>
    </xf>
    <xf numFmtId="0" fontId="7" fillId="6" borderId="0" xfId="0" applyFont="1" applyFill="1" applyAlignment="1">
      <alignment horizontal="left" vertical="center"/>
    </xf>
    <xf numFmtId="0" fontId="7" fillId="7" borderId="0" xfId="0" applyFont="1" applyFill="1" applyAlignment="1">
      <alignment horizontal="left" vertical="center"/>
    </xf>
    <xf numFmtId="0" fontId="7" fillId="8" borderId="0" xfId="0" applyFont="1" applyFill="1" applyAlignment="1">
      <alignment horizontal="left" vertical="center"/>
    </xf>
    <xf numFmtId="0" fontId="2" fillId="4" borderId="0" xfId="0" applyFont="1" applyFill="1" applyAlignment="1" applyProtection="1">
      <alignment horizontal="left" vertical="center" wrapText="1"/>
      <protection locked="0"/>
    </xf>
    <xf numFmtId="0" fontId="14" fillId="2" borderId="0" xfId="0" applyFont="1" applyFill="1" applyAlignment="1" applyProtection="1">
      <alignment horizontal="left" vertical="center"/>
      <protection locked="0"/>
    </xf>
    <xf numFmtId="0" fontId="1" fillId="0" borderId="0" xfId="0" applyFont="1"/>
    <xf numFmtId="0" fontId="7" fillId="9" borderId="0" xfId="0" applyFont="1" applyFill="1" applyAlignment="1">
      <alignment horizontal="left" vertical="center"/>
    </xf>
    <xf numFmtId="0" fontId="7" fillId="10" borderId="0" xfId="0" applyFont="1" applyFill="1" applyAlignment="1">
      <alignment horizontal="left" vertical="center"/>
    </xf>
    <xf numFmtId="0" fontId="7" fillId="11" borderId="0" xfId="0" applyFont="1" applyFill="1" applyAlignment="1">
      <alignment horizontal="left" vertical="center"/>
    </xf>
    <xf numFmtId="0" fontId="7" fillId="12" borderId="0" xfId="0" applyFont="1" applyFill="1" applyAlignment="1">
      <alignment horizontal="left" vertical="center"/>
    </xf>
    <xf numFmtId="0" fontId="7" fillId="13" borderId="0" xfId="0" applyFont="1" applyFill="1" applyAlignment="1">
      <alignment horizontal="left" vertical="center"/>
    </xf>
    <xf numFmtId="0" fontId="7" fillId="14" borderId="0" xfId="0" applyFont="1" applyFill="1" applyAlignment="1">
      <alignment horizontal="left" vertical="center"/>
    </xf>
    <xf numFmtId="0" fontId="7" fillId="15" borderId="0" xfId="0" applyFont="1" applyFill="1" applyAlignment="1">
      <alignment horizontal="left" vertical="center"/>
    </xf>
    <xf numFmtId="0" fontId="14" fillId="21" borderId="0" xfId="0" applyFont="1" applyFill="1" applyAlignment="1" applyProtection="1">
      <alignment horizontal="center" vertical="center" wrapText="1"/>
      <protection locked="0"/>
    </xf>
    <xf numFmtId="0" fontId="12" fillId="6" borderId="0" xfId="0" applyFont="1" applyFill="1" applyAlignment="1" applyProtection="1">
      <alignment horizontal="center" vertical="center" wrapText="1"/>
      <protection locked="0"/>
    </xf>
    <xf numFmtId="0" fontId="12" fillId="7" borderId="0" xfId="0" applyFont="1" applyFill="1" applyAlignment="1" applyProtection="1">
      <alignment horizontal="center" vertical="center" wrapText="1"/>
      <protection locked="0"/>
    </xf>
    <xf numFmtId="0" fontId="12" fillId="8" borderId="0" xfId="0" applyFont="1" applyFill="1" applyAlignment="1" applyProtection="1">
      <alignment horizontal="center" vertical="center" wrapText="1"/>
      <protection locked="0"/>
    </xf>
    <xf numFmtId="0" fontId="12" fillId="9" borderId="0" xfId="0" applyFont="1" applyFill="1" applyAlignment="1" applyProtection="1">
      <alignment horizontal="center" vertical="center" wrapText="1"/>
      <protection locked="0"/>
    </xf>
    <xf numFmtId="0" fontId="12" fillId="10" borderId="0" xfId="0" applyFont="1" applyFill="1" applyAlignment="1" applyProtection="1">
      <alignment horizontal="center" vertical="center" wrapText="1"/>
      <protection locked="0"/>
    </xf>
    <xf numFmtId="0" fontId="12" fillId="11" borderId="0" xfId="0" applyFont="1" applyFill="1" applyAlignment="1" applyProtection="1">
      <alignment horizontal="center" vertical="center" wrapText="1"/>
      <protection locked="0"/>
    </xf>
    <xf numFmtId="0" fontId="12" fillId="12" borderId="0" xfId="0" applyFont="1" applyFill="1" applyAlignment="1" applyProtection="1">
      <alignment horizontal="center" vertical="center"/>
      <protection locked="0"/>
    </xf>
    <xf numFmtId="0" fontId="12" fillId="13" borderId="0" xfId="0" applyFont="1" applyFill="1" applyAlignment="1" applyProtection="1">
      <alignment horizontal="center" vertical="center"/>
      <protection locked="0"/>
    </xf>
    <xf numFmtId="0" fontId="12" fillId="14" borderId="0" xfId="0" applyFont="1" applyFill="1" applyAlignment="1" applyProtection="1">
      <alignment horizontal="center" vertical="center"/>
      <protection locked="0"/>
    </xf>
    <xf numFmtId="0" fontId="12" fillId="15" borderId="0" xfId="0" applyFont="1" applyFill="1" applyAlignment="1" applyProtection="1">
      <alignment horizontal="center" vertical="center"/>
      <protection locked="0"/>
    </xf>
    <xf numFmtId="0" fontId="24" fillId="4" borderId="0" xfId="0" applyFont="1" applyFill="1" applyAlignment="1" applyProtection="1">
      <alignment horizontal="center" vertical="center" shrinkToFit="1"/>
      <protection locked="0"/>
    </xf>
    <xf numFmtId="0" fontId="12" fillId="6" borderId="0" xfId="0" applyFont="1" applyFill="1" applyAlignment="1" applyProtection="1">
      <alignment horizontal="center" vertical="center"/>
      <protection locked="0"/>
    </xf>
    <xf numFmtId="0" fontId="12" fillId="7" borderId="0" xfId="0" applyFont="1" applyFill="1" applyAlignment="1" applyProtection="1">
      <alignment horizontal="center" vertical="center"/>
      <protection locked="0"/>
    </xf>
    <xf numFmtId="0" fontId="12" fillId="9" borderId="0" xfId="0" applyFont="1" applyFill="1" applyAlignment="1" applyProtection="1">
      <alignment horizontal="center" vertical="center"/>
      <protection locked="0"/>
    </xf>
    <xf numFmtId="0" fontId="12" fillId="10" borderId="0" xfId="0" applyFont="1" applyFill="1" applyAlignment="1" applyProtection="1">
      <alignment horizontal="center" vertical="center"/>
      <protection locked="0"/>
    </xf>
    <xf numFmtId="0" fontId="12" fillId="11" borderId="0" xfId="0" applyFont="1" applyFill="1" applyAlignment="1" applyProtection="1">
      <alignment horizontal="center" vertical="center"/>
      <protection locked="0"/>
    </xf>
    <xf numFmtId="0" fontId="10" fillId="6" borderId="0" xfId="0" applyFont="1" applyFill="1" applyAlignment="1">
      <alignment horizontal="center" vertical="center" wrapText="1"/>
    </xf>
    <xf numFmtId="0" fontId="10" fillId="6" borderId="0" xfId="0" applyFont="1" applyFill="1" applyAlignment="1">
      <alignment horizontal="center" vertical="center"/>
    </xf>
    <xf numFmtId="0" fontId="10" fillId="7" borderId="0" xfId="0" applyFont="1" applyFill="1" applyAlignment="1">
      <alignment horizontal="center" vertical="center" wrapText="1"/>
    </xf>
    <xf numFmtId="0" fontId="10" fillId="7" borderId="0" xfId="0" applyFont="1" applyFill="1" applyAlignment="1">
      <alignment horizontal="center" vertical="center"/>
    </xf>
    <xf numFmtId="0" fontId="10" fillId="9" borderId="0" xfId="0" applyFont="1" applyFill="1" applyAlignment="1">
      <alignment horizontal="center" vertical="center" wrapText="1"/>
    </xf>
    <xf numFmtId="0" fontId="10" fillId="9" borderId="0" xfId="0" applyFont="1" applyFill="1" applyAlignment="1">
      <alignment horizontal="center" vertical="center"/>
    </xf>
    <xf numFmtId="0" fontId="10" fillId="10" borderId="0" xfId="0" applyFont="1" applyFill="1" applyAlignment="1">
      <alignment horizontal="center" vertical="center" wrapText="1"/>
    </xf>
    <xf numFmtId="0" fontId="10" fillId="10" borderId="0" xfId="0" applyFont="1" applyFill="1" applyAlignment="1">
      <alignment horizontal="center" vertical="center"/>
    </xf>
    <xf numFmtId="0" fontId="10" fillId="11" borderId="0" xfId="0" applyFont="1" applyFill="1" applyAlignment="1">
      <alignment horizontal="center" vertical="center" wrapText="1"/>
    </xf>
    <xf numFmtId="0" fontId="10" fillId="11" borderId="0" xfId="0" applyFont="1" applyFill="1" applyAlignment="1">
      <alignment horizontal="center" vertical="center"/>
    </xf>
    <xf numFmtId="0" fontId="10" fillId="12" borderId="0" xfId="0" applyFont="1" applyFill="1" applyAlignment="1">
      <alignment horizontal="center" vertical="center"/>
    </xf>
    <xf numFmtId="0" fontId="10" fillId="13" borderId="0" xfId="0" applyFont="1" applyFill="1" applyAlignment="1">
      <alignment horizontal="center" vertical="center"/>
    </xf>
    <xf numFmtId="0" fontId="10" fillId="14" borderId="0" xfId="0" applyFont="1" applyFill="1" applyAlignment="1">
      <alignment horizontal="center" vertical="center"/>
    </xf>
    <xf numFmtId="0" fontId="10" fillId="15" borderId="0" xfId="0" applyFont="1" applyFill="1" applyAlignment="1">
      <alignment horizontal="center" vertical="center"/>
    </xf>
    <xf numFmtId="0" fontId="10" fillId="6" borderId="0" xfId="0" applyFont="1" applyFill="1" applyAlignment="1">
      <alignment horizontal="left" vertical="center" wrapText="1"/>
    </xf>
    <xf numFmtId="0" fontId="10" fillId="7" borderId="0" xfId="0" applyFont="1" applyFill="1" applyAlignment="1">
      <alignment horizontal="left" vertical="center" wrapText="1"/>
    </xf>
    <xf numFmtId="0" fontId="14" fillId="2" borderId="0" xfId="0" applyFont="1" applyFill="1" applyAlignment="1" applyProtection="1">
      <alignment vertical="center"/>
      <protection locked="0"/>
    </xf>
    <xf numFmtId="0" fontId="10" fillId="6" borderId="0" xfId="0" applyFont="1" applyFill="1" applyAlignment="1" applyProtection="1">
      <alignment horizontal="left" vertical="center" wrapText="1"/>
      <protection locked="0"/>
    </xf>
    <xf numFmtId="0" fontId="10" fillId="7" borderId="0" xfId="0" applyFont="1" applyFill="1" applyAlignment="1" applyProtection="1">
      <alignment horizontal="left" vertical="center" wrapText="1"/>
      <protection locked="0"/>
    </xf>
    <xf numFmtId="0" fontId="1" fillId="7" borderId="0" xfId="0" applyFont="1" applyFill="1" applyAlignment="1" applyProtection="1">
      <alignment horizontal="left" vertical="center" wrapText="1"/>
      <protection locked="0"/>
    </xf>
    <xf numFmtId="0" fontId="1" fillId="6" borderId="0" xfId="0" applyFont="1" applyFill="1" applyAlignment="1" applyProtection="1">
      <alignment horizontal="left" vertical="center" wrapText="1"/>
      <protection locked="0"/>
    </xf>
    <xf numFmtId="0" fontId="1" fillId="12" borderId="0" xfId="0" applyFont="1" applyFill="1" applyAlignment="1" applyProtection="1">
      <alignment horizontal="left" vertical="center"/>
      <protection locked="0"/>
    </xf>
    <xf numFmtId="0" fontId="1" fillId="13" borderId="0" xfId="0" applyFont="1" applyFill="1" applyAlignment="1" applyProtection="1">
      <alignment horizontal="left" vertical="center"/>
      <protection locked="0"/>
    </xf>
    <xf numFmtId="0" fontId="1" fillId="14" borderId="0" xfId="0" applyFont="1" applyFill="1" applyAlignment="1" applyProtection="1">
      <alignment horizontal="left" vertical="center"/>
      <protection locked="0"/>
    </xf>
    <xf numFmtId="0" fontId="1" fillId="15" borderId="0" xfId="0" applyFont="1" applyFill="1" applyAlignment="1" applyProtection="1">
      <alignment horizontal="left" vertical="center"/>
      <protection locked="0"/>
    </xf>
    <xf numFmtId="0" fontId="14" fillId="6" borderId="0" xfId="0" applyFont="1" applyFill="1" applyAlignment="1" applyProtection="1">
      <alignment horizontal="left" vertical="center" wrapText="1" indent="1"/>
      <protection locked="0"/>
    </xf>
    <xf numFmtId="0" fontId="14" fillId="9" borderId="0" xfId="0" applyFont="1" applyFill="1" applyAlignment="1" applyProtection="1">
      <alignment horizontal="left" vertical="center" wrapText="1" indent="1"/>
      <protection locked="0"/>
    </xf>
    <xf numFmtId="0" fontId="14" fillId="10" borderId="0" xfId="0" applyFont="1" applyFill="1" applyAlignment="1" applyProtection="1">
      <alignment horizontal="left" vertical="center" wrapText="1" indent="1"/>
      <protection locked="0"/>
    </xf>
    <xf numFmtId="0" fontId="14" fillId="11" borderId="0" xfId="0" applyFont="1" applyFill="1" applyAlignment="1" applyProtection="1">
      <alignment horizontal="left" vertical="center" wrapText="1" indent="1"/>
      <protection locked="0"/>
    </xf>
    <xf numFmtId="0" fontId="10" fillId="8" borderId="0" xfId="0" applyFont="1" applyFill="1" applyAlignment="1">
      <alignment horizontal="center" vertical="center" wrapText="1"/>
    </xf>
    <xf numFmtId="0" fontId="10" fillId="20" borderId="0" xfId="0" applyFont="1" applyFill="1" applyAlignment="1">
      <alignment horizontal="center" vertical="center" wrapText="1"/>
    </xf>
    <xf numFmtId="0" fontId="0" fillId="17" borderId="0" xfId="0" applyFill="1" applyAlignment="1">
      <alignment vertical="center"/>
    </xf>
    <xf numFmtId="0" fontId="12" fillId="19" borderId="0" xfId="0" applyFont="1" applyFill="1" applyAlignment="1">
      <alignment horizontal="center" vertical="top"/>
    </xf>
    <xf numFmtId="0" fontId="12" fillId="19" borderId="0" xfId="0" quotePrefix="1" applyFont="1" applyFill="1" applyAlignment="1">
      <alignment horizontal="center" vertical="top"/>
    </xf>
    <xf numFmtId="0" fontId="12" fillId="0" borderId="0" xfId="0" applyFont="1" applyAlignment="1">
      <alignment horizontal="center" vertical="top"/>
    </xf>
    <xf numFmtId="0" fontId="12" fillId="0" borderId="0" xfId="0" quotePrefix="1" applyFont="1" applyAlignment="1">
      <alignment horizontal="center" vertical="top"/>
    </xf>
    <xf numFmtId="0" fontId="17" fillId="4" borderId="0" xfId="0" applyFont="1" applyFill="1"/>
    <xf numFmtId="0" fontId="17" fillId="4" borderId="0" xfId="0" applyFont="1" applyFill="1" applyAlignment="1">
      <alignment horizontal="right"/>
    </xf>
    <xf numFmtId="0" fontId="17" fillId="3" borderId="0" xfId="0" applyFont="1" applyFill="1" applyAlignment="1">
      <alignment horizontal="center" vertical="center" wrapText="1"/>
    </xf>
    <xf numFmtId="0" fontId="17" fillId="3" borderId="23" xfId="0" applyFont="1" applyFill="1" applyBorder="1" applyAlignment="1">
      <alignment horizontal="center" vertical="center" wrapText="1"/>
    </xf>
    <xf numFmtId="0" fontId="0" fillId="17" borderId="8" xfId="0" applyFill="1" applyBorder="1"/>
    <xf numFmtId="0" fontId="12" fillId="17" borderId="20" xfId="0" applyFont="1" applyFill="1" applyBorder="1" applyAlignment="1">
      <alignment vertical="center" wrapText="1"/>
    </xf>
    <xf numFmtId="0" fontId="12" fillId="17" borderId="0" xfId="0" applyFont="1" applyFill="1" applyAlignment="1">
      <alignment vertical="center" wrapText="1"/>
    </xf>
    <xf numFmtId="0" fontId="17" fillId="18" borderId="30" xfId="0" applyFont="1" applyFill="1" applyBorder="1" applyAlignment="1">
      <alignment vertical="top"/>
    </xf>
    <xf numFmtId="0" fontId="12" fillId="19" borderId="30" xfId="0" applyFont="1" applyFill="1" applyBorder="1" applyAlignment="1">
      <alignment vertical="top"/>
    </xf>
    <xf numFmtId="0" fontId="12" fillId="0" borderId="30" xfId="0" applyFont="1" applyBorder="1" applyAlignment="1">
      <alignment vertical="top"/>
    </xf>
    <xf numFmtId="0" fontId="12" fillId="19" borderId="31" xfId="0" applyFont="1" applyFill="1" applyBorder="1" applyAlignment="1">
      <alignment vertical="top"/>
    </xf>
    <xf numFmtId="0" fontId="7" fillId="16" borderId="0" xfId="0" applyFont="1" applyFill="1" applyAlignment="1">
      <alignment horizontal="center" vertical="center" wrapText="1"/>
    </xf>
    <xf numFmtId="0" fontId="24" fillId="4" borderId="0" xfId="0" applyFont="1" applyFill="1" applyAlignment="1" applyProtection="1">
      <alignment horizontal="left" vertical="center" wrapText="1"/>
      <protection locked="0"/>
    </xf>
    <xf numFmtId="0" fontId="27" fillId="0" borderId="0" xfId="0" applyFont="1" applyAlignment="1" applyProtection="1">
      <alignment vertical="center"/>
      <protection locked="0"/>
    </xf>
    <xf numFmtId="0" fontId="14" fillId="12" borderId="0" xfId="0" applyFont="1" applyFill="1" applyAlignment="1" applyProtection="1">
      <alignment horizontal="center" vertical="center"/>
      <protection locked="0"/>
    </xf>
    <xf numFmtId="0" fontId="14" fillId="13" borderId="0" xfId="0" applyFont="1" applyFill="1" applyAlignment="1" applyProtection="1">
      <alignment horizontal="center" vertical="center"/>
      <protection locked="0"/>
    </xf>
    <xf numFmtId="0" fontId="14" fillId="14" borderId="0" xfId="0" applyFont="1" applyFill="1" applyAlignment="1" applyProtection="1">
      <alignment horizontal="center" vertical="center"/>
      <protection locked="0"/>
    </xf>
    <xf numFmtId="0" fontId="14" fillId="15" borderId="0" xfId="0" applyFont="1" applyFill="1" applyAlignment="1" applyProtection="1">
      <alignment horizontal="center" vertical="center"/>
      <protection locked="0"/>
    </xf>
    <xf numFmtId="0" fontId="27" fillId="7" borderId="0" xfId="0" applyFont="1" applyFill="1" applyAlignment="1" applyProtection="1">
      <alignment horizontal="left" vertical="center" wrapText="1"/>
      <protection locked="0"/>
    </xf>
    <xf numFmtId="0" fontId="27" fillId="6" borderId="0" xfId="0" applyFont="1" applyFill="1" applyAlignment="1" applyProtection="1">
      <alignment horizontal="left" vertical="center" wrapText="1"/>
      <protection locked="0"/>
    </xf>
    <xf numFmtId="0" fontId="27" fillId="12" borderId="0" xfId="0" applyFont="1" applyFill="1" applyAlignment="1" applyProtection="1">
      <alignment horizontal="left" vertical="center"/>
      <protection locked="0"/>
    </xf>
    <xf numFmtId="0" fontId="27" fillId="13" borderId="0" xfId="0" applyFont="1" applyFill="1" applyAlignment="1" applyProtection="1">
      <alignment horizontal="left" vertical="center"/>
      <protection locked="0"/>
    </xf>
    <xf numFmtId="0" fontId="27" fillId="14" borderId="0" xfId="0" applyFont="1" applyFill="1" applyAlignment="1" applyProtection="1">
      <alignment horizontal="left" vertical="center"/>
      <protection locked="0"/>
    </xf>
    <xf numFmtId="0" fontId="27" fillId="15" borderId="0" xfId="0" applyFont="1" applyFill="1" applyAlignment="1" applyProtection="1">
      <alignment horizontal="left" vertical="center"/>
      <protection locked="0"/>
    </xf>
    <xf numFmtId="0" fontId="24" fillId="20" borderId="0" xfId="0" applyFont="1" applyFill="1" applyAlignment="1" applyProtection="1">
      <alignment horizontal="center" vertical="center" wrapText="1"/>
      <protection locked="0"/>
    </xf>
    <xf numFmtId="0" fontId="27" fillId="12" borderId="0" xfId="0" applyFont="1" applyFill="1" applyAlignment="1" applyProtection="1">
      <alignment horizontal="center" vertical="center"/>
      <protection locked="0"/>
    </xf>
    <xf numFmtId="0" fontId="27" fillId="13" borderId="0" xfId="0" applyFont="1" applyFill="1" applyAlignment="1" applyProtection="1">
      <alignment horizontal="center" vertical="center"/>
      <protection locked="0"/>
    </xf>
    <xf numFmtId="0" fontId="27" fillId="14" borderId="0" xfId="0" applyFont="1" applyFill="1" applyAlignment="1" applyProtection="1">
      <alignment horizontal="center" vertical="center"/>
      <protection locked="0"/>
    </xf>
    <xf numFmtId="0" fontId="27" fillId="15" borderId="0" xfId="0" applyFont="1" applyFill="1" applyAlignment="1" applyProtection="1">
      <alignment horizontal="center" vertical="center"/>
      <protection locked="0"/>
    </xf>
    <xf numFmtId="0" fontId="29" fillId="22" borderId="0" xfId="0" applyFont="1" applyFill="1" applyAlignment="1" applyProtection="1">
      <alignment vertical="top" wrapText="1"/>
      <protection locked="0"/>
    </xf>
    <xf numFmtId="0" fontId="12" fillId="23" borderId="0" xfId="0" applyFont="1" applyFill="1" applyAlignment="1" applyProtection="1">
      <alignment vertical="top" wrapText="1"/>
      <protection locked="0"/>
    </xf>
    <xf numFmtId="0" fontId="12" fillId="0" borderId="0" xfId="0" applyFont="1" applyAlignment="1" applyProtection="1">
      <alignment vertical="top" wrapText="1"/>
      <protection locked="0"/>
    </xf>
    <xf numFmtId="0" fontId="8" fillId="2" borderId="0" xfId="0" applyFont="1" applyFill="1" applyAlignment="1">
      <alignment horizontal="center" vertical="center" textRotation="90" wrapText="1"/>
    </xf>
    <xf numFmtId="0" fontId="8" fillId="2" borderId="0" xfId="0" applyFont="1" applyFill="1" applyAlignment="1">
      <alignment horizontal="center" vertical="center" wrapText="1"/>
    </xf>
    <xf numFmtId="0" fontId="13" fillId="2" borderId="0" xfId="0" applyFont="1" applyFill="1" applyAlignment="1">
      <alignment vertical="center"/>
    </xf>
    <xf numFmtId="0" fontId="8" fillId="2" borderId="0" xfId="0" applyFont="1" applyFill="1" applyAlignment="1">
      <alignment horizontal="center" vertical="center" textRotation="90"/>
    </xf>
    <xf numFmtId="0" fontId="14" fillId="2" borderId="0" xfId="0" applyFont="1" applyFill="1" applyAlignment="1">
      <alignment horizontal="center" wrapText="1"/>
    </xf>
    <xf numFmtId="0" fontId="28" fillId="2" borderId="0" xfId="0" applyFont="1" applyFill="1" applyAlignment="1">
      <alignment vertical="center"/>
    </xf>
    <xf numFmtId="0" fontId="12" fillId="0" borderId="0" xfId="0" applyFont="1" applyAlignment="1">
      <alignment horizontal="center" vertical="center"/>
    </xf>
    <xf numFmtId="0" fontId="12" fillId="0" borderId="0" xfId="0" applyFont="1" applyAlignment="1">
      <alignment vertical="top"/>
    </xf>
    <xf numFmtId="0" fontId="12" fillId="0" borderId="0" xfId="0" applyFont="1" applyAlignment="1">
      <alignment horizontal="left" vertical="center"/>
    </xf>
    <xf numFmtId="0" fontId="12" fillId="0" borderId="0" xfId="0" applyFont="1" applyAlignment="1">
      <alignment horizontal="right" vertical="center" shrinkToFit="1"/>
    </xf>
    <xf numFmtId="0" fontId="12" fillId="0" borderId="0" xfId="0" applyFont="1" applyAlignment="1">
      <alignment horizontal="right" vertical="center"/>
    </xf>
    <xf numFmtId="0" fontId="31" fillId="0" borderId="0" xfId="0" applyFont="1" applyAlignment="1">
      <alignment horizontal="center" vertical="center"/>
    </xf>
    <xf numFmtId="0" fontId="19" fillId="0" borderId="0" xfId="0" applyFont="1" applyAlignment="1">
      <alignment horizontal="center" vertical="top" shrinkToFit="1"/>
    </xf>
    <xf numFmtId="0" fontId="12" fillId="19" borderId="0" xfId="0" applyFont="1" applyFill="1" applyAlignment="1">
      <alignment horizontal="center" vertical="center"/>
    </xf>
    <xf numFmtId="0" fontId="12" fillId="19" borderId="0" xfId="0" applyFont="1" applyFill="1" applyAlignment="1">
      <alignment horizontal="right" vertical="center"/>
    </xf>
    <xf numFmtId="0" fontId="30" fillId="0" borderId="0" xfId="0" applyFont="1" applyAlignment="1">
      <alignment horizontal="center" vertical="center" wrapText="1"/>
    </xf>
    <xf numFmtId="0" fontId="2" fillId="0" borderId="0" xfId="0" applyFont="1" applyAlignment="1">
      <alignment vertical="top"/>
    </xf>
    <xf numFmtId="0" fontId="10" fillId="0" borderId="0" xfId="0" applyFont="1" applyAlignment="1">
      <alignment horizontal="center"/>
    </xf>
    <xf numFmtId="0" fontId="12" fillId="0" borderId="0" xfId="0" applyFont="1" applyAlignment="1">
      <alignment horizontal="right" vertical="top"/>
    </xf>
    <xf numFmtId="0" fontId="10" fillId="0" borderId="0" xfId="0" applyFont="1"/>
    <xf numFmtId="0" fontId="12" fillId="0" borderId="0" xfId="0" applyFont="1" applyAlignment="1">
      <alignment vertical="center"/>
    </xf>
    <xf numFmtId="0" fontId="14" fillId="0" borderId="0" xfId="0" applyFont="1" applyAlignment="1">
      <alignment vertical="center"/>
    </xf>
    <xf numFmtId="0" fontId="5" fillId="0" borderId="0" xfId="0" applyFont="1" applyAlignment="1">
      <alignment horizontal="center" vertical="center" wrapText="1"/>
    </xf>
    <xf numFmtId="0" fontId="32" fillId="0" borderId="0" xfId="0" applyFont="1" applyAlignment="1">
      <alignment horizontal="center" vertical="center" wrapText="1" shrinkToFit="1"/>
    </xf>
    <xf numFmtId="0" fontId="17" fillId="18" borderId="30" xfId="0" applyFont="1" applyFill="1" applyBorder="1" applyAlignment="1">
      <alignment horizontal="center" vertical="center"/>
    </xf>
    <xf numFmtId="0" fontId="12" fillId="0" borderId="0" xfId="0" quotePrefix="1" applyFont="1" applyAlignment="1">
      <alignment horizontal="left" vertical="center"/>
    </xf>
    <xf numFmtId="0" fontId="25" fillId="0" borderId="0" xfId="0" applyFont="1" applyAlignment="1">
      <alignment horizontal="center" vertical="center"/>
    </xf>
    <xf numFmtId="0" fontId="33" fillId="23" borderId="0" xfId="0" applyFont="1" applyFill="1" applyAlignment="1" applyProtection="1">
      <alignment vertical="top" wrapText="1"/>
      <protection locked="0"/>
    </xf>
    <xf numFmtId="0" fontId="14" fillId="24" borderId="0" xfId="0" applyFont="1" applyFill="1" applyAlignment="1" applyProtection="1">
      <alignment horizontal="left" vertical="center"/>
      <protection locked="0"/>
    </xf>
    <xf numFmtId="0" fontId="7" fillId="24" borderId="0" xfId="0" applyFont="1" applyFill="1" applyAlignment="1">
      <alignment horizontal="center" vertical="center" wrapText="1"/>
    </xf>
    <xf numFmtId="0" fontId="8" fillId="3" borderId="0" xfId="0" applyFont="1" applyFill="1" applyAlignment="1">
      <alignment horizontal="center" vertical="center" textRotation="90" wrapText="1"/>
    </xf>
    <xf numFmtId="0" fontId="12" fillId="3" borderId="0" xfId="0" applyFont="1" applyFill="1"/>
    <xf numFmtId="0" fontId="7" fillId="3" borderId="0" xfId="0" applyFont="1" applyFill="1" applyAlignment="1">
      <alignment horizontal="center" vertical="center"/>
    </xf>
    <xf numFmtId="0" fontId="7" fillId="3" borderId="0" xfId="0" applyFont="1" applyFill="1" applyAlignment="1">
      <alignment horizontal="left" vertical="center"/>
    </xf>
    <xf numFmtId="0" fontId="10" fillId="3" borderId="0" xfId="0" applyFont="1" applyFill="1" applyAlignment="1">
      <alignment horizontal="left" vertical="center" wrapText="1"/>
    </xf>
    <xf numFmtId="0" fontId="14" fillId="3" borderId="0" xfId="0" applyFont="1" applyFill="1" applyAlignment="1">
      <alignment horizontal="left" vertical="center" wrapText="1"/>
    </xf>
    <xf numFmtId="0" fontId="14" fillId="3" borderId="0" xfId="0" applyFont="1" applyFill="1" applyAlignment="1">
      <alignment horizontal="left" vertical="center"/>
    </xf>
    <xf numFmtId="0" fontId="7" fillId="3" borderId="0" xfId="0" applyFont="1" applyFill="1" applyAlignment="1">
      <alignment horizontal="center" vertical="center" wrapText="1"/>
    </xf>
    <xf numFmtId="0" fontId="14" fillId="3" borderId="0" xfId="0" applyFont="1" applyFill="1" applyAlignment="1">
      <alignment horizontal="center" vertical="center" wrapText="1"/>
    </xf>
    <xf numFmtId="0" fontId="7" fillId="3" borderId="0" xfId="0" applyFont="1" applyFill="1" applyAlignment="1">
      <alignment horizontal="center" vertical="center" textRotation="90"/>
    </xf>
    <xf numFmtId="0" fontId="7" fillId="3" borderId="0" xfId="0" applyFont="1" applyFill="1" applyAlignment="1">
      <alignment vertical="center"/>
    </xf>
    <xf numFmtId="0" fontId="12" fillId="3" borderId="0" xfId="0" applyFont="1" applyFill="1" applyAlignment="1">
      <alignment horizontal="center" vertical="center" wrapText="1"/>
    </xf>
    <xf numFmtId="0" fontId="12" fillId="3" borderId="0" xfId="0" applyFont="1" applyFill="1" applyAlignment="1">
      <alignment horizontal="center" vertical="center"/>
    </xf>
    <xf numFmtId="0" fontId="19" fillId="3" borderId="0" xfId="0" applyFont="1" applyFill="1" applyAlignment="1">
      <alignment vertical="center"/>
    </xf>
    <xf numFmtId="0" fontId="10" fillId="3" borderId="0" xfId="0" applyFont="1" applyFill="1" applyAlignment="1">
      <alignment vertical="center"/>
    </xf>
    <xf numFmtId="0" fontId="14" fillId="3" borderId="0" xfId="0" applyFont="1" applyFill="1" applyAlignment="1">
      <alignment horizontal="left" vertical="center" textRotation="90" shrinkToFit="1"/>
    </xf>
    <xf numFmtId="0" fontId="12" fillId="3" borderId="0" xfId="0" applyFont="1" applyFill="1" applyAlignment="1">
      <alignment horizontal="left" vertical="center" wrapText="1"/>
    </xf>
    <xf numFmtId="0" fontId="25" fillId="3" borderId="0" xfId="0" applyFont="1" applyFill="1" applyAlignment="1">
      <alignment horizontal="center" vertical="center" textRotation="90"/>
    </xf>
    <xf numFmtId="0" fontId="12" fillId="3" borderId="0" xfId="0" applyFont="1" applyFill="1" applyAlignment="1">
      <alignment vertical="center"/>
    </xf>
    <xf numFmtId="0" fontId="14" fillId="3" borderId="0" xfId="0" applyFont="1" applyFill="1" applyAlignment="1">
      <alignment vertical="center"/>
    </xf>
    <xf numFmtId="0" fontId="25" fillId="3" borderId="0" xfId="0" applyFont="1" applyFill="1" applyAlignment="1">
      <alignment vertical="center"/>
    </xf>
    <xf numFmtId="0" fontId="23" fillId="3" borderId="0" xfId="0" applyFont="1" applyFill="1" applyAlignment="1">
      <alignment horizontal="center" vertical="center" textRotation="90"/>
    </xf>
    <xf numFmtId="0" fontId="14" fillId="3" borderId="0" xfId="0" applyFont="1" applyFill="1" applyAlignment="1">
      <alignment horizontal="left" vertical="center" wrapText="1" indent="1"/>
    </xf>
    <xf numFmtId="0" fontId="12" fillId="3" borderId="0" xfId="0" applyFont="1" applyFill="1" applyAlignment="1" applyProtection="1">
      <alignment horizontal="left" vertical="center" wrapText="1"/>
      <protection locked="0"/>
    </xf>
    <xf numFmtId="0" fontId="12" fillId="3" borderId="0" xfId="0" applyFont="1" applyFill="1" applyAlignment="1" applyProtection="1">
      <alignment horizontal="left" vertical="center"/>
      <protection locked="0"/>
    </xf>
    <xf numFmtId="0" fontId="7" fillId="3" borderId="0" xfId="0" applyFont="1" applyFill="1" applyAlignment="1">
      <alignment horizontal="left" vertical="center" wrapText="1" indent="1"/>
    </xf>
    <xf numFmtId="0" fontId="14" fillId="3" borderId="0" xfId="0" applyFont="1" applyFill="1" applyAlignment="1" applyProtection="1">
      <alignment horizontal="left" vertical="center" wrapText="1"/>
      <protection locked="0"/>
    </xf>
    <xf numFmtId="0" fontId="14" fillId="3" borderId="0" xfId="0" applyFont="1" applyFill="1" applyAlignment="1">
      <alignment horizontal="center" vertical="center"/>
    </xf>
    <xf numFmtId="0" fontId="7" fillId="3" borderId="0" xfId="0" applyFont="1" applyFill="1" applyAlignment="1">
      <alignment horizontal="left" vertical="center" wrapText="1"/>
    </xf>
    <xf numFmtId="0" fontId="12" fillId="17" borderId="0" xfId="0" applyFont="1" applyFill="1" applyAlignment="1">
      <alignment vertical="top"/>
    </xf>
    <xf numFmtId="0" fontId="12" fillId="0" borderId="0" xfId="0" applyFont="1"/>
    <xf numFmtId="0" fontId="17" fillId="4" borderId="32" xfId="0" applyFont="1" applyFill="1" applyBorder="1" applyAlignment="1">
      <alignment vertical="top"/>
    </xf>
    <xf numFmtId="0" fontId="17" fillId="4" borderId="33" xfId="0" applyFont="1" applyFill="1" applyBorder="1" applyAlignment="1">
      <alignment vertical="top"/>
    </xf>
    <xf numFmtId="0" fontId="17" fillId="4" borderId="34" xfId="0" applyFont="1" applyFill="1" applyBorder="1" applyAlignment="1">
      <alignment vertical="top"/>
    </xf>
    <xf numFmtId="0" fontId="12" fillId="17" borderId="35" xfId="0" applyFont="1" applyFill="1" applyBorder="1" applyAlignment="1">
      <alignment vertical="top"/>
    </xf>
    <xf numFmtId="0" fontId="12" fillId="17" borderId="36" xfId="0" applyFont="1" applyFill="1" applyBorder="1" applyAlignment="1">
      <alignment vertical="top"/>
    </xf>
    <xf numFmtId="0" fontId="12" fillId="0" borderId="35" xfId="0" applyFont="1" applyBorder="1" applyAlignment="1">
      <alignment vertical="top"/>
    </xf>
    <xf numFmtId="0" fontId="12" fillId="0" borderId="36" xfId="0" applyFont="1" applyBorder="1" applyAlignment="1">
      <alignment vertical="top"/>
    </xf>
    <xf numFmtId="0" fontId="12" fillId="17" borderId="37" xfId="0" applyFont="1" applyFill="1" applyBorder="1" applyAlignment="1">
      <alignment vertical="top"/>
    </xf>
    <xf numFmtId="0" fontId="12" fillId="17" borderId="38" xfId="0" applyFont="1" applyFill="1" applyBorder="1" applyAlignment="1">
      <alignment vertical="top"/>
    </xf>
    <xf numFmtId="0" fontId="12" fillId="17" borderId="39" xfId="0" applyFont="1" applyFill="1" applyBorder="1" applyAlignment="1">
      <alignment vertical="top"/>
    </xf>
    <xf numFmtId="0" fontId="0" fillId="0" borderId="0" xfId="0" applyAlignment="1" applyProtection="1">
      <alignment horizontal="center"/>
      <protection locked="0"/>
    </xf>
    <xf numFmtId="0" fontId="0" fillId="17" borderId="0" xfId="0" applyFill="1" applyAlignment="1">
      <alignment horizontal="center"/>
    </xf>
    <xf numFmtId="0" fontId="16" fillId="2" borderId="12" xfId="1" applyFont="1" applyFill="1" applyBorder="1" applyAlignment="1">
      <alignment horizontal="center" vertical="center"/>
    </xf>
    <xf numFmtId="0" fontId="16" fillId="2" borderId="15" xfId="1" applyFont="1" applyFill="1" applyBorder="1" applyAlignment="1">
      <alignment horizontal="center" vertical="center"/>
    </xf>
    <xf numFmtId="0" fontId="16" fillId="2" borderId="19" xfId="1" applyFont="1" applyFill="1" applyBorder="1" applyAlignment="1">
      <alignment horizontal="center" vertical="center"/>
    </xf>
    <xf numFmtId="0" fontId="5" fillId="3" borderId="24" xfId="0" applyFont="1" applyFill="1" applyBorder="1" applyAlignment="1">
      <alignment horizontal="center" vertical="center" shrinkToFit="1"/>
    </xf>
    <xf numFmtId="0" fontId="5" fillId="3" borderId="25" xfId="0" applyFont="1" applyFill="1" applyBorder="1" applyAlignment="1">
      <alignment horizontal="center" vertical="center" shrinkToFit="1"/>
    </xf>
    <xf numFmtId="0" fontId="5" fillId="3" borderId="27" xfId="0" applyFont="1" applyFill="1" applyBorder="1" applyAlignment="1">
      <alignment horizontal="center" vertical="center" shrinkToFit="1"/>
    </xf>
    <xf numFmtId="0" fontId="5" fillId="3" borderId="28" xfId="0" applyFont="1" applyFill="1" applyBorder="1" applyAlignment="1">
      <alignment horizontal="center" vertical="center" shrinkToFit="1"/>
    </xf>
    <xf numFmtId="0" fontId="20" fillId="4" borderId="1" xfId="1" applyFont="1" applyFill="1" applyBorder="1" applyAlignment="1">
      <alignment horizontal="center" vertical="center"/>
    </xf>
    <xf numFmtId="0" fontId="20" fillId="4" borderId="2" xfId="1" applyFont="1" applyFill="1" applyBorder="1" applyAlignment="1">
      <alignment horizontal="center" vertical="center"/>
    </xf>
    <xf numFmtId="0" fontId="20" fillId="4" borderId="3" xfId="1" applyFont="1" applyFill="1" applyBorder="1" applyAlignment="1">
      <alignment horizontal="center" vertical="center"/>
    </xf>
    <xf numFmtId="0" fontId="11" fillId="5" borderId="0" xfId="0" applyFont="1" applyFill="1" applyAlignment="1">
      <alignment horizontal="center" vertical="center" shrinkToFit="1"/>
    </xf>
    <xf numFmtId="0" fontId="12" fillId="17" borderId="0" xfId="0" applyFont="1" applyFill="1" applyAlignment="1">
      <alignment horizontal="justify" vertical="center" wrapText="1"/>
    </xf>
    <xf numFmtId="0" fontId="16" fillId="2" borderId="16" xfId="1" applyFont="1" applyFill="1" applyBorder="1" applyAlignment="1">
      <alignment horizontal="center" vertical="center"/>
    </xf>
    <xf numFmtId="0" fontId="16" fillId="2" borderId="17" xfId="1" applyFont="1" applyFill="1" applyBorder="1" applyAlignment="1">
      <alignment horizontal="center" vertical="center"/>
    </xf>
    <xf numFmtId="0" fontId="16" fillId="2" borderId="18" xfId="1" applyFont="1" applyFill="1" applyBorder="1" applyAlignment="1">
      <alignment horizontal="center" vertical="center"/>
    </xf>
    <xf numFmtId="0" fontId="0" fillId="17" borderId="0" xfId="0" applyFill="1" applyAlignment="1">
      <alignment horizontal="center" vertical="center"/>
    </xf>
    <xf numFmtId="0" fontId="10" fillId="17" borderId="0" xfId="0" applyFont="1" applyFill="1" applyAlignment="1">
      <alignment horizontal="center" vertical="center" shrinkToFit="1"/>
    </xf>
    <xf numFmtId="0" fontId="19" fillId="2" borderId="21" xfId="0" applyFont="1" applyFill="1" applyBorder="1" applyAlignment="1">
      <alignment horizontal="left" vertical="center" wrapText="1"/>
    </xf>
    <xf numFmtId="0" fontId="19" fillId="2" borderId="9" xfId="0" applyFont="1" applyFill="1" applyBorder="1" applyAlignment="1">
      <alignment horizontal="left" vertical="center" wrapText="1"/>
    </xf>
    <xf numFmtId="0" fontId="19" fillId="2" borderId="22" xfId="0" applyFont="1" applyFill="1" applyBorder="1" applyAlignment="1">
      <alignment horizontal="left" vertical="center" wrapText="1"/>
    </xf>
    <xf numFmtId="0" fontId="26" fillId="3" borderId="5" xfId="0" applyFont="1" applyFill="1" applyBorder="1" applyAlignment="1" applyProtection="1">
      <alignment horizontal="center" vertical="center" wrapText="1" shrinkToFit="1"/>
      <protection locked="0"/>
    </xf>
    <xf numFmtId="0" fontId="26" fillId="3" borderId="5" xfId="0" applyFont="1" applyFill="1" applyBorder="1" applyAlignment="1">
      <alignment horizontal="center" vertical="center" wrapText="1"/>
    </xf>
    <xf numFmtId="0" fontId="12" fillId="17" borderId="20" xfId="0" applyFont="1" applyFill="1" applyBorder="1" applyAlignment="1">
      <alignment horizontal="left" vertical="center" wrapText="1"/>
    </xf>
    <xf numFmtId="0" fontId="12" fillId="17" borderId="0" xfId="0" applyFont="1" applyFill="1" applyAlignment="1">
      <alignment horizontal="left" vertical="center" wrapText="1"/>
    </xf>
    <xf numFmtId="0" fontId="10" fillId="17" borderId="0" xfId="0" applyFont="1" applyFill="1" applyAlignment="1">
      <alignment horizontal="center" vertical="center"/>
    </xf>
    <xf numFmtId="0" fontId="22" fillId="2" borderId="0" xfId="1" applyFont="1" applyFill="1" applyBorder="1" applyAlignment="1">
      <alignment horizontal="center" vertical="center"/>
    </xf>
    <xf numFmtId="0" fontId="9" fillId="17" borderId="0" xfId="1" applyFill="1" applyBorder="1" applyAlignment="1">
      <alignment horizontal="center" vertical="center"/>
    </xf>
    <xf numFmtId="0" fontId="18" fillId="3" borderId="0" xfId="0" applyFont="1" applyFill="1" applyAlignment="1">
      <alignment horizontal="center" vertical="center" shrinkToFit="1"/>
    </xf>
    <xf numFmtId="0" fontId="17" fillId="4" borderId="0" xfId="0" applyFont="1" applyFill="1" applyAlignment="1">
      <alignment horizontal="center" vertical="center"/>
    </xf>
    <xf numFmtId="0" fontId="5" fillId="3" borderId="26" xfId="0" applyFont="1" applyFill="1" applyBorder="1" applyAlignment="1">
      <alignment horizontal="center" vertical="center" shrinkToFit="1"/>
    </xf>
    <xf numFmtId="0" fontId="5" fillId="3" borderId="29" xfId="0" applyFont="1" applyFill="1" applyBorder="1" applyAlignment="1">
      <alignment horizontal="center" vertical="center" shrinkToFit="1"/>
    </xf>
    <xf numFmtId="0" fontId="8" fillId="2" borderId="0" xfId="0" applyFont="1" applyFill="1" applyAlignment="1">
      <alignment horizontal="center" vertical="center" textRotation="90"/>
    </xf>
  </cellXfs>
  <cellStyles count="2">
    <cellStyle name="Hipervínculo" xfId="1" builtinId="8"/>
    <cellStyle name="Normal" xfId="0" builtinId="0"/>
  </cellStyles>
  <dxfs count="348">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strike val="0"/>
        <outline val="0"/>
        <shadow val="0"/>
        <u val="none"/>
        <vertAlign val="baseline"/>
        <sz val="11"/>
        <color rgb="FF005877"/>
        <name val="Calibri"/>
        <scheme val="minor"/>
      </font>
    </dxf>
    <dxf>
      <border diagonalUp="0" diagonalDown="0">
        <left style="medium">
          <color rgb="FF005877"/>
        </left>
        <right style="medium">
          <color rgb="FF005877"/>
        </right>
        <top style="medium">
          <color rgb="FF005877"/>
        </top>
        <bottom style="medium">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right" vertical="center" textRotation="0" wrapText="0" indent="0" justifyLastLine="0" shrinkToFit="1"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9"/>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rgb="FF005877"/>
        <name val="Calibri"/>
        <scheme val="minor"/>
      </font>
      <numFmt numFmtId="0" formatCode="General"/>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E87B00"/>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color rgb="FF005877"/>
        <name val="Calibri"/>
        <scheme val="minor"/>
      </font>
      <numFmt numFmtId="0" formatCode="General"/>
      <alignment horizontal="center" vertical="center" textRotation="0" wrapText="0" indent="0" justifyLastLine="0" shrinkToFit="0" readingOrder="0"/>
    </dxf>
    <dxf>
      <border diagonalUp="0" diagonalDown="0">
        <left style="thick">
          <color rgb="FF005877"/>
        </left>
        <right style="thick">
          <color rgb="FF005877"/>
        </right>
        <top style="thick">
          <color rgb="FF005877"/>
        </top>
        <bottom style="thick">
          <color rgb="FF005877"/>
        </bottom>
      </border>
    </dxf>
    <dxf>
      <font>
        <b val="0"/>
        <i val="0"/>
        <strike val="0"/>
        <condense val="0"/>
        <extend val="0"/>
        <outline val="0"/>
        <shadow val="0"/>
        <u val="none"/>
        <vertAlign val="baseline"/>
        <sz val="11"/>
        <color rgb="FF005877"/>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theme="7"/>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strike val="0"/>
        <outline val="0"/>
        <shadow val="0"/>
        <u val="none"/>
        <vertAlign val="baseline"/>
        <sz val="9"/>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1"/>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1"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rgb="FFFF0000"/>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center" vertical="bottom" textRotation="0" wrapText="1" indent="0" justifyLastLine="0" shrinkToFit="0" readingOrder="0"/>
      <protection locked="1" hidden="0"/>
    </dxf>
    <dxf>
      <font>
        <strike val="0"/>
        <outline val="0"/>
        <shadow val="0"/>
        <u val="none"/>
        <vertAlign val="baseline"/>
        <sz val="9"/>
        <name val="Calibri"/>
        <scheme val="minor"/>
      </font>
    </dxf>
    <dxf>
      <font>
        <strike val="0"/>
        <outline val="0"/>
        <shadow val="0"/>
        <u val="none"/>
        <vertAlign val="baseline"/>
        <color rgb="FF005877"/>
        <name val="Calibri"/>
        <scheme val="minor"/>
      </font>
      <fill>
        <patternFill>
          <fgColor indexed="64"/>
          <bgColor rgb="FF005877"/>
        </patternFill>
      </fill>
    </dxf>
    <dxf>
      <fill>
        <patternFill>
          <bgColor theme="0" tint="-0.14996795556505021"/>
        </patternFill>
      </fill>
    </dxf>
    <dxf>
      <fill>
        <patternFill>
          <bgColor theme="0" tint="-4.9989318521683403E-2"/>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patternFill>
      </fill>
      <alignment horizontal="general" vertical="center" textRotation="0" wrapText="0"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b val="0"/>
        <strike val="0"/>
        <outline val="0"/>
        <shadow val="0"/>
        <u val="none"/>
        <vertAlign val="baseline"/>
        <sz val="9"/>
        <name val="Calibri"/>
        <scheme val="minor"/>
      </font>
    </dxf>
    <dxf>
      <font>
        <b val="0"/>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1" readingOrder="0"/>
      <protection locked="0" hidden="0"/>
    </dxf>
    <dxf>
      <font>
        <b/>
        <i val="0"/>
        <strike val="0"/>
        <condense val="0"/>
        <extend val="0"/>
        <outline val="0"/>
        <shadow val="0"/>
        <u val="none"/>
        <vertAlign val="baseline"/>
        <sz val="10"/>
        <color theme="1"/>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rgb="FFFF0000"/>
        <name val="Calibri"/>
        <scheme val="minor"/>
      </font>
      <alignment horizontal="general" vertical="center" textRotation="0" wrapText="0" indent="0" justifyLastLine="0" shrinkToFit="0" readingOrder="0"/>
      <protection locked="0"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0"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79998168889431442"/>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5999938962981048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3999755851924192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4" tint="-0.249977111117893"/>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5"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5999938962981048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theme="7" tint="0.3999755851924192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rgb="FF005877"/>
        <name val="Calibri"/>
        <scheme val="minor"/>
      </font>
      <fill>
        <patternFill patternType="solid">
          <fgColor indexed="64"/>
          <bgColor rgb="FFFFC00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ill>
        <patternFill patternType="solid">
          <fgColor indexed="64"/>
          <bgColor theme="0"/>
        </patternFill>
      </fill>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bottom"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8"/>
        <color rgb="FF005877"/>
        <name val="Calibri"/>
        <scheme val="minor"/>
      </font>
      <fill>
        <patternFill patternType="solid">
          <fgColor indexed="64"/>
          <bgColor theme="0"/>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9"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font>
        <b val="0"/>
        <i val="0"/>
        <strike val="0"/>
        <condense val="0"/>
        <extend val="0"/>
        <outline val="0"/>
        <shadow val="0"/>
        <u val="none"/>
        <vertAlign val="baseline"/>
        <sz val="9"/>
        <color rgb="FF005877"/>
        <name val="Calibri"/>
        <scheme val="minor"/>
      </font>
      <fill>
        <patternFill patternType="solid">
          <fgColor indexed="64"/>
          <bgColor theme="7" tint="0.79998168889431442"/>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4" tint="-0.249977111117893"/>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79998168889431442"/>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5"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5999938962981048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7" tint="0.3999755851924192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rgb="FFFFC0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0"/>
        <name val="Calibri"/>
        <scheme val="minor"/>
      </font>
      <fill>
        <patternFill patternType="solid">
          <fgColor indexed="64"/>
          <bgColor rgb="FFE87B00"/>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9"/>
        <color rgb="FF005877"/>
        <name val="Calibri"/>
        <scheme val="minor"/>
      </font>
      <fill>
        <patternFill patternType="solid">
          <fgColor indexed="64"/>
          <bgColor theme="0"/>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9"/>
        <color theme="0"/>
        <name val="Calibri"/>
        <scheme val="minor"/>
      </font>
      <fill>
        <patternFill patternType="solid">
          <fgColor indexed="64"/>
          <bgColor rgb="FFE87B00"/>
        </patternFill>
      </fill>
      <alignment horizontal="center" vertical="center" textRotation="0" wrapText="0" indent="0" justifyLastLine="0" shrinkToFit="0" readingOrder="0"/>
      <protection locked="0" hidden="0"/>
    </dxf>
    <dxf>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9"/>
        <color rgb="FF005877"/>
        <name val="Calibri"/>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protection locked="1" hidden="0"/>
    </dxf>
    <dxf>
      <font>
        <strike val="0"/>
        <outline val="0"/>
        <shadow val="0"/>
        <u val="none"/>
        <vertAlign val="baseline"/>
        <color rgb="FF005877"/>
        <name val="Calibri"/>
        <scheme val="minor"/>
      </font>
      <fill>
        <patternFill>
          <fgColor indexed="64"/>
          <bgColor rgb="FF005877"/>
        </patternFill>
      </fill>
    </dxf>
    <dxf>
      <border diagonalUp="0" diagonalDown="0">
        <left/>
        <right style="medium">
          <color rgb="FF005877"/>
        </right>
        <top/>
        <bottom/>
        <vertical/>
        <horizontal/>
      </border>
    </dxf>
    <dxf>
      <border diagonalUp="0" diagonalDown="0">
        <left style="medium">
          <color rgb="FF005877"/>
        </left>
        <right/>
        <top/>
        <bottom/>
        <vertical/>
        <horizontal/>
      </border>
    </dxf>
    <dxf>
      <border outline="0">
        <left style="medium">
          <color rgb="FF005877"/>
        </left>
        <right style="medium">
          <color rgb="FF005877"/>
        </right>
        <top style="medium">
          <color rgb="FF005877"/>
        </top>
      </border>
    </dxf>
    <dxf>
      <border diagonalUp="0" diagonalDown="0">
        <left/>
        <right/>
        <top/>
        <bottom/>
        <vertical/>
        <horizontal/>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right/>
        <top/>
        <bottom/>
        <vertical/>
        <horizontal/>
      </border>
    </dxf>
    <dxf>
      <font>
        <b/>
        <color theme="0"/>
      </font>
      <fill>
        <patternFill patternType="solid">
          <fgColor theme="5"/>
          <bgColor theme="5"/>
        </patternFill>
      </fill>
    </dxf>
    <dxf>
      <font>
        <b/>
        <color theme="0"/>
      </font>
      <fill>
        <patternFill patternType="solid">
          <fgColor theme="5"/>
          <bgColor theme="5"/>
        </patternFill>
      </fill>
    </dxf>
    <dxf>
      <border diagonalUp="0" diagonalDown="0">
        <left/>
        <right/>
        <top/>
        <bottom/>
        <vertical/>
        <horizontal/>
      </border>
    </dxf>
    <dxf>
      <font>
        <b/>
        <color theme="0"/>
      </font>
      <fill>
        <patternFill patternType="solid">
          <fgColor rgb="FFE87B00"/>
          <bgColor theme="5"/>
        </patternFill>
      </fill>
      <border diagonalUp="0" diagonalDown="0">
        <left/>
        <right/>
        <top/>
        <bottom/>
        <vertical/>
        <horizontal/>
      </border>
    </dxf>
    <dxf>
      <font>
        <color theme="1"/>
      </font>
      <border>
        <top style="medium">
          <color theme="1"/>
        </top>
        <bottom style="medium">
          <color theme="1"/>
        </bottom>
      </border>
    </dxf>
  </dxfs>
  <tableStyles count="1" defaultTableStyle="TableStyleMedium2" defaultPivotStyle="PivotStyleLight16">
    <tableStyle name="Tabla_UCA" pivot="0" count="8" xr9:uid="{00000000-0011-0000-FFFF-FFFF00000000}">
      <tableStyleElement type="wholeTable" dxfId="347"/>
      <tableStyleElement type="headerRow" dxfId="346"/>
      <tableStyleElement type="totalRow" dxfId="345"/>
      <tableStyleElement type="firstColumn" dxfId="344"/>
      <tableStyleElement type="lastColumn" dxfId="343"/>
      <tableStyleElement type="firstRowStripe" dxfId="342"/>
      <tableStyleElement type="firstColumnStripe" dxfId="341"/>
      <tableStyleElement type="lastTotalCell" dxfId="340"/>
    </tableStyle>
  </tableStyles>
  <colors>
    <mruColors>
      <color rgb="FFE87B00"/>
      <color rgb="FF0058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Datos EM'!A1"/><Relationship Id="rId13" Type="http://schemas.openxmlformats.org/officeDocument/2006/relationships/hyperlink" Target="https://www.gnu.org/licenses/agpl-3.0.en.html" TargetMode="External"/><Relationship Id="rId3" Type="http://schemas.openxmlformats.org/officeDocument/2006/relationships/hyperlink" Target="https://www.youtube.com/channel/UCTkOmf2IiTvxn1ch9hYjYQQ" TargetMode="External"/><Relationship Id="rId7" Type="http://schemas.openxmlformats.org/officeDocument/2006/relationships/hyperlink" Target="#'Datos VF'!A1"/><Relationship Id="rId12" Type="http://schemas.openxmlformats.org/officeDocument/2006/relationships/hyperlink" Target="#'Datos CL'!A1"/><Relationship Id="rId2" Type="http://schemas.openxmlformats.org/officeDocument/2006/relationships/image" Target="../media/image2.png"/><Relationship Id="rId16" Type="http://schemas.openxmlformats.org/officeDocument/2006/relationships/image" Target="../media/image4.jpeg"/><Relationship Id="rId1" Type="http://schemas.openxmlformats.org/officeDocument/2006/relationships/image" Target="../media/image1.png"/><Relationship Id="rId6" Type="http://schemas.openxmlformats.org/officeDocument/2006/relationships/hyperlink" Target="#'Datos O2'!A1"/><Relationship Id="rId11" Type="http://schemas.openxmlformats.org/officeDocument/2006/relationships/hyperlink" Target="#'Datos EN'!A1"/><Relationship Id="rId5" Type="http://schemas.openxmlformats.org/officeDocument/2006/relationships/hyperlink" Target="#'Datos OM'!A1"/><Relationship Id="rId15" Type="http://schemas.openxmlformats.org/officeDocument/2006/relationships/hyperlink" Target="https://www.uca.es" TargetMode="External"/><Relationship Id="rId10" Type="http://schemas.openxmlformats.org/officeDocument/2006/relationships/hyperlink" Target="#'Datos PP'!A1"/><Relationship Id="rId4" Type="http://schemas.openxmlformats.org/officeDocument/2006/relationships/hyperlink" Target="#DICCIONARIO!A1"/><Relationship Id="rId9" Type="http://schemas.openxmlformats.org/officeDocument/2006/relationships/hyperlink" Target="#'Datos RC'!A1"/><Relationship Id="rId1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hyperlink" Target="https://docs.google.com/spreadsheets/d/1D6U6PeLE3luWmUhl-RVSDnk9DJuo7-Q2wFvvFTDB1Ow/edit#gid=862985408" TargetMode="External"/><Relationship Id="rId2" Type="http://schemas.openxmlformats.org/officeDocument/2006/relationships/image" Target="../media/image7.jpeg"/><Relationship Id="rId1" Type="http://schemas.openxmlformats.org/officeDocument/2006/relationships/image" Target="../media/image6.png"/><Relationship Id="rId4" Type="http://schemas.openxmlformats.org/officeDocument/2006/relationships/hyperlink" Target="#INICIO!A1"/></Relationships>
</file>

<file path=xl/drawings/_rels/drawing2.xml.rels><?xml version="1.0" encoding="UTF-8" standalone="yes"?>
<Relationships xmlns="http://schemas.openxmlformats.org/package/2006/relationships"><Relationship Id="rId8" Type="http://schemas.openxmlformats.org/officeDocument/2006/relationships/hyperlink" Target="#'Datos EM'!F5"/><Relationship Id="rId13" Type="http://schemas.openxmlformats.org/officeDocument/2006/relationships/hyperlink" Target="https://www.youtube.com/channel/UCTkOmf2IiTvxn1ch9hYjYQQ" TargetMode="External"/><Relationship Id="rId3" Type="http://schemas.openxmlformats.org/officeDocument/2006/relationships/hyperlink" Target="#DICCIONARIO!D3"/><Relationship Id="rId7" Type="http://schemas.openxmlformats.org/officeDocument/2006/relationships/hyperlink" Target="#'Datos VF'!F5"/><Relationship Id="rId12" Type="http://schemas.openxmlformats.org/officeDocument/2006/relationships/hyperlink" Target="#'Datos CL'!F5"/><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tos O2'!F5"/><Relationship Id="rId11" Type="http://schemas.openxmlformats.org/officeDocument/2006/relationships/hyperlink" Target="#'Datos EN'!F5"/><Relationship Id="rId5" Type="http://schemas.openxmlformats.org/officeDocument/2006/relationships/hyperlink" Target="#'Datos OM'!F5"/><Relationship Id="rId10" Type="http://schemas.openxmlformats.org/officeDocument/2006/relationships/hyperlink" Target="#'Datos PP'!F5"/><Relationship Id="rId4" Type="http://schemas.openxmlformats.org/officeDocument/2006/relationships/hyperlink" Target="#INICIO!A1"/><Relationship Id="rId9" Type="http://schemas.openxmlformats.org/officeDocument/2006/relationships/hyperlink" Target="#'Datos RC'!F5"/><Relationship Id="rId1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4.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5.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6.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7.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8.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_rels/drawing9.xml.rels><?xml version="1.0" encoding="UTF-8" standalone="yes"?>
<Relationships xmlns="http://schemas.openxmlformats.org/package/2006/relationships"><Relationship Id="rId8" Type="http://schemas.openxmlformats.org/officeDocument/2006/relationships/hyperlink" Target="#'Datos O2'!F5"/><Relationship Id="rId13" Type="http://schemas.openxmlformats.org/officeDocument/2006/relationships/hyperlink" Target="#'Datos EN'!F5"/><Relationship Id="rId3" Type="http://schemas.openxmlformats.org/officeDocument/2006/relationships/image" Target="../media/image1.png"/><Relationship Id="rId7" Type="http://schemas.openxmlformats.org/officeDocument/2006/relationships/hyperlink" Target="#'Datos OM'!F5"/><Relationship Id="rId12" Type="http://schemas.openxmlformats.org/officeDocument/2006/relationships/hyperlink" Target="#'Datos PP'!F5"/><Relationship Id="rId2" Type="http://schemas.openxmlformats.org/officeDocument/2006/relationships/image" Target="../media/image5.jpeg"/><Relationship Id="rId1" Type="http://schemas.openxmlformats.org/officeDocument/2006/relationships/hyperlink" Target="https://www.youtube.com/channel/UCTkOmf2IiTvxn1ch9hYjYQQ" TargetMode="External"/><Relationship Id="rId6" Type="http://schemas.openxmlformats.org/officeDocument/2006/relationships/hyperlink" Target="#INICIO!A1"/><Relationship Id="rId11" Type="http://schemas.openxmlformats.org/officeDocument/2006/relationships/hyperlink" Target="#'Datos RC'!F5"/><Relationship Id="rId5" Type="http://schemas.openxmlformats.org/officeDocument/2006/relationships/hyperlink" Target="#DICCIONARIO!D3"/><Relationship Id="rId10" Type="http://schemas.openxmlformats.org/officeDocument/2006/relationships/hyperlink" Target="#'Datos EM'!F5"/><Relationship Id="rId4" Type="http://schemas.openxmlformats.org/officeDocument/2006/relationships/image" Target="../media/image2.png"/><Relationship Id="rId9" Type="http://schemas.openxmlformats.org/officeDocument/2006/relationships/hyperlink" Target="#'Datos VF'!F5"/><Relationship Id="rId14" Type="http://schemas.openxmlformats.org/officeDocument/2006/relationships/hyperlink" Target="#'Datos CL'!F5"/></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6</xdr:col>
      <xdr:colOff>488522</xdr:colOff>
      <xdr:row>10</xdr:row>
      <xdr:rowOff>48710</xdr:rowOff>
    </xdr:to>
    <xdr:pic>
      <xdr:nvPicPr>
        <xdr:cNvPr id="31" name="MOODLE">
          <a:extLst>
            <a:ext uri="{FF2B5EF4-FFF2-40B4-BE49-F238E27FC236}">
              <a16:creationId xmlns:a16="http://schemas.microsoft.com/office/drawing/2014/main" id="{00000000-0008-0000-0000-00001F000000}"/>
            </a:ext>
          </a:extLst>
        </xdr:cNvPr>
        <xdr:cNvPicPr>
          <a:picLocks noChangeAspect="1"/>
        </xdr:cNvPicPr>
      </xdr:nvPicPr>
      <xdr:blipFill rotWithShape="1">
        <a:blip xmlns:r="http://schemas.openxmlformats.org/officeDocument/2006/relationships" r:embed="rId1"/>
        <a:srcRect l="-14323" r="-1"/>
        <a:stretch/>
      </xdr:blipFill>
      <xdr:spPr>
        <a:xfrm>
          <a:off x="2473657" y="732146"/>
          <a:ext cx="1014528" cy="873262"/>
        </a:xfrm>
        <a:prstGeom prst="rect">
          <a:avLst/>
        </a:prstGeom>
      </xdr:spPr>
    </xdr:pic>
    <xdr:clientData/>
  </xdr:twoCellAnchor>
  <xdr:twoCellAnchor editAs="oneCell">
    <xdr:from>
      <xdr:col>12</xdr:col>
      <xdr:colOff>526007</xdr:colOff>
      <xdr:row>4</xdr:row>
      <xdr:rowOff>0</xdr:rowOff>
    </xdr:from>
    <xdr:to>
      <xdr:col>14</xdr:col>
      <xdr:colOff>449848</xdr:colOff>
      <xdr:row>10</xdr:row>
      <xdr:rowOff>30420</xdr:rowOff>
    </xdr:to>
    <xdr:pic>
      <xdr:nvPicPr>
        <xdr:cNvPr id="30" name="FTP">
          <a:extLst>
            <a:ext uri="{FF2B5EF4-FFF2-40B4-BE49-F238E27FC236}">
              <a16:creationId xmlns:a16="http://schemas.microsoft.com/office/drawing/2014/main" id="{00000000-0008-0000-0000-00001E000000}"/>
            </a:ext>
          </a:extLst>
        </xdr:cNvPr>
        <xdr:cNvPicPr>
          <a:picLocks noChangeAspect="1"/>
        </xdr:cNvPicPr>
      </xdr:nvPicPr>
      <xdr:blipFill rotWithShape="1">
        <a:blip xmlns:r="http://schemas.openxmlformats.org/officeDocument/2006/relationships" r:embed="rId2"/>
        <a:srcRect l="-13960" r="-2"/>
        <a:stretch/>
      </xdr:blipFill>
      <xdr:spPr>
        <a:xfrm>
          <a:off x="6681716" y="732146"/>
          <a:ext cx="975856" cy="854972"/>
        </a:xfrm>
        <a:prstGeom prst="rect">
          <a:avLst/>
        </a:prstGeom>
      </xdr:spPr>
    </xdr:pic>
    <xdr:clientData/>
  </xdr:twoCellAnchor>
  <xdr:twoCellAnchor>
    <xdr:from>
      <xdr:col>14</xdr:col>
      <xdr:colOff>511791</xdr:colOff>
      <xdr:row>5</xdr:row>
      <xdr:rowOff>7872</xdr:rowOff>
    </xdr:from>
    <xdr:to>
      <xdr:col>17</xdr:col>
      <xdr:colOff>518901</xdr:colOff>
      <xdr:row>6</xdr:row>
      <xdr:rowOff>173182</xdr:rowOff>
    </xdr:to>
    <xdr:sp macro="" textlink="">
      <xdr:nvSpPr>
        <xdr:cNvPr id="13" name="Enlace YouTube">
          <a:hlinkClick xmlns:r="http://schemas.openxmlformats.org/officeDocument/2006/relationships" r:id="rId3"/>
          <a:extLst>
            <a:ext uri="{FF2B5EF4-FFF2-40B4-BE49-F238E27FC236}">
              <a16:creationId xmlns:a16="http://schemas.microsoft.com/office/drawing/2014/main" id="{00000000-0008-0000-0000-00000D000000}"/>
            </a:ext>
          </a:extLst>
        </xdr:cNvPr>
        <xdr:cNvSpPr/>
      </xdr:nvSpPr>
      <xdr:spPr>
        <a:xfrm>
          <a:off x="7719515" y="939047"/>
          <a:ext cx="1585132" cy="243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0</xdr:col>
      <xdr:colOff>0</xdr:colOff>
      <xdr:row>16</xdr:row>
      <xdr:rowOff>0</xdr:rowOff>
    </xdr:from>
    <xdr:to>
      <xdr:col>0</xdr:col>
      <xdr:colOff>728133</xdr:colOff>
      <xdr:row>18</xdr:row>
      <xdr:rowOff>165966</xdr:rowOff>
    </xdr:to>
    <xdr:sp macro="[0]!IR_DICCIONARIO" textlink="">
      <xdr:nvSpPr>
        <xdr:cNvPr id="32" name="Cualquier Idioma">
          <a:hlinkClick xmlns:r="http://schemas.openxmlformats.org/officeDocument/2006/relationships" r:id="rId4" tooltip="DICTIONARY"/>
          <a:extLst>
            <a:ext uri="{FF2B5EF4-FFF2-40B4-BE49-F238E27FC236}">
              <a16:creationId xmlns:a16="http://schemas.microsoft.com/office/drawing/2014/main" id="{00000000-0008-0000-0000-000020000000}"/>
            </a:ext>
          </a:extLst>
        </xdr:cNvPr>
        <xdr:cNvSpPr/>
      </xdr:nvSpPr>
      <xdr:spPr>
        <a:xfrm>
          <a:off x="0" y="2302934"/>
          <a:ext cx="728133" cy="426738"/>
        </a:xfrm>
        <a:prstGeom prst="rect">
          <a:avLst/>
        </a:prstGeom>
        <a:solidFill>
          <a:schemeClr val="bg1">
            <a:lumMod val="85000"/>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xdr:col>
      <xdr:colOff>32141</xdr:colOff>
      <xdr:row>22</xdr:row>
      <xdr:rowOff>10714</xdr:rowOff>
    </xdr:from>
    <xdr:to>
      <xdr:col>3</xdr:col>
      <xdr:colOff>534152</xdr:colOff>
      <xdr:row>25</xdr:row>
      <xdr:rowOff>171906</xdr:rowOff>
    </xdr:to>
    <xdr:sp macro="[0]!IR_OM" textlink="">
      <xdr:nvSpPr>
        <xdr:cNvPr id="34" name="OM">
          <a:hlinkClick xmlns:r="http://schemas.openxmlformats.org/officeDocument/2006/relationships" r:id="rId5" tooltip="OM 1R"/>
          <a:extLst>
            <a:ext uri="{FF2B5EF4-FFF2-40B4-BE49-F238E27FC236}">
              <a16:creationId xmlns:a16="http://schemas.microsoft.com/office/drawing/2014/main" id="{00000000-0008-0000-0000-000022000000}"/>
            </a:ext>
          </a:extLst>
        </xdr:cNvPr>
        <xdr:cNvSpPr/>
      </xdr:nvSpPr>
      <xdr:spPr>
        <a:xfrm>
          <a:off x="987181" y="3082420"/>
          <a:ext cx="1070971"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561405</xdr:colOff>
      <xdr:row>22</xdr:row>
      <xdr:rowOff>10161</xdr:rowOff>
    </xdr:from>
    <xdr:to>
      <xdr:col>5</xdr:col>
      <xdr:colOff>554264</xdr:colOff>
      <xdr:row>25</xdr:row>
      <xdr:rowOff>171353</xdr:rowOff>
    </xdr:to>
    <xdr:sp macro="[0]!IR_O2" textlink="">
      <xdr:nvSpPr>
        <xdr:cNvPr id="35" name="O2">
          <a:hlinkClick xmlns:r="http://schemas.openxmlformats.org/officeDocument/2006/relationships" r:id="rId6" tooltip="OM +R"/>
          <a:extLst>
            <a:ext uri="{FF2B5EF4-FFF2-40B4-BE49-F238E27FC236}">
              <a16:creationId xmlns:a16="http://schemas.microsoft.com/office/drawing/2014/main" id="{00000000-0008-0000-0000-000023000000}"/>
            </a:ext>
          </a:extLst>
        </xdr:cNvPr>
        <xdr:cNvSpPr/>
      </xdr:nvSpPr>
      <xdr:spPr>
        <a:xfrm>
          <a:off x="2085405" y="3081867"/>
          <a:ext cx="1130779" cy="611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6</xdr:col>
      <xdr:colOff>0</xdr:colOff>
      <xdr:row>21</xdr:row>
      <xdr:rowOff>58615</xdr:rowOff>
    </xdr:from>
    <xdr:to>
      <xdr:col>7</xdr:col>
      <xdr:colOff>548640</xdr:colOff>
      <xdr:row>25</xdr:row>
      <xdr:rowOff>168518</xdr:rowOff>
    </xdr:to>
    <xdr:sp macro="[0]!IR_VF" textlink="">
      <xdr:nvSpPr>
        <xdr:cNvPr id="36" name="VF">
          <a:hlinkClick xmlns:r="http://schemas.openxmlformats.org/officeDocument/2006/relationships" r:id="rId7" tooltip="VF"/>
          <a:extLst>
            <a:ext uri="{FF2B5EF4-FFF2-40B4-BE49-F238E27FC236}">
              <a16:creationId xmlns:a16="http://schemas.microsoft.com/office/drawing/2014/main" id="{00000000-0008-0000-0000-000024000000}"/>
            </a:ext>
          </a:extLst>
        </xdr:cNvPr>
        <xdr:cNvSpPr/>
      </xdr:nvSpPr>
      <xdr:spPr>
        <a:xfrm>
          <a:off x="3230880" y="3065975"/>
          <a:ext cx="1117600" cy="6246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8</xdr:col>
      <xdr:colOff>0</xdr:colOff>
      <xdr:row>22</xdr:row>
      <xdr:rowOff>0</xdr:rowOff>
    </xdr:from>
    <xdr:to>
      <xdr:col>9</xdr:col>
      <xdr:colOff>558800</xdr:colOff>
      <xdr:row>25</xdr:row>
      <xdr:rowOff>168519</xdr:rowOff>
    </xdr:to>
    <xdr:sp macro="[0]!IR_E" textlink="">
      <xdr:nvSpPr>
        <xdr:cNvPr id="37" name="EM">
          <a:hlinkClick xmlns:r="http://schemas.openxmlformats.org/officeDocument/2006/relationships" r:id="rId8" tooltip="EM"/>
          <a:extLst>
            <a:ext uri="{FF2B5EF4-FFF2-40B4-BE49-F238E27FC236}">
              <a16:creationId xmlns:a16="http://schemas.microsoft.com/office/drawing/2014/main" id="{00000000-0008-0000-0000-000025000000}"/>
            </a:ext>
          </a:extLst>
        </xdr:cNvPr>
        <xdr:cNvSpPr/>
      </xdr:nvSpPr>
      <xdr:spPr>
        <a:xfrm>
          <a:off x="4368800" y="3071706"/>
          <a:ext cx="1127760" cy="6189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10</xdr:col>
      <xdr:colOff>0</xdr:colOff>
      <xdr:row>22</xdr:row>
      <xdr:rowOff>0</xdr:rowOff>
    </xdr:from>
    <xdr:to>
      <xdr:col>11</xdr:col>
      <xdr:colOff>504200</xdr:colOff>
      <xdr:row>25</xdr:row>
      <xdr:rowOff>183173</xdr:rowOff>
    </xdr:to>
    <xdr:sp macro="[0]!IR_RC" textlink="">
      <xdr:nvSpPr>
        <xdr:cNvPr id="38" name="RC">
          <a:hlinkClick xmlns:r="http://schemas.openxmlformats.org/officeDocument/2006/relationships" r:id="rId9" tooltip="RC"/>
          <a:extLst>
            <a:ext uri="{FF2B5EF4-FFF2-40B4-BE49-F238E27FC236}">
              <a16:creationId xmlns:a16="http://schemas.microsoft.com/office/drawing/2014/main" id="{00000000-0008-0000-0000-000026000000}"/>
            </a:ext>
          </a:extLst>
        </xdr:cNvPr>
        <xdr:cNvSpPr/>
      </xdr:nvSpPr>
      <xdr:spPr>
        <a:xfrm>
          <a:off x="5121519" y="3084635"/>
          <a:ext cx="1031739" cy="6301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12</xdr:col>
      <xdr:colOff>30483</xdr:colOff>
      <xdr:row>21</xdr:row>
      <xdr:rowOff>58615</xdr:rowOff>
    </xdr:from>
    <xdr:to>
      <xdr:col>13</xdr:col>
      <xdr:colOff>540508</xdr:colOff>
      <xdr:row>25</xdr:row>
      <xdr:rowOff>183172</xdr:rowOff>
    </xdr:to>
    <xdr:sp macro="[0]!IR_PP" textlink="">
      <xdr:nvSpPr>
        <xdr:cNvPr id="39" name="PP">
          <a:hlinkClick xmlns:r="http://schemas.openxmlformats.org/officeDocument/2006/relationships" r:id="rId10" tooltip="PP"/>
          <a:extLst>
            <a:ext uri="{FF2B5EF4-FFF2-40B4-BE49-F238E27FC236}">
              <a16:creationId xmlns:a16="http://schemas.microsoft.com/office/drawing/2014/main" id="{00000000-0008-0000-0000-000027000000}"/>
            </a:ext>
          </a:extLst>
        </xdr:cNvPr>
        <xdr:cNvSpPr/>
      </xdr:nvSpPr>
      <xdr:spPr>
        <a:xfrm>
          <a:off x="6675123" y="3065975"/>
          <a:ext cx="1078985" cy="6393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14</xdr:col>
      <xdr:colOff>0</xdr:colOff>
      <xdr:row>22</xdr:row>
      <xdr:rowOff>0</xdr:rowOff>
    </xdr:from>
    <xdr:to>
      <xdr:col>15</xdr:col>
      <xdr:colOff>503444</xdr:colOff>
      <xdr:row>25</xdr:row>
      <xdr:rowOff>175846</xdr:rowOff>
    </xdr:to>
    <xdr:sp macro="[0]!IR_EN" textlink="">
      <xdr:nvSpPr>
        <xdr:cNvPr id="40" name="EN">
          <a:hlinkClick xmlns:r="http://schemas.openxmlformats.org/officeDocument/2006/relationships" r:id="rId11" tooltip="EN"/>
          <a:extLst>
            <a:ext uri="{FF2B5EF4-FFF2-40B4-BE49-F238E27FC236}">
              <a16:creationId xmlns:a16="http://schemas.microsoft.com/office/drawing/2014/main" id="{00000000-0008-0000-0000-000028000000}"/>
            </a:ext>
          </a:extLst>
        </xdr:cNvPr>
        <xdr:cNvSpPr/>
      </xdr:nvSpPr>
      <xdr:spPr>
        <a:xfrm>
          <a:off x="7231673" y="3084635"/>
          <a:ext cx="1030983"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16</xdr:col>
      <xdr:colOff>0</xdr:colOff>
      <xdr:row>22</xdr:row>
      <xdr:rowOff>0</xdr:rowOff>
    </xdr:from>
    <xdr:to>
      <xdr:col>17</xdr:col>
      <xdr:colOff>515160</xdr:colOff>
      <xdr:row>25</xdr:row>
      <xdr:rowOff>175846</xdr:rowOff>
    </xdr:to>
    <xdr:sp macro="[0]!IR_CL" textlink="">
      <xdr:nvSpPr>
        <xdr:cNvPr id="41" name="CL">
          <a:hlinkClick xmlns:r="http://schemas.openxmlformats.org/officeDocument/2006/relationships" r:id="rId12" tooltip="CL"/>
          <a:extLst>
            <a:ext uri="{FF2B5EF4-FFF2-40B4-BE49-F238E27FC236}">
              <a16:creationId xmlns:a16="http://schemas.microsoft.com/office/drawing/2014/main" id="{00000000-0008-0000-0000-000029000000}"/>
            </a:ext>
          </a:extLst>
        </xdr:cNvPr>
        <xdr:cNvSpPr/>
      </xdr:nvSpPr>
      <xdr:spPr>
        <a:xfrm>
          <a:off x="8286750" y="3084635"/>
          <a:ext cx="1042698" cy="6227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15</xdr:col>
      <xdr:colOff>0</xdr:colOff>
      <xdr:row>26</xdr:row>
      <xdr:rowOff>78190</xdr:rowOff>
    </xdr:from>
    <xdr:to>
      <xdr:col>15</xdr:col>
      <xdr:colOff>504683</xdr:colOff>
      <xdr:row>28</xdr:row>
      <xdr:rowOff>19920</xdr:rowOff>
    </xdr:to>
    <xdr:pic>
      <xdr:nvPicPr>
        <xdr:cNvPr id="18" name="Imagen 17">
          <a:hlinkClick xmlns:r="http://schemas.openxmlformats.org/officeDocument/2006/relationships" r:id="rId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33731" y="3859757"/>
          <a:ext cx="504683" cy="211842"/>
        </a:xfrm>
        <a:prstGeom prst="rect">
          <a:avLst/>
        </a:prstGeom>
      </xdr:spPr>
    </xdr:pic>
    <xdr:clientData/>
  </xdr:twoCellAnchor>
  <xdr:twoCellAnchor editAs="absolute">
    <xdr:from>
      <xdr:col>15</xdr:col>
      <xdr:colOff>1958</xdr:colOff>
      <xdr:row>29</xdr:row>
      <xdr:rowOff>1990</xdr:rowOff>
    </xdr:from>
    <xdr:to>
      <xdr:col>17</xdr:col>
      <xdr:colOff>493900</xdr:colOff>
      <xdr:row>33</xdr:row>
      <xdr:rowOff>65439</xdr:rowOff>
    </xdr:to>
    <xdr:pic>
      <xdr:nvPicPr>
        <xdr:cNvPr id="21" name="UCA">
          <a:hlinkClick xmlns:r="http://schemas.openxmlformats.org/officeDocument/2006/relationships" r:id="rId15"/>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733731" y="4129869"/>
          <a:ext cx="1545915" cy="605663"/>
        </a:xfrm>
        <a:prstGeom prst="rect">
          <a:avLst/>
        </a:prstGeom>
        <a:ln w="25400">
          <a:solidFill>
            <a:srgbClr val="E87B00"/>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2213</xdr:colOff>
      <xdr:row>1</xdr:row>
      <xdr:rowOff>339000</xdr:rowOff>
    </xdr:to>
    <xdr:grpSp>
      <xdr:nvGrpSpPr>
        <xdr:cNvPr id="2" name="MOODLE-FTP">
          <a:extLst>
            <a:ext uri="{FF2B5EF4-FFF2-40B4-BE49-F238E27FC236}">
              <a16:creationId xmlns:a16="http://schemas.microsoft.com/office/drawing/2014/main" id="{00000000-0008-0000-0900-000002000000}"/>
            </a:ext>
          </a:extLst>
        </xdr:cNvPr>
        <xdr:cNvGrpSpPr/>
      </xdr:nvGrpSpPr>
      <xdr:grpSpPr>
        <a:xfrm>
          <a:off x="0" y="0"/>
          <a:ext cx="4725353" cy="720350"/>
          <a:chOff x="0" y="0"/>
          <a:chExt cx="4382791" cy="721176"/>
        </a:xfrm>
      </xdr:grpSpPr>
      <xdr:pic>
        <xdr:nvPicPr>
          <xdr:cNvPr id="3" name="FTP">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4685" y="0"/>
            <a:ext cx="718106"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pic>
        <xdr:nvPicPr>
          <xdr:cNvPr id="4" name="MOODLE">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403" t="8301" r="8171" b="7941"/>
          <a:stretch/>
        </xdr:blipFill>
        <xdr:spPr>
          <a:xfrm>
            <a:off x="0" y="0"/>
            <a:ext cx="730559" cy="72117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3</xdr:col>
      <xdr:colOff>783691</xdr:colOff>
      <xdr:row>1</xdr:row>
      <xdr:rowOff>0</xdr:rowOff>
    </xdr:from>
    <xdr:to>
      <xdr:col>3</xdr:col>
      <xdr:colOff>3946447</xdr:colOff>
      <xdr:row>1</xdr:row>
      <xdr:rowOff>357656</xdr:rowOff>
    </xdr:to>
    <xdr:sp macro="[0]!Enlace_DICCIONARIO" textlink="">
      <xdr:nvSpPr>
        <xdr:cNvPr id="5" name="LINK DICCIONARIO">
          <a:hlinkClick xmlns:r="http://schemas.openxmlformats.org/officeDocument/2006/relationships" r:id="rId3"/>
          <a:extLst>
            <a:ext uri="{FF2B5EF4-FFF2-40B4-BE49-F238E27FC236}">
              <a16:creationId xmlns:a16="http://schemas.microsoft.com/office/drawing/2014/main" id="{00000000-0008-0000-0900-000005000000}"/>
            </a:ext>
          </a:extLst>
        </xdr:cNvPr>
        <xdr:cNvSpPr/>
      </xdr:nvSpPr>
      <xdr:spPr>
        <a:xfrm>
          <a:off x="783691" y="381350"/>
          <a:ext cx="3162756" cy="3576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xdr:col>
      <xdr:colOff>794187</xdr:colOff>
      <xdr:row>0</xdr:row>
      <xdr:rowOff>0</xdr:rowOff>
    </xdr:from>
    <xdr:to>
      <xdr:col>3</xdr:col>
      <xdr:colOff>3911461</xdr:colOff>
      <xdr:row>0</xdr:row>
      <xdr:rowOff>360000</xdr:rowOff>
    </xdr:to>
    <xdr:sp macro="[0]!IR_INICIO" textlink="">
      <xdr:nvSpPr>
        <xdr:cNvPr id="6" name="INICIO">
          <a:hlinkClick xmlns:r="http://schemas.openxmlformats.org/officeDocument/2006/relationships" r:id="rId4" tooltip="INICIO - HOME"/>
          <a:extLst>
            <a:ext uri="{FF2B5EF4-FFF2-40B4-BE49-F238E27FC236}">
              <a16:creationId xmlns:a16="http://schemas.microsoft.com/office/drawing/2014/main" id="{00000000-0008-0000-0900-000006000000}"/>
            </a:ext>
          </a:extLst>
        </xdr:cNvPr>
        <xdr:cNvSpPr/>
      </xdr:nvSpPr>
      <xdr:spPr>
        <a:xfrm>
          <a:off x="794187" y="0"/>
          <a:ext cx="3117274" cy="360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5</xdr:col>
      <xdr:colOff>5037660</xdr:colOff>
      <xdr:row>2</xdr:row>
      <xdr:rowOff>35674</xdr:rowOff>
    </xdr:to>
    <xdr:grpSp>
      <xdr:nvGrpSpPr>
        <xdr:cNvPr id="31" name="MENU">
          <a:extLst>
            <a:ext uri="{FF2B5EF4-FFF2-40B4-BE49-F238E27FC236}">
              <a16:creationId xmlns:a16="http://schemas.microsoft.com/office/drawing/2014/main" id="{00000000-0008-0000-0100-00001F000000}"/>
            </a:ext>
          </a:extLst>
        </xdr:cNvPr>
        <xdr:cNvGrpSpPr/>
      </xdr:nvGrpSpPr>
      <xdr:grpSpPr>
        <a:xfrm>
          <a:off x="1825414" y="0"/>
          <a:ext cx="5037660" cy="665594"/>
          <a:chOff x="1724476" y="0"/>
          <a:chExt cx="5037660" cy="660514"/>
        </a:xfrm>
      </xdr:grpSpPr>
      <xdr:sp macro="" textlink="">
        <xdr:nvSpPr>
          <xdr:cNvPr id="32" name="FONDO BLANCO">
            <a:extLst>
              <a:ext uri="{FF2B5EF4-FFF2-40B4-BE49-F238E27FC236}">
                <a16:creationId xmlns:a16="http://schemas.microsoft.com/office/drawing/2014/main" id="{00000000-0008-0000-0100-00002000000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3" name="FTP-MOODLE">
            <a:extLst>
              <a:ext uri="{FF2B5EF4-FFF2-40B4-BE49-F238E27FC236}">
                <a16:creationId xmlns:a16="http://schemas.microsoft.com/office/drawing/2014/main" id="{00000000-0008-0000-0100-000021000000}"/>
              </a:ext>
            </a:extLst>
          </xdr:cNvPr>
          <xdr:cNvGrpSpPr/>
        </xdr:nvGrpSpPr>
        <xdr:grpSpPr>
          <a:xfrm>
            <a:off x="5320436" y="0"/>
            <a:ext cx="427979" cy="660514"/>
            <a:chOff x="7590235" y="0"/>
            <a:chExt cx="427979" cy="666705"/>
          </a:xfrm>
        </xdr:grpSpPr>
        <xdr:pic>
          <xdr:nvPicPr>
            <xdr:cNvPr id="45" name="Moodle">
              <a:extLst>
                <a:ext uri="{FF2B5EF4-FFF2-40B4-BE49-F238E27FC236}">
                  <a16:creationId xmlns:a16="http://schemas.microsoft.com/office/drawing/2014/main" id="{00000000-0008-0000-0100-00002D000000}"/>
                </a:ext>
              </a:extLst>
            </xdr:cNvPr>
            <xdr:cNvPicPr>
              <a:picLocks noChangeAspect="1"/>
            </xdr:cNvPicPr>
          </xdr:nvPicPr>
          <xdr:blipFill rotWithShape="1">
            <a:blip xmlns:r="http://schemas.openxmlformats.org/officeDocument/2006/relationships" r:embed="rId1"/>
            <a:srcRect l="-14323" r="-1"/>
            <a:stretch/>
          </xdr:blipFill>
          <xdr:spPr>
            <a:xfrm>
              <a:off x="7590235" y="0"/>
              <a:ext cx="427979" cy="363096"/>
            </a:xfrm>
            <a:prstGeom prst="rect">
              <a:avLst/>
            </a:prstGeom>
          </xdr:spPr>
        </xdr:pic>
        <xdr:pic>
          <xdr:nvPicPr>
            <xdr:cNvPr id="46" name="FTP">
              <a:extLst>
                <a:ext uri="{FF2B5EF4-FFF2-40B4-BE49-F238E27FC236}">
                  <a16:creationId xmlns:a16="http://schemas.microsoft.com/office/drawing/2014/main" id="{00000000-0008-0000-0100-00002E000000}"/>
                </a:ext>
              </a:extLst>
            </xdr:cNvPr>
            <xdr:cNvPicPr>
              <a:picLocks noChangeAspect="1"/>
            </xdr:cNvPicPr>
          </xdr:nvPicPr>
          <xdr:blipFill rotWithShape="1">
            <a:blip xmlns:r="http://schemas.openxmlformats.org/officeDocument/2006/relationships" r:embed="rId2"/>
            <a:srcRect l="-13960" r="-2"/>
            <a:stretch/>
          </xdr:blipFill>
          <xdr:spPr>
            <a:xfrm>
              <a:off x="7596187" y="303610"/>
              <a:ext cx="421352" cy="363095"/>
            </a:xfrm>
            <a:prstGeom prst="rect">
              <a:avLst/>
            </a:prstGeom>
          </xdr:spPr>
        </xdr:pic>
      </xdr:grpSp>
      <xdr:sp macro="[0]!IR_DICCIONARIO" textlink="">
        <xdr:nvSpPr>
          <xdr:cNvPr id="34" name="DICCIONARIO">
            <a:hlinkClick xmlns:r="http://schemas.openxmlformats.org/officeDocument/2006/relationships" r:id="rId3" tooltip="DICTIONARY"/>
            <a:extLst>
              <a:ext uri="{FF2B5EF4-FFF2-40B4-BE49-F238E27FC236}">
                <a16:creationId xmlns:a16="http://schemas.microsoft.com/office/drawing/2014/main" id="{00000000-0008-0000-0100-000022000000}"/>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35" name="INICIO">
            <a:hlinkClick xmlns:r="http://schemas.openxmlformats.org/officeDocument/2006/relationships" r:id="rId4" tooltip="INICIO / HOME"/>
            <a:extLst>
              <a:ext uri="{FF2B5EF4-FFF2-40B4-BE49-F238E27FC236}">
                <a16:creationId xmlns:a16="http://schemas.microsoft.com/office/drawing/2014/main" id="{00000000-0008-0000-0100-000023000000}"/>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36" name="TIPO PREGUNTAS">
            <a:extLst>
              <a:ext uri="{FF2B5EF4-FFF2-40B4-BE49-F238E27FC236}">
                <a16:creationId xmlns:a16="http://schemas.microsoft.com/office/drawing/2014/main" id="{00000000-0008-0000-0100-000024000000}"/>
              </a:ext>
            </a:extLst>
          </xdr:cNvPr>
          <xdr:cNvGrpSpPr/>
        </xdr:nvGrpSpPr>
        <xdr:grpSpPr>
          <a:xfrm>
            <a:off x="1724476" y="15241"/>
            <a:ext cx="3589860" cy="610800"/>
            <a:chOff x="1724476" y="15241"/>
            <a:chExt cx="3589860" cy="610800"/>
          </a:xfrm>
        </xdr:grpSpPr>
        <xdr:sp macro="[0]!IR_OM" textlink="">
          <xdr:nvSpPr>
            <xdr:cNvPr id="37" name="OM">
              <a:hlinkClick xmlns:r="http://schemas.openxmlformats.org/officeDocument/2006/relationships" r:id="rId5" tooltip="OM 1R"/>
              <a:extLst>
                <a:ext uri="{FF2B5EF4-FFF2-40B4-BE49-F238E27FC236}">
                  <a16:creationId xmlns:a16="http://schemas.microsoft.com/office/drawing/2014/main" id="{00000000-0008-0000-0100-000025000000}"/>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38" name="O2">
              <a:hlinkClick xmlns:r="http://schemas.openxmlformats.org/officeDocument/2006/relationships" r:id="rId6" tooltip="OM +R"/>
              <a:extLst>
                <a:ext uri="{FF2B5EF4-FFF2-40B4-BE49-F238E27FC236}">
                  <a16:creationId xmlns:a16="http://schemas.microsoft.com/office/drawing/2014/main" id="{00000000-0008-0000-0100-000026000000}"/>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39" name="VF">
              <a:hlinkClick xmlns:r="http://schemas.openxmlformats.org/officeDocument/2006/relationships" r:id="rId7" tooltip="VF"/>
              <a:extLst>
                <a:ext uri="{FF2B5EF4-FFF2-40B4-BE49-F238E27FC236}">
                  <a16:creationId xmlns:a16="http://schemas.microsoft.com/office/drawing/2014/main" id="{00000000-0008-0000-0100-000027000000}"/>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40" name="EM">
              <a:hlinkClick xmlns:r="http://schemas.openxmlformats.org/officeDocument/2006/relationships" r:id="rId8" tooltip="EM"/>
              <a:extLst>
                <a:ext uri="{FF2B5EF4-FFF2-40B4-BE49-F238E27FC236}">
                  <a16:creationId xmlns:a16="http://schemas.microsoft.com/office/drawing/2014/main" id="{00000000-0008-0000-0100-000028000000}"/>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41" name="RC">
              <a:hlinkClick xmlns:r="http://schemas.openxmlformats.org/officeDocument/2006/relationships" r:id="rId9" tooltip="RC"/>
              <a:extLst>
                <a:ext uri="{FF2B5EF4-FFF2-40B4-BE49-F238E27FC236}">
                  <a16:creationId xmlns:a16="http://schemas.microsoft.com/office/drawing/2014/main" id="{00000000-0008-0000-0100-00002900000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42" name="PP">
              <a:hlinkClick xmlns:r="http://schemas.openxmlformats.org/officeDocument/2006/relationships" r:id="rId10" tooltip="PP"/>
              <a:extLst>
                <a:ext uri="{FF2B5EF4-FFF2-40B4-BE49-F238E27FC236}">
                  <a16:creationId xmlns:a16="http://schemas.microsoft.com/office/drawing/2014/main" id="{00000000-0008-0000-0100-00002A000000}"/>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43" name="EN">
              <a:hlinkClick xmlns:r="http://schemas.openxmlformats.org/officeDocument/2006/relationships" r:id="rId11" tooltip="EN"/>
              <a:extLst>
                <a:ext uri="{FF2B5EF4-FFF2-40B4-BE49-F238E27FC236}">
                  <a16:creationId xmlns:a16="http://schemas.microsoft.com/office/drawing/2014/main" id="{00000000-0008-0000-0100-00002B000000}"/>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44" name="CL">
              <a:hlinkClick xmlns:r="http://schemas.openxmlformats.org/officeDocument/2006/relationships" r:id="rId12" tooltip="CL"/>
              <a:extLst>
                <a:ext uri="{FF2B5EF4-FFF2-40B4-BE49-F238E27FC236}">
                  <a16:creationId xmlns:a16="http://schemas.microsoft.com/office/drawing/2014/main" id="{00000000-0008-0000-0100-00002C000000}"/>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twoCellAnchor editAs="absolute">
    <xdr:from>
      <xdr:col>0</xdr:col>
      <xdr:colOff>0</xdr:colOff>
      <xdr:row>0</xdr:row>
      <xdr:rowOff>0</xdr:rowOff>
    </xdr:from>
    <xdr:to>
      <xdr:col>4</xdr:col>
      <xdr:colOff>1197180</xdr:colOff>
      <xdr:row>1</xdr:row>
      <xdr:rowOff>311236</xdr:rowOff>
    </xdr:to>
    <xdr:pic>
      <xdr:nvPicPr>
        <xdr:cNvPr id="3" name="UCA">
          <a:hlinkClick xmlns:r="http://schemas.openxmlformats.org/officeDocument/2006/relationships" r:id="rId1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31" name="UCA">
          <a:hlinkClick xmlns:r="http://schemas.openxmlformats.org/officeDocument/2006/relationships" r:id="rId1"/>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2" name="MENU">
          <a:extLst>
            <a:ext uri="{FF2B5EF4-FFF2-40B4-BE49-F238E27FC236}">
              <a16:creationId xmlns:a16="http://schemas.microsoft.com/office/drawing/2014/main" id="{9C708AEC-2EF6-49D5-ABAE-AFF8A0E8948D}"/>
            </a:ext>
          </a:extLst>
        </xdr:cNvPr>
        <xdr:cNvGrpSpPr/>
      </xdr:nvGrpSpPr>
      <xdr:grpSpPr>
        <a:xfrm>
          <a:off x="1825414" y="0"/>
          <a:ext cx="5037660" cy="665594"/>
          <a:chOff x="1724476" y="0"/>
          <a:chExt cx="5037660" cy="660514"/>
        </a:xfrm>
      </xdr:grpSpPr>
      <xdr:sp macro="" textlink="">
        <xdr:nvSpPr>
          <xdr:cNvPr id="3" name="FONDO BLANCO">
            <a:extLst>
              <a:ext uri="{FF2B5EF4-FFF2-40B4-BE49-F238E27FC236}">
                <a16:creationId xmlns:a16="http://schemas.microsoft.com/office/drawing/2014/main" id="{FA223F18-D779-AA73-7EB6-5EE0D7DA1166}"/>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5" name="FTP-MOODLE">
            <a:extLst>
              <a:ext uri="{FF2B5EF4-FFF2-40B4-BE49-F238E27FC236}">
                <a16:creationId xmlns:a16="http://schemas.microsoft.com/office/drawing/2014/main" id="{9E72D145-13E7-8CB6-C8DA-64149D40BF08}"/>
              </a:ext>
            </a:extLst>
          </xdr:cNvPr>
          <xdr:cNvGrpSpPr/>
        </xdr:nvGrpSpPr>
        <xdr:grpSpPr>
          <a:xfrm>
            <a:off x="5320436" y="0"/>
            <a:ext cx="427979" cy="660514"/>
            <a:chOff x="7590235" y="0"/>
            <a:chExt cx="427979" cy="666705"/>
          </a:xfrm>
        </xdr:grpSpPr>
        <xdr:pic>
          <xdr:nvPicPr>
            <xdr:cNvPr id="27" name="Moodle">
              <a:extLst>
                <a:ext uri="{FF2B5EF4-FFF2-40B4-BE49-F238E27FC236}">
                  <a16:creationId xmlns:a16="http://schemas.microsoft.com/office/drawing/2014/main" id="{EF6DC1EF-E7F9-EFCE-829B-8E1F14C26D8D}"/>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28" name="FTP">
              <a:extLst>
                <a:ext uri="{FF2B5EF4-FFF2-40B4-BE49-F238E27FC236}">
                  <a16:creationId xmlns:a16="http://schemas.microsoft.com/office/drawing/2014/main" id="{4017BF2B-2DD2-163C-AD72-2C081F7097C3}"/>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6" name="DICCIONARIO">
            <a:hlinkClick xmlns:r="http://schemas.openxmlformats.org/officeDocument/2006/relationships" r:id="rId5" tooltip="DICTIONARY"/>
            <a:extLst>
              <a:ext uri="{FF2B5EF4-FFF2-40B4-BE49-F238E27FC236}">
                <a16:creationId xmlns:a16="http://schemas.microsoft.com/office/drawing/2014/main" id="{10C92BD7-DB40-0380-945B-39426A40739A}"/>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17" name="INICIO">
            <a:hlinkClick xmlns:r="http://schemas.openxmlformats.org/officeDocument/2006/relationships" r:id="rId6" tooltip="INICIO / HOME"/>
            <a:extLst>
              <a:ext uri="{FF2B5EF4-FFF2-40B4-BE49-F238E27FC236}">
                <a16:creationId xmlns:a16="http://schemas.microsoft.com/office/drawing/2014/main" id="{1A857109-0B9E-2191-564A-3C962CD832BA}"/>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TIPO PREGUNTAS">
            <a:extLst>
              <a:ext uri="{FF2B5EF4-FFF2-40B4-BE49-F238E27FC236}">
                <a16:creationId xmlns:a16="http://schemas.microsoft.com/office/drawing/2014/main" id="{642AC39B-C5D6-171A-0043-ADBCB9B019BA}"/>
              </a:ext>
            </a:extLst>
          </xdr:cNvPr>
          <xdr:cNvGrpSpPr/>
        </xdr:nvGrpSpPr>
        <xdr:grpSpPr>
          <a:xfrm>
            <a:off x="1724476" y="15241"/>
            <a:ext cx="3589860" cy="610800"/>
            <a:chOff x="1724476" y="15241"/>
            <a:chExt cx="3589860" cy="610800"/>
          </a:xfrm>
        </xdr:grpSpPr>
        <xdr:sp macro="[0]!IR_OM" textlink="">
          <xdr:nvSpPr>
            <xdr:cNvPr id="19" name="OM">
              <a:hlinkClick xmlns:r="http://schemas.openxmlformats.org/officeDocument/2006/relationships" r:id="rId7" tooltip="OM 1R"/>
              <a:extLst>
                <a:ext uri="{FF2B5EF4-FFF2-40B4-BE49-F238E27FC236}">
                  <a16:creationId xmlns:a16="http://schemas.microsoft.com/office/drawing/2014/main" id="{0EEE3E61-73B5-6BC4-2438-7099EF2AE984}"/>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0" name="O2">
              <a:hlinkClick xmlns:r="http://schemas.openxmlformats.org/officeDocument/2006/relationships" r:id="rId8" tooltip="OM +R"/>
              <a:extLst>
                <a:ext uri="{FF2B5EF4-FFF2-40B4-BE49-F238E27FC236}">
                  <a16:creationId xmlns:a16="http://schemas.microsoft.com/office/drawing/2014/main" id="{7AD22B59-9E3C-B366-5E0C-F94B239C3FFF}"/>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1" name="VF">
              <a:hlinkClick xmlns:r="http://schemas.openxmlformats.org/officeDocument/2006/relationships" r:id="rId9" tooltip="VF"/>
              <a:extLst>
                <a:ext uri="{FF2B5EF4-FFF2-40B4-BE49-F238E27FC236}">
                  <a16:creationId xmlns:a16="http://schemas.microsoft.com/office/drawing/2014/main" id="{85615DE5-EB16-75BE-B929-B0B2FA515EBC}"/>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2" name="EM">
              <a:hlinkClick xmlns:r="http://schemas.openxmlformats.org/officeDocument/2006/relationships" r:id="rId10" tooltip="EM"/>
              <a:extLst>
                <a:ext uri="{FF2B5EF4-FFF2-40B4-BE49-F238E27FC236}">
                  <a16:creationId xmlns:a16="http://schemas.microsoft.com/office/drawing/2014/main" id="{0784F9D5-40BE-E2E9-9B34-A7E1B7F78B31}"/>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3" name="RC">
              <a:hlinkClick xmlns:r="http://schemas.openxmlformats.org/officeDocument/2006/relationships" r:id="rId11" tooltip="RC"/>
              <a:extLst>
                <a:ext uri="{FF2B5EF4-FFF2-40B4-BE49-F238E27FC236}">
                  <a16:creationId xmlns:a16="http://schemas.microsoft.com/office/drawing/2014/main" id="{D9133426-A9F1-FDBB-D5BC-7A7BAC0C676C}"/>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4" name="PP">
              <a:hlinkClick xmlns:r="http://schemas.openxmlformats.org/officeDocument/2006/relationships" r:id="rId12" tooltip="PP"/>
              <a:extLst>
                <a:ext uri="{FF2B5EF4-FFF2-40B4-BE49-F238E27FC236}">
                  <a16:creationId xmlns:a16="http://schemas.microsoft.com/office/drawing/2014/main" id="{643E8319-349F-B85E-9419-EE2D21613DCB}"/>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5" name="EN">
              <a:hlinkClick xmlns:r="http://schemas.openxmlformats.org/officeDocument/2006/relationships" r:id="rId13" tooltip="EN"/>
              <a:extLst>
                <a:ext uri="{FF2B5EF4-FFF2-40B4-BE49-F238E27FC236}">
                  <a16:creationId xmlns:a16="http://schemas.microsoft.com/office/drawing/2014/main" id="{07A8E328-6C17-E157-C926-7499AFCFEC2F}"/>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6" name="CL">
              <a:hlinkClick xmlns:r="http://schemas.openxmlformats.org/officeDocument/2006/relationships" r:id="rId14" tooltip="CL"/>
              <a:extLst>
                <a:ext uri="{FF2B5EF4-FFF2-40B4-BE49-F238E27FC236}">
                  <a16:creationId xmlns:a16="http://schemas.microsoft.com/office/drawing/2014/main" id="{8ADE066D-01A7-4BB7-F3FA-C312665FF06F}"/>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196B32A8-B4B3-4DFD-B9F7-01F28198F247}"/>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1571571E-FBB0-43EE-2A90-84903B11ED9E}"/>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82A6BA1B-A130-C97F-D53A-0C4E4E995544}"/>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302F1EB7-ECA8-5A0C-058D-7787FCECEA1A}"/>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A09CFB45-2D71-4150-7A6A-C568F3A4112C}"/>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048A8CB7-AB59-22AC-5FC2-B633940A3F84}"/>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4F014122-8DB7-B7D4-AE0A-F596B295653C}"/>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CA079406-5CE9-EF74-028D-4B1C8D39297F}"/>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19724EE2-2D95-D1C9-6B22-1D8793759A52}"/>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B5BCB8BA-EDAB-804E-E27C-E6E9D89E8AC9}"/>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2270863D-4BEB-277D-FECC-921549315015}"/>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4F0CD89D-EF3A-C29E-9AFE-A464FAB21ED3}"/>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B9E48136-161F-88E0-06C4-D635D74FE1D7}"/>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B89DE7D7-78D1-2D1D-9CCC-4778CCD8CFEC}"/>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E7BAC64B-1682-36CA-3D60-C19283EFAFB2}"/>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06047B66-1D57-5B5D-085D-9C6254A0CFCD}"/>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36E22B5A-B60F-4DD4-BA37-426149675AA0}"/>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71187D1F-24EE-02BD-2BA9-53D48C8A4E37}"/>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9710BF1A-63D2-2CDE-6CC0-BBB162FF9793}"/>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8F42221B-71AF-9750-6168-516C1BAB6719}"/>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C5F87CA7-F370-B075-784F-E59FA3675ED7}"/>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B20148A0-15D8-B5EF-C7E1-6A2F0AE436F3}"/>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3A498867-D6FA-DCE4-DEAE-FA50FD84F37C}"/>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2499E444-D251-171C-9823-6A14F3BBD753}"/>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F08C1F2F-6C3E-27E9-AC95-C5BD06329886}"/>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26A3F4D4-A828-695D-F4B9-7903C7F8AA9A}"/>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38D5030B-B41F-A43E-CFA6-1CF8C951E6A5}"/>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484D413D-02D5-C737-4746-73144365AE73}"/>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96503DEF-24F3-CCD9-C966-70E51EFBEA2F}"/>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147D5DE1-6126-C5DD-C218-56587810E23A}"/>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8593670D-AB65-C164-D772-75C74EB24CD9}"/>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12D74C39-0087-AD36-9638-6534B6051303}"/>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D1019C18-24B8-4542-9058-947CA6F4D06F}"/>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D3708BB3-CF88-742B-1D1E-4BC1E9932BF4}"/>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EC339E6B-8657-4D0D-3DD5-CF9E58155560}"/>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55AA1147-D573-E03A-222D-0FC112079612}"/>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436D0B59-821E-6C38-77FC-32D666D042C8}"/>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03F16383-E013-3243-297C-A68393946C99}"/>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E59A2D14-61F7-2C8C-77E1-A3888D07F556}"/>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0F7B6A5F-AD4E-1D8E-B104-BC31878B8BFF}"/>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B54D8E37-66B4-B026-F8F6-F938235FB93A}"/>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F532E687-ACC4-4E3B-D9AA-AA7A75D3D10B}"/>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41ADAD94-1703-AFAA-EDD5-A783880B4910}"/>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37C83DAC-ABCF-9009-FB85-B62881BB2D90}"/>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64495317-DFBF-99AE-7A4E-224DB289389A}"/>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443DB84F-0146-4A35-AFE5-6E2E84C710CA}"/>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08A04E66-DE2E-F99A-DD8C-D172687E73AC}"/>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F93EEA83-21DE-D548-3D66-21C141A032C7}"/>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A26ABC3B-7975-46AF-AF55-ECCEEF6DDB64}"/>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65855BFA-742D-0C1E-DD75-0CA1EBEA5DCC}"/>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53B2BBA9-9CC7-0E8D-9254-2048E2C4493C}"/>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3E313A4B-FE54-2858-EDF7-80A31159C245}"/>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D9836296-EFFD-0819-3D5D-6542912445D8}"/>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710F608B-B6C4-52AF-93BE-0527590E30CB}"/>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15C4FEA0-AF99-EE25-8797-36ACD61D608A}"/>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6F23F42C-3646-361D-432E-8B61CD76A45D}"/>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1BB3188E-4891-EDAC-5D25-7E22FBF17D9D}"/>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379677A0-74EE-F535-5C29-046089FF9F07}"/>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FAA5396B-C692-7E6A-FB8E-A9577FC01494}"/>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69D639BA-9EC0-90F7-3B9E-BA9C8019A4E8}"/>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02B1D345-793A-ADD3-29BD-7A7F8AA3E7D5}"/>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18FDB793-ACE3-CBEC-F2C6-9661B928F4A3}"/>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AE3A20AE-1704-9310-5EE3-EC1E507CD759}"/>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1BD29E0B-0811-988A-4BE2-A7A0801EB9BE}"/>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1197180</xdr:colOff>
      <xdr:row>1</xdr:row>
      <xdr:rowOff>311236</xdr:rowOff>
    </xdr:to>
    <xdr:pic>
      <xdr:nvPicPr>
        <xdr:cNvPr id="15" name="UCA">
          <a:hlinkClick xmlns:r="http://schemas.openxmlformats.org/officeDocument/2006/relationships" r:id="rId1"/>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00100" cy="623656"/>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6" name="MENU">
          <a:extLst>
            <a:ext uri="{FF2B5EF4-FFF2-40B4-BE49-F238E27FC236}">
              <a16:creationId xmlns:a16="http://schemas.microsoft.com/office/drawing/2014/main" id="{3A29145A-5A79-4C89-A5DC-0511335D7AB9}"/>
            </a:ext>
          </a:extLst>
        </xdr:cNvPr>
        <xdr:cNvGrpSpPr/>
      </xdr:nvGrpSpPr>
      <xdr:grpSpPr>
        <a:xfrm>
          <a:off x="1825414" y="0"/>
          <a:ext cx="5037660" cy="665594"/>
          <a:chOff x="1724476" y="0"/>
          <a:chExt cx="5037660" cy="660514"/>
        </a:xfrm>
      </xdr:grpSpPr>
      <xdr:sp macro="" textlink="">
        <xdr:nvSpPr>
          <xdr:cNvPr id="17" name="FONDO BLANCO">
            <a:extLst>
              <a:ext uri="{FF2B5EF4-FFF2-40B4-BE49-F238E27FC236}">
                <a16:creationId xmlns:a16="http://schemas.microsoft.com/office/drawing/2014/main" id="{1BA6790F-631C-9C29-6F0E-C26812F27095}"/>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8" name="FTP-MOODLE">
            <a:extLst>
              <a:ext uri="{FF2B5EF4-FFF2-40B4-BE49-F238E27FC236}">
                <a16:creationId xmlns:a16="http://schemas.microsoft.com/office/drawing/2014/main" id="{99E828A7-7F70-3656-4804-F62D26F54695}"/>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0382C5AE-9563-2F64-6CD9-D2917D8248F2}"/>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F31888F9-A045-7FB8-7F44-9138ACBC2F63}"/>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9" name="DICCIONARIO">
            <a:hlinkClick xmlns:r="http://schemas.openxmlformats.org/officeDocument/2006/relationships" r:id="rId5" tooltip="DICTIONARY"/>
            <a:extLst>
              <a:ext uri="{FF2B5EF4-FFF2-40B4-BE49-F238E27FC236}">
                <a16:creationId xmlns:a16="http://schemas.microsoft.com/office/drawing/2014/main" id="{4A97A452-1433-0CC7-85C3-201E2C606E5C}"/>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D5162182-0D7E-6546-3C0B-E54F681EFFC7}"/>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D91599C1-150A-F0E8-5EC2-49F166009A73}"/>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AD24B57A-FA08-B46A-6410-707FD6252B13}"/>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860E777E-9852-7E96-E0C5-6CDBFC96BC88}"/>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34E6A4F6-6D0A-8600-7893-78C96A7FCD68}"/>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124576A9-1CBF-DF0F-5085-591174913DD4}"/>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649227EA-89F7-40AB-7B8C-7DC713A7C6E0}"/>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2171877E-5F86-67E4-4F88-5F5A25433857}"/>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DBABEB11-7BF6-7D62-929D-3906B7A35E3A}"/>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5801B3CD-3183-71F2-FF62-2B8BD3AA45D6}"/>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1076960</xdr:colOff>
      <xdr:row>1</xdr:row>
      <xdr:rowOff>309331</xdr:rowOff>
    </xdr:to>
    <xdr:pic>
      <xdr:nvPicPr>
        <xdr:cNvPr id="32" name="UCA">
          <a:hlinkClick xmlns:r="http://schemas.openxmlformats.org/officeDocument/2006/relationships" r:id="rId1"/>
          <a:extLst>
            <a:ext uri="{FF2B5EF4-FFF2-40B4-BE49-F238E27FC236}">
              <a16:creationId xmlns:a16="http://schemas.microsoft.com/office/drawing/2014/main" id="{00000000-0008-0000-0800-00002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05280" cy="624291"/>
        </a:xfrm>
        <a:prstGeom prst="rect">
          <a:avLst/>
        </a:prstGeom>
        <a:ln w="25400">
          <a:solidFill>
            <a:srgbClr val="E87B00"/>
          </a:solidFill>
        </a:ln>
      </xdr:spPr>
    </xdr:pic>
    <xdr:clientData/>
  </xdr:twoCellAnchor>
  <xdr:twoCellAnchor>
    <xdr:from>
      <xdr:col>5</xdr:col>
      <xdr:colOff>0</xdr:colOff>
      <xdr:row>0</xdr:row>
      <xdr:rowOff>0</xdr:rowOff>
    </xdr:from>
    <xdr:to>
      <xdr:col>5</xdr:col>
      <xdr:colOff>5037660</xdr:colOff>
      <xdr:row>2</xdr:row>
      <xdr:rowOff>35674</xdr:rowOff>
    </xdr:to>
    <xdr:grpSp>
      <xdr:nvGrpSpPr>
        <xdr:cNvPr id="15" name="MENU">
          <a:extLst>
            <a:ext uri="{FF2B5EF4-FFF2-40B4-BE49-F238E27FC236}">
              <a16:creationId xmlns:a16="http://schemas.microsoft.com/office/drawing/2014/main" id="{1E255BB8-F51D-403F-A974-ECF978A33FCC}"/>
            </a:ext>
          </a:extLst>
        </xdr:cNvPr>
        <xdr:cNvGrpSpPr/>
      </xdr:nvGrpSpPr>
      <xdr:grpSpPr>
        <a:xfrm>
          <a:off x="1625600" y="0"/>
          <a:ext cx="5037660" cy="665594"/>
          <a:chOff x="1724476" y="0"/>
          <a:chExt cx="5037660" cy="660514"/>
        </a:xfrm>
      </xdr:grpSpPr>
      <xdr:sp macro="" textlink="">
        <xdr:nvSpPr>
          <xdr:cNvPr id="16" name="FONDO BLANCO">
            <a:extLst>
              <a:ext uri="{FF2B5EF4-FFF2-40B4-BE49-F238E27FC236}">
                <a16:creationId xmlns:a16="http://schemas.microsoft.com/office/drawing/2014/main" id="{8AD908CA-942C-09E1-24AB-B6F8EE73D1D0}"/>
              </a:ext>
            </a:extLst>
          </xdr:cNvPr>
          <xdr:cNvSpPr/>
        </xdr:nvSpPr>
        <xdr:spPr>
          <a:xfrm>
            <a:off x="5311140" y="7620"/>
            <a:ext cx="541020" cy="6172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17" name="FTP-MOODLE">
            <a:extLst>
              <a:ext uri="{FF2B5EF4-FFF2-40B4-BE49-F238E27FC236}">
                <a16:creationId xmlns:a16="http://schemas.microsoft.com/office/drawing/2014/main" id="{2D3EA76F-BCFF-F459-43EA-03765EED9046}"/>
              </a:ext>
            </a:extLst>
          </xdr:cNvPr>
          <xdr:cNvGrpSpPr/>
        </xdr:nvGrpSpPr>
        <xdr:grpSpPr>
          <a:xfrm>
            <a:off x="5320436" y="0"/>
            <a:ext cx="427979" cy="660514"/>
            <a:chOff x="7590235" y="0"/>
            <a:chExt cx="427979" cy="666705"/>
          </a:xfrm>
        </xdr:grpSpPr>
        <xdr:pic>
          <xdr:nvPicPr>
            <xdr:cNvPr id="30" name="Moodle">
              <a:extLst>
                <a:ext uri="{FF2B5EF4-FFF2-40B4-BE49-F238E27FC236}">
                  <a16:creationId xmlns:a16="http://schemas.microsoft.com/office/drawing/2014/main" id="{490CECE3-3988-E1A6-051C-0615B834EBB5}"/>
                </a:ext>
              </a:extLst>
            </xdr:cNvPr>
            <xdr:cNvPicPr>
              <a:picLocks noChangeAspect="1"/>
            </xdr:cNvPicPr>
          </xdr:nvPicPr>
          <xdr:blipFill rotWithShape="1">
            <a:blip xmlns:r="http://schemas.openxmlformats.org/officeDocument/2006/relationships" r:embed="rId3"/>
            <a:srcRect l="-14323" r="-1"/>
            <a:stretch/>
          </xdr:blipFill>
          <xdr:spPr>
            <a:xfrm>
              <a:off x="7590235" y="0"/>
              <a:ext cx="427979" cy="363096"/>
            </a:xfrm>
            <a:prstGeom prst="rect">
              <a:avLst/>
            </a:prstGeom>
          </xdr:spPr>
        </xdr:pic>
        <xdr:pic>
          <xdr:nvPicPr>
            <xdr:cNvPr id="31" name="FTP">
              <a:extLst>
                <a:ext uri="{FF2B5EF4-FFF2-40B4-BE49-F238E27FC236}">
                  <a16:creationId xmlns:a16="http://schemas.microsoft.com/office/drawing/2014/main" id="{76EE94A2-ECFF-92F7-07D0-FDF48B30ED21}"/>
                </a:ext>
              </a:extLst>
            </xdr:cNvPr>
            <xdr:cNvPicPr>
              <a:picLocks noChangeAspect="1"/>
            </xdr:cNvPicPr>
          </xdr:nvPicPr>
          <xdr:blipFill rotWithShape="1">
            <a:blip xmlns:r="http://schemas.openxmlformats.org/officeDocument/2006/relationships" r:embed="rId4"/>
            <a:srcRect l="-13960" r="-2"/>
            <a:stretch/>
          </xdr:blipFill>
          <xdr:spPr>
            <a:xfrm>
              <a:off x="7596187" y="303610"/>
              <a:ext cx="421352" cy="363095"/>
            </a:xfrm>
            <a:prstGeom prst="rect">
              <a:avLst/>
            </a:prstGeom>
          </xdr:spPr>
        </xdr:pic>
      </xdr:grpSp>
      <xdr:sp macro="[0]!IR_DICCIONARIO" textlink="">
        <xdr:nvSpPr>
          <xdr:cNvPr id="18" name="DICCIONARIO">
            <a:hlinkClick xmlns:r="http://schemas.openxmlformats.org/officeDocument/2006/relationships" r:id="rId5" tooltip="DICTIONARY"/>
            <a:extLst>
              <a:ext uri="{FF2B5EF4-FFF2-40B4-BE49-F238E27FC236}">
                <a16:creationId xmlns:a16="http://schemas.microsoft.com/office/drawing/2014/main" id="{F106A641-C3D3-1DD9-01B4-09FB4B6C7752}"/>
              </a:ext>
            </a:extLst>
          </xdr:cNvPr>
          <xdr:cNvSpPr/>
        </xdr:nvSpPr>
        <xdr:spPr>
          <a:xfrm>
            <a:off x="58621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INICIO" textlink="">
        <xdr:nvSpPr>
          <xdr:cNvPr id="20" name="INICIO">
            <a:hlinkClick xmlns:r="http://schemas.openxmlformats.org/officeDocument/2006/relationships" r:id="rId6" tooltip="INICIO / HOME"/>
            <a:extLst>
              <a:ext uri="{FF2B5EF4-FFF2-40B4-BE49-F238E27FC236}">
                <a16:creationId xmlns:a16="http://schemas.microsoft.com/office/drawing/2014/main" id="{6968AC27-51D2-6879-4B59-F9FE3ECAE025}"/>
              </a:ext>
            </a:extLst>
          </xdr:cNvPr>
          <xdr:cNvSpPr/>
        </xdr:nvSpPr>
        <xdr:spPr>
          <a:xfrm>
            <a:off x="58621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nvGrpSpPr>
          <xdr:cNvPr id="21" name="TIPO PREGUNTAS">
            <a:extLst>
              <a:ext uri="{FF2B5EF4-FFF2-40B4-BE49-F238E27FC236}">
                <a16:creationId xmlns:a16="http://schemas.microsoft.com/office/drawing/2014/main" id="{6B9EA2E1-0A51-B056-1CA5-BCCA60AE6789}"/>
              </a:ext>
            </a:extLst>
          </xdr:cNvPr>
          <xdr:cNvGrpSpPr/>
        </xdr:nvGrpSpPr>
        <xdr:grpSpPr>
          <a:xfrm>
            <a:off x="1724476" y="15241"/>
            <a:ext cx="3589860" cy="610800"/>
            <a:chOff x="1724476" y="15241"/>
            <a:chExt cx="3589860" cy="610800"/>
          </a:xfrm>
        </xdr:grpSpPr>
        <xdr:sp macro="[0]!IR_OM" textlink="">
          <xdr:nvSpPr>
            <xdr:cNvPr id="22" name="OM">
              <a:hlinkClick xmlns:r="http://schemas.openxmlformats.org/officeDocument/2006/relationships" r:id="rId7" tooltip="OM 1R"/>
              <a:extLst>
                <a:ext uri="{FF2B5EF4-FFF2-40B4-BE49-F238E27FC236}">
                  <a16:creationId xmlns:a16="http://schemas.microsoft.com/office/drawing/2014/main" id="{A3447CDF-0A53-305E-6D4E-8043D8818B78}"/>
                </a:ext>
              </a:extLst>
            </xdr:cNvPr>
            <xdr:cNvSpPr/>
          </xdr:nvSpPr>
          <xdr:spPr>
            <a:xfrm>
              <a:off x="172447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O2" textlink="">
          <xdr:nvSpPr>
            <xdr:cNvPr id="23" name="O2">
              <a:hlinkClick xmlns:r="http://schemas.openxmlformats.org/officeDocument/2006/relationships" r:id="rId8" tooltip="OM +R"/>
              <a:extLst>
                <a:ext uri="{FF2B5EF4-FFF2-40B4-BE49-F238E27FC236}">
                  <a16:creationId xmlns:a16="http://schemas.microsoft.com/office/drawing/2014/main" id="{068B4F22-B0EA-FB87-CD6F-763C131B57D7}"/>
                </a:ext>
              </a:extLst>
            </xdr:cNvPr>
            <xdr:cNvSpPr/>
          </xdr:nvSpPr>
          <xdr:spPr>
            <a:xfrm>
              <a:off x="261601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VF" textlink="">
          <xdr:nvSpPr>
            <xdr:cNvPr id="24" name="VF">
              <a:hlinkClick xmlns:r="http://schemas.openxmlformats.org/officeDocument/2006/relationships" r:id="rId9" tooltip="VF"/>
              <a:extLst>
                <a:ext uri="{FF2B5EF4-FFF2-40B4-BE49-F238E27FC236}">
                  <a16:creationId xmlns:a16="http://schemas.microsoft.com/office/drawing/2014/main" id="{ED542926-EEC1-E730-B2B8-E7B63E3F5206}"/>
                </a:ext>
              </a:extLst>
            </xdr:cNvPr>
            <xdr:cNvSpPr/>
          </xdr:nvSpPr>
          <xdr:spPr>
            <a:xfrm>
              <a:off x="352279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 textlink="">
          <xdr:nvSpPr>
            <xdr:cNvPr id="25" name="EM">
              <a:hlinkClick xmlns:r="http://schemas.openxmlformats.org/officeDocument/2006/relationships" r:id="rId10" tooltip="EM"/>
              <a:extLst>
                <a:ext uri="{FF2B5EF4-FFF2-40B4-BE49-F238E27FC236}">
                  <a16:creationId xmlns:a16="http://schemas.microsoft.com/office/drawing/2014/main" id="{04040878-D364-7D27-85D6-8B52DC1EDA55}"/>
                </a:ext>
              </a:extLst>
            </xdr:cNvPr>
            <xdr:cNvSpPr/>
          </xdr:nvSpPr>
          <xdr:spPr>
            <a:xfrm>
              <a:off x="4414336" y="152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RC" textlink="">
          <xdr:nvSpPr>
            <xdr:cNvPr id="26" name="RC">
              <a:hlinkClick xmlns:r="http://schemas.openxmlformats.org/officeDocument/2006/relationships" r:id="rId11" tooltip="RC"/>
              <a:extLst>
                <a:ext uri="{FF2B5EF4-FFF2-40B4-BE49-F238E27FC236}">
                  <a16:creationId xmlns:a16="http://schemas.microsoft.com/office/drawing/2014/main" id="{D412B3DA-E6A6-C25C-071A-5B3219055381}"/>
                </a:ext>
              </a:extLst>
            </xdr:cNvPr>
            <xdr:cNvSpPr/>
          </xdr:nvSpPr>
          <xdr:spPr>
            <a:xfrm>
              <a:off x="172447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PP" textlink="">
          <xdr:nvSpPr>
            <xdr:cNvPr id="27" name="PP">
              <a:hlinkClick xmlns:r="http://schemas.openxmlformats.org/officeDocument/2006/relationships" r:id="rId12" tooltip="PP"/>
              <a:extLst>
                <a:ext uri="{FF2B5EF4-FFF2-40B4-BE49-F238E27FC236}">
                  <a16:creationId xmlns:a16="http://schemas.microsoft.com/office/drawing/2014/main" id="{10B177F0-76B9-64B2-E7B3-1F17181AE26F}"/>
                </a:ext>
              </a:extLst>
            </xdr:cNvPr>
            <xdr:cNvSpPr/>
          </xdr:nvSpPr>
          <xdr:spPr>
            <a:xfrm>
              <a:off x="261601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EN" textlink="">
          <xdr:nvSpPr>
            <xdr:cNvPr id="28" name="EN">
              <a:hlinkClick xmlns:r="http://schemas.openxmlformats.org/officeDocument/2006/relationships" r:id="rId13" tooltip="EN"/>
              <a:extLst>
                <a:ext uri="{FF2B5EF4-FFF2-40B4-BE49-F238E27FC236}">
                  <a16:creationId xmlns:a16="http://schemas.microsoft.com/office/drawing/2014/main" id="{49FAD67B-870F-3BEF-7EC9-326C59242C95}"/>
                </a:ext>
              </a:extLst>
            </xdr:cNvPr>
            <xdr:cNvSpPr/>
          </xdr:nvSpPr>
          <xdr:spPr>
            <a:xfrm>
              <a:off x="352279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0]!IR_CL" textlink="">
          <xdr:nvSpPr>
            <xdr:cNvPr id="29" name="CL">
              <a:hlinkClick xmlns:r="http://schemas.openxmlformats.org/officeDocument/2006/relationships" r:id="rId14" tooltip="CL"/>
              <a:extLst>
                <a:ext uri="{FF2B5EF4-FFF2-40B4-BE49-F238E27FC236}">
                  <a16:creationId xmlns:a16="http://schemas.microsoft.com/office/drawing/2014/main" id="{69C3AA3A-490E-A98A-9459-324593FEDAF6}"/>
                </a:ext>
              </a:extLst>
            </xdr:cNvPr>
            <xdr:cNvSpPr/>
          </xdr:nvSpPr>
          <xdr:spPr>
            <a:xfrm>
              <a:off x="4414336" y="320041"/>
              <a:ext cx="900000" cy="3060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lag\Desktop\FastTest_PlugIn_V78\FastTest%20PlugIn.xlsm" TargetMode="External"/><Relationship Id="rId1" Type="http://schemas.openxmlformats.org/officeDocument/2006/relationships/externalLinkPath" Target="FastTest%20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CIONARIO"/>
      <sheetName val="INICIO"/>
      <sheetName val="GENERAL"/>
      <sheetName val="Formulario OM"/>
      <sheetName val="Datos OM"/>
      <sheetName val="Formulario O2"/>
      <sheetName val="Datos O2"/>
      <sheetName val="Formulario VF"/>
      <sheetName val="Datos VF"/>
      <sheetName val="Formulario EM"/>
      <sheetName val="Datos EM"/>
      <sheetName val="Formulario RC"/>
      <sheetName val="Datos RC"/>
      <sheetName val="Formulario PP"/>
      <sheetName val="Datos PP"/>
      <sheetName val="Formulario EN"/>
      <sheetName val="Datos EN"/>
      <sheetName val="Formulario CL"/>
      <sheetName val="Datos CL"/>
      <sheetName val="XML OM"/>
      <sheetName val="XML O2"/>
      <sheetName val="XML VF"/>
      <sheetName val="XML EM"/>
      <sheetName val="XML RC"/>
      <sheetName val="XML PP"/>
      <sheetName val="XML EN"/>
      <sheetName val="XML CL"/>
      <sheetName val="XML"/>
      <sheetName val="DOC"/>
      <sheetName val="DOC_2"/>
      <sheetName val="DOC_TEMP"/>
      <sheetName val="OC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a_ID" displayName="Tabla_ID" ref="A38:B46" totalsRowShown="0" tableBorderDxfId="339">
  <autoFilter ref="A38:B46" xr:uid="{00000000-0009-0000-0100-000009000000}">
    <filterColumn colId="0" hiddenButton="1"/>
    <filterColumn colId="1" hiddenButton="1"/>
  </autoFilter>
  <tableColumns count="2">
    <tableColumn id="1" xr3:uid="{00000000-0010-0000-0000-000001000000}" name="NOMBRE" dataDxfId="338"/>
    <tableColumn id="2" xr3:uid="{00000000-0010-0000-0000-000002000000}" name="SIGLA" dataDxfId="337"/>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a_Menu" displayName="Tabla_Menu" ref="S2:AF30" totalsRowCount="1" headerRowDxfId="40" dataDxfId="39" tableBorderDxfId="38">
  <autoFilter ref="S2:AF29" xr:uid="{00000000-0009-0000-0100-00000C000000}"/>
  <tableColumns count="14">
    <tableColumn id="1" xr3:uid="{00000000-0010-0000-0900-000001000000}" name="N Sub" totalsRowFunction="custom" dataDxfId="37" totalsRowDxfId="36">
      <calculatedColumnFormula>IF(Tabla_Menu[[#This Row],[Nivel]]=T2,0,COUNTIF(Tabla_Menu[Nivel],Tabla_Menu[[#This Row],[Nivel]]))</calculatedColumnFormula>
      <totalsRowFormula>COUNTIF(Tabla_Menu[N Sub],"&lt;&gt;0")</totalsRowFormula>
    </tableColumn>
    <tableColumn id="2" xr3:uid="{00000000-0010-0000-0900-000002000000}" name="Nivel" dataDxfId="35" totalsRowDxfId="34">
      <calculatedColumnFormula>IFERROR(INDIRECT(Tabla_Menu[[#This Row],[Nivel 1]]&amp;IDIOMA),"")</calculatedColumnFormula>
    </tableColumn>
    <tableColumn id="3" xr3:uid="{00000000-0010-0000-0900-000003000000}" name="Nombre" dataDxfId="33" totalsRowDxfId="32">
      <calculatedColumnFormula>IFERROR(INDIRECT(Tabla_Menu[[#This Row],[Nivel 2]]&amp;IDIOMA)&amp;IF(Tabla_Menu[[#This Row],[Nivel]]="",""," "&amp;Tabla_Menu[[#This Row],['[Teclas']]]),"")</calculatedColumnFormula>
    </tableColumn>
    <tableColumn id="4" xr3:uid="{00000000-0010-0000-0900-000004000000}" name="On Action" dataDxfId="31" totalsRowDxfId="30"/>
    <tableColumn id="5" xr3:uid="{00000000-0010-0000-0900-000005000000}" name="Face Id" dataDxfId="29" totalsRowDxfId="28"/>
    <tableColumn id="6" xr3:uid="{00000000-0010-0000-0900-000006000000}" name="Begin Group" dataDxfId="27" totalsRowDxfId="26"/>
    <tableColumn id="7" xr3:uid="{00000000-0010-0000-0900-000007000000}" name="Nivel 1" dataDxfId="25" totalsRowDxfId="24"/>
    <tableColumn id="8" xr3:uid="{00000000-0010-0000-0900-000008000000}" name="Nivel 2" dataDxfId="23" totalsRowDxfId="22"/>
    <tableColumn id="11" xr3:uid="{00000000-0010-0000-0900-00000B000000}" name="Teclas" dataDxfId="21" totalsRowDxfId="20"/>
    <tableColumn id="15" xr3:uid="{00000000-0010-0000-0900-00000F000000}" name="HOJAS NO MUESTRA" dataDxfId="19" totalsRowDxfId="18"/>
    <tableColumn id="10" xr3:uid="{00000000-0010-0000-0900-00000A000000}" name="N/A" dataDxfId="17" totalsRowDxfId="16">
      <calculatedColumnFormula>IF(OR(Tabla_Menu[[#This Row],[Nivel]]="",IFERROR(SEARCH(MID(CELL("nombrearchivo"),FIND(".xlsm]",CELL("nombrearchivo"),1)+6,100),Tabla_Menu[[#This Row],[HOJAS NO MUESTRA]],1),0)&gt;0),"N/A","")</calculatedColumnFormula>
    </tableColumn>
    <tableColumn id="14" xr3:uid="{00000000-0010-0000-0900-00000E000000}" name="Num N/A" dataDxfId="15" totalsRowDxfId="14">
      <calculatedColumnFormula>IF(Tabla_Menu[[#This Row],[N/A]]="",,COUNTIF(Tabla_Menu[Nivel &amp; Incluir],Tabla_Menu[[#This Row],[Nivel &amp; Incluir]]))</calculatedColumnFormula>
    </tableColumn>
    <tableColumn id="12" xr3:uid="{00000000-0010-0000-0900-00000C000000}" name="Nivel &amp; Incluir" dataDxfId="13" totalsRowDxfId="12">
      <calculatedColumnFormula>Tabla_Menu[[#This Row],[Nivel]]&amp;Tabla_Menu[[#This Row],[N/A]]</calculatedColumnFormula>
    </tableColumn>
    <tableColumn id="9" xr3:uid="{00000000-0010-0000-0900-000009000000}" name="[Teclas]" dataDxfId="11" totalsRowDxfId="10"/>
  </tableColumns>
  <tableStyleInfo name="Tabla_UCA"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abla_Comandos" displayName="Tabla_Comandos" ref="U37:W44" totalsRowCount="1" headerRowDxfId="9" dataDxfId="8" totalsRowDxfId="6" tableBorderDxfId="7">
  <autoFilter ref="U37:W43" xr:uid="{00000000-0009-0000-0100-00000A000000}">
    <filterColumn colId="0" hiddenButton="1"/>
    <filterColumn colId="1" hiddenButton="1"/>
    <filterColumn colId="2" hiddenButton="1"/>
  </autoFilter>
  <tableColumns count="3">
    <tableColumn id="1" xr3:uid="{00000000-0010-0000-0A00-000001000000}" name="CommandBars" totalsRowFunction="custom" dataDxfId="5" totalsRowDxfId="4">
      <totalsRowFormula>COUNTA(Tabla_Comandos[CommandBars])</totalsRowFormula>
    </tableColumn>
    <tableColumn id="2" xr3:uid="{00000000-0010-0000-0A00-000002000000}" name="Cambio" dataDxfId="3" totalsRowDxfId="2"/>
    <tableColumn id="3" xr3:uid="{00000000-0010-0000-0A00-000003000000}" name="Activa/Des" dataDxfId="1" totalsRowDxfId="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_OM" displayName="Tabla_OM" ref="A4:AI5" totalsRowShown="0" headerRowDxfId="336">
  <autoFilter ref="A4:AI5" xr:uid="{00000000-0009-0000-0100-000001000000}"/>
  <tableColumns count="35">
    <tableColumn id="1" xr3:uid="{00000000-0010-0000-0100-000001000000}" name="NRC" dataDxfId="335">
      <calculatedColumnFormula>IF(COUNTIF(Tabla_OM[[#This Row],[Puntos 1]:[Puntos 6]],"&gt;0")=0,"",COUNTIF(Tabla_OM[[#This Row],[Puntos 1]:[Puntos 6]],"&gt;0"))</calculatedColumnFormula>
    </tableColumn>
    <tableColumn id="2" xr3:uid="{00000000-0010-0000-0100-000002000000}" name="NRI" dataDxfId="334">
      <calculatedColumnFormula>IF(Tabla_OM[[#This Row],[NRC]]="","",COUNTA(Tabla_OM[[#This Row],[Respuesta 1]:[Respuesta 6]])-Tabla_OM[[#This Row],[NRC]])</calculatedColumnFormula>
    </tableColumn>
    <tableColumn id="3" xr3:uid="{00000000-0010-0000-0100-000003000000}" name="Columna1" dataDxfId="333"/>
    <tableColumn id="4" xr3:uid="{00000000-0010-0000-0100-000004000000}" name="Columna2" dataDxfId="332"/>
    <tableColumn id="5" xr3:uid="{00000000-0010-0000-0100-000005000000}" name="Descripcion" dataDxfId="331"/>
    <tableColumn id="6" xr3:uid="{00000000-0010-0000-0100-000006000000}" name="Enunciado" dataDxfId="330"/>
    <tableColumn id="7" xr3:uid="{00000000-0010-0000-0100-000007000000}" name="Respuesta 1" dataDxfId="329"/>
    <tableColumn id="8" xr3:uid="{00000000-0010-0000-0100-000008000000}" name="Respuesta 2" dataDxfId="328"/>
    <tableColumn id="9" xr3:uid="{00000000-0010-0000-0100-000009000000}" name="Respuesta 3" dataDxfId="327"/>
    <tableColumn id="10" xr3:uid="{00000000-0010-0000-0100-00000A000000}" name="Respuesta 4" dataDxfId="326"/>
    <tableColumn id="11" xr3:uid="{00000000-0010-0000-0100-00000B000000}" name="Respuesta 5" dataDxfId="325"/>
    <tableColumn id="12" xr3:uid="{00000000-0010-0000-0100-00000C000000}" name="Respuesta 6" dataDxfId="324"/>
    <tableColumn id="13" xr3:uid="{00000000-0010-0000-0100-00000D000000}" name="Retroalim. 1" dataDxfId="323"/>
    <tableColumn id="14" xr3:uid="{00000000-0010-0000-0100-00000E000000}" name="Retroalim. 2" dataDxfId="322"/>
    <tableColumn id="15" xr3:uid="{00000000-0010-0000-0100-00000F000000}" name="Retroalim. 3" dataDxfId="321"/>
    <tableColumn id="16" xr3:uid="{00000000-0010-0000-0100-000010000000}" name="Retroalim. 4" dataDxfId="320"/>
    <tableColumn id="17" xr3:uid="{00000000-0010-0000-0100-000011000000}" name="Retroalim. 5" dataDxfId="319"/>
    <tableColumn id="18" xr3:uid="{00000000-0010-0000-0100-000012000000}" name="Retroalim. 6" dataDxfId="318"/>
    <tableColumn id="19" xr3:uid="{00000000-0010-0000-0100-000013000000}" name="Puntos 1" dataDxfId="317"/>
    <tableColumn id="20" xr3:uid="{00000000-0010-0000-0100-000014000000}" name="Puntos 2" dataDxfId="316"/>
    <tableColumn id="21" xr3:uid="{00000000-0010-0000-0100-000015000000}" name="Puntos 3" dataDxfId="315"/>
    <tableColumn id="22" xr3:uid="{00000000-0010-0000-0100-000016000000}" name="Puntos 4" dataDxfId="314"/>
    <tableColumn id="23" xr3:uid="{00000000-0010-0000-0100-000017000000}" name="Puntos 5" dataDxfId="313"/>
    <tableColumn id="24" xr3:uid="{00000000-0010-0000-0100-000018000000}" name="Puntos 6" dataDxfId="312"/>
    <tableColumn id="25" xr3:uid="{00000000-0010-0000-0100-000019000000}" name="Puntos 7" dataDxfId="311"/>
    <tableColumn id="26" xr3:uid="{00000000-0010-0000-0100-00001A000000}" name="Puntos 8" dataDxfId="310"/>
    <tableColumn id="27" xr3:uid="{00000000-0010-0000-0100-00001B000000}" name="Puntos 9" dataDxfId="309"/>
    <tableColumn id="28" xr3:uid="{00000000-0010-0000-0100-00001C000000}" name="Puntos 10" dataDxfId="308"/>
    <tableColumn id="29" xr3:uid="{00000000-0010-0000-0100-00001D000000}" name="Puntos 11" dataDxfId="307"/>
    <tableColumn id="30" xr3:uid="{00000000-0010-0000-0100-00001E000000}" name="Puntos 12" dataDxfId="306"/>
    <tableColumn id="31" xr3:uid="{00000000-0010-0000-0100-00001F000000}" name="Pista 1" dataDxfId="305"/>
    <tableColumn id="32" xr3:uid="{00000000-0010-0000-0100-000020000000}" name="Pista 2" dataDxfId="304"/>
    <tableColumn id="33" xr3:uid="{00000000-0010-0000-0100-000021000000}" name="Pista 3" dataDxfId="303"/>
    <tableColumn id="34" xr3:uid="{00000000-0010-0000-0100-000022000000}" name="Pista 4" dataDxfId="302"/>
    <tableColumn id="35" xr3:uid="{00000000-0010-0000-0100-000023000000}" name="Imagen" dataDxfId="30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_O2" displayName="Tabla_O2" ref="A4:AI5" totalsRowShown="0" headerRowDxfId="300">
  <autoFilter ref="A4:AI5" xr:uid="{00000000-0009-0000-0100-000002000000}"/>
  <tableColumns count="35">
    <tableColumn id="1" xr3:uid="{00000000-0010-0000-0200-000001000000}" name="NRC" dataDxfId="299">
      <calculatedColumnFormula>IF(COUNTIF(Tabla_O2[[#This Row],[Puntos 1]:[Puntos 6]],"&gt;0")=0,"",COUNTIF(Tabla_O2[[#This Row],[Puntos 1]:[Puntos 6]],"&gt;0"))</calculatedColumnFormula>
    </tableColumn>
    <tableColumn id="2" xr3:uid="{00000000-0010-0000-0200-000002000000}" name="NRI" dataDxfId="298">
      <calculatedColumnFormula>IF(Tabla_O2[[#This Row],[NRC]]="","",COUNTA(Tabla_O2[[#This Row],[Respuesta 1]:[Respuesta 6]])-Tabla_O2[[#This Row],[NRC]])</calculatedColumnFormula>
    </tableColumn>
    <tableColumn id="3" xr3:uid="{00000000-0010-0000-0200-000003000000}" name="Columna1" dataDxfId="297"/>
    <tableColumn id="4" xr3:uid="{00000000-0010-0000-0200-000004000000}" name="Columna2" dataDxfId="296"/>
    <tableColumn id="5" xr3:uid="{00000000-0010-0000-0200-000005000000}" name="Descripcion" dataDxfId="295"/>
    <tableColumn id="6" xr3:uid="{00000000-0010-0000-0200-000006000000}" name="Enunciado" dataDxfId="294"/>
    <tableColumn id="7" xr3:uid="{00000000-0010-0000-0200-000007000000}" name="Respuesta 1" dataDxfId="293"/>
    <tableColumn id="8" xr3:uid="{00000000-0010-0000-0200-000008000000}" name="Respuesta 2" dataDxfId="292"/>
    <tableColumn id="9" xr3:uid="{00000000-0010-0000-0200-000009000000}" name="Respuesta 3" dataDxfId="291"/>
    <tableColumn id="10" xr3:uid="{00000000-0010-0000-0200-00000A000000}" name="Respuesta 4" dataDxfId="290"/>
    <tableColumn id="11" xr3:uid="{00000000-0010-0000-0200-00000B000000}" name="Respuesta 5" dataDxfId="289"/>
    <tableColumn id="12" xr3:uid="{00000000-0010-0000-0200-00000C000000}" name="Respuesta 6" dataDxfId="288"/>
    <tableColumn id="13" xr3:uid="{00000000-0010-0000-0200-00000D000000}" name="Retroalim. 1" dataDxfId="287"/>
    <tableColumn id="14" xr3:uid="{00000000-0010-0000-0200-00000E000000}" name="Retroalim. 2" dataDxfId="286"/>
    <tableColumn id="15" xr3:uid="{00000000-0010-0000-0200-00000F000000}" name="Retroalim. 3" dataDxfId="285"/>
    <tableColumn id="16" xr3:uid="{00000000-0010-0000-0200-000010000000}" name="Retroalim. 4" dataDxfId="284"/>
    <tableColumn id="17" xr3:uid="{00000000-0010-0000-0200-000011000000}" name="Retroalim. 5" dataDxfId="283"/>
    <tableColumn id="18" xr3:uid="{00000000-0010-0000-0200-000012000000}" name="Retroalim. 6" dataDxfId="282"/>
    <tableColumn id="19" xr3:uid="{00000000-0010-0000-0200-000013000000}" name="Puntos 1" dataDxfId="281"/>
    <tableColumn id="20" xr3:uid="{00000000-0010-0000-0200-000014000000}" name="Puntos 2" dataDxfId="280"/>
    <tableColumn id="21" xr3:uid="{00000000-0010-0000-0200-000015000000}" name="Puntos 3" dataDxfId="279"/>
    <tableColumn id="22" xr3:uid="{00000000-0010-0000-0200-000016000000}" name="Puntos 4" dataDxfId="278"/>
    <tableColumn id="23" xr3:uid="{00000000-0010-0000-0200-000017000000}" name="Puntos 5" dataDxfId="277"/>
    <tableColumn id="24" xr3:uid="{00000000-0010-0000-0200-000018000000}" name="Puntos 6" dataDxfId="276"/>
    <tableColumn id="25" xr3:uid="{00000000-0010-0000-0200-000019000000}" name="Nº max. Respuestas" dataDxfId="275"/>
    <tableColumn id="26" xr3:uid="{00000000-0010-0000-0200-00001A000000}" name="Puntos 8" dataDxfId="274"/>
    <tableColumn id="27" xr3:uid="{00000000-0010-0000-0200-00001B000000}" name="Puntos 9" dataDxfId="273"/>
    <tableColumn id="28" xr3:uid="{00000000-0010-0000-0200-00001C000000}" name="Puntos 10" dataDxfId="272"/>
    <tableColumn id="29" xr3:uid="{00000000-0010-0000-0200-00001D000000}" name="Puntos 11" dataDxfId="271"/>
    <tableColumn id="30" xr3:uid="{00000000-0010-0000-0200-00001E000000}" name="Puntos 12" dataDxfId="270"/>
    <tableColumn id="31" xr3:uid="{00000000-0010-0000-0200-00001F000000}" name="Pista 1" dataDxfId="269"/>
    <tableColumn id="32" xr3:uid="{00000000-0010-0000-0200-000020000000}" name="Pista 2" dataDxfId="268"/>
    <tableColumn id="33" xr3:uid="{00000000-0010-0000-0200-000021000000}" name="Pista 3" dataDxfId="267"/>
    <tableColumn id="34" xr3:uid="{00000000-0010-0000-0200-000022000000}" name="Pista 4" dataDxfId="266"/>
    <tableColumn id="35" xr3:uid="{00000000-0010-0000-0200-000023000000}" name="Imagen" dataDxfId="26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a_VF" displayName="Tabla_VF" ref="A4:AI5" totalsRowShown="0" headerRowDxfId="264">
  <autoFilter ref="A4:AI5" xr:uid="{00000000-0009-0000-0100-000003000000}"/>
  <tableColumns count="35">
    <tableColumn id="1" xr3:uid="{00000000-0010-0000-0300-000001000000}" name="C1" dataDxfId="263"/>
    <tableColumn id="2" xr3:uid="{00000000-0010-0000-0300-000002000000}" name="C2" dataDxfId="262"/>
    <tableColumn id="3" xr3:uid="{00000000-0010-0000-0300-000003000000}" name="Columna3" dataDxfId="261"/>
    <tableColumn id="4" xr3:uid="{00000000-0010-0000-0300-000004000000}" name="Columna4" dataDxfId="260"/>
    <tableColumn id="5" xr3:uid="{00000000-0010-0000-0300-000005000000}" name="Descripcion" dataDxfId="259"/>
    <tableColumn id="6" xr3:uid="{00000000-0010-0000-0300-000006000000}" name="Enunciado" dataDxfId="258"/>
    <tableColumn id="7" xr3:uid="{00000000-0010-0000-0300-000007000000}" name="Respuesta 1" dataDxfId="257"/>
    <tableColumn id="8" xr3:uid="{00000000-0010-0000-0300-000008000000}" name="Retroalim. 1" dataDxfId="256"/>
    <tableColumn id="9" xr3:uid="{00000000-0010-0000-0300-000009000000}" name="Retroalim. 2" dataDxfId="255"/>
    <tableColumn id="10" xr3:uid="{00000000-0010-0000-0300-00000A000000}" name="Columna5" dataDxfId="254"/>
    <tableColumn id="11" xr3:uid="{00000000-0010-0000-0300-00000B000000}" name="Columna6" dataDxfId="253"/>
    <tableColumn id="12" xr3:uid="{00000000-0010-0000-0300-00000C000000}" name="Columna7" dataDxfId="252"/>
    <tableColumn id="13" xr3:uid="{00000000-0010-0000-0300-00000D000000}" name="Columna8" dataDxfId="251"/>
    <tableColumn id="14" xr3:uid="{00000000-0010-0000-0300-00000E000000}" name="Columna9" dataDxfId="250"/>
    <tableColumn id="15" xr3:uid="{00000000-0010-0000-0300-00000F000000}" name="Columna10" dataDxfId="249"/>
    <tableColumn id="16" xr3:uid="{00000000-0010-0000-0300-000010000000}" name="Columna11" dataDxfId="248"/>
    <tableColumn id="17" xr3:uid="{00000000-0010-0000-0300-000011000000}" name="Columna12" dataDxfId="247"/>
    <tableColumn id="18" xr3:uid="{00000000-0010-0000-0300-000012000000}" name="Columna13" dataDxfId="246"/>
    <tableColumn id="19" xr3:uid="{00000000-0010-0000-0300-000013000000}" name="Columna14" dataDxfId="245"/>
    <tableColumn id="20" xr3:uid="{00000000-0010-0000-0300-000014000000}" name="Columna15" dataDxfId="244"/>
    <tableColumn id="21" xr3:uid="{00000000-0010-0000-0300-000015000000}" name="Columna16" dataDxfId="243"/>
    <tableColumn id="22" xr3:uid="{00000000-0010-0000-0300-000016000000}" name="Columna17" dataDxfId="242"/>
    <tableColumn id="23" xr3:uid="{00000000-0010-0000-0300-000017000000}" name="Columna18" dataDxfId="241"/>
    <tableColumn id="24" xr3:uid="{00000000-0010-0000-0300-000018000000}" name="Columna19" dataDxfId="240"/>
    <tableColumn id="25" xr3:uid="{00000000-0010-0000-0300-000019000000}" name="Columna20" dataDxfId="239"/>
    <tableColumn id="26" xr3:uid="{00000000-0010-0000-0300-00001A000000}" name="Columna21" dataDxfId="238"/>
    <tableColumn id="27" xr3:uid="{00000000-0010-0000-0300-00001B000000}" name="Columna22" dataDxfId="237"/>
    <tableColumn id="28" xr3:uid="{00000000-0010-0000-0300-00001C000000}" name="Columna23" dataDxfId="236"/>
    <tableColumn id="29" xr3:uid="{00000000-0010-0000-0300-00001D000000}" name="Columna24" dataDxfId="235"/>
    <tableColumn id="30" xr3:uid="{00000000-0010-0000-0300-00001E000000}" name="Columna25" dataDxfId="234"/>
    <tableColumn id="31" xr3:uid="{00000000-0010-0000-0300-00001F000000}" name="Pista 1" dataDxfId="233"/>
    <tableColumn id="32" xr3:uid="{00000000-0010-0000-0300-000020000000}" name="Pista 2" dataDxfId="232"/>
    <tableColumn id="33" xr3:uid="{00000000-0010-0000-0300-000021000000}" name="Pista 3" dataDxfId="231"/>
    <tableColumn id="34" xr3:uid="{00000000-0010-0000-0300-000022000000}" name="Pista 4" dataDxfId="230"/>
    <tableColumn id="35" xr3:uid="{00000000-0010-0000-0300-000023000000}" name="Imagen" dataDxfId="2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a_EM" displayName="Tabla_EM" ref="A4:AI5" totalsRowShown="0" headerRowDxfId="228">
  <autoFilter ref="A4:AI5" xr:uid="{00000000-0009-0000-0100-000004000000}"/>
  <tableColumns count="35">
    <tableColumn id="1" xr3:uid="{00000000-0010-0000-0400-000001000000}" name="Pareja " dataDxfId="227">
      <calculatedColumnFormula>IF(COUNTA(Tabla_EM[[#This Row],[Pareja  01.1]:[Pareja  12.14]])/2=0,"",COUNTA(Tabla_EM[[#This Row],[Pareja  01.1]:[Pareja  12.14]])/2)</calculatedColumnFormula>
    </tableColumn>
    <tableColumn id="2" xr3:uid="{00000000-0010-0000-0400-000002000000}" name="C1" dataDxfId="226"/>
    <tableColumn id="3" xr3:uid="{00000000-0010-0000-0400-000003000000}" name="Columna2" dataDxfId="225"/>
    <tableColumn id="4" xr3:uid="{00000000-0010-0000-0400-000004000000}" name="Columna3" dataDxfId="224"/>
    <tableColumn id="5" xr3:uid="{00000000-0010-0000-0400-000005000000}" name="Descripcion" dataDxfId="223"/>
    <tableColumn id="6" xr3:uid="{00000000-0010-0000-0400-000006000000}" name="Enunciado" dataDxfId="222"/>
    <tableColumn id="7" xr3:uid="{00000000-0010-0000-0400-000007000000}" name="Pareja  01.1" dataDxfId="221"/>
    <tableColumn id="8" xr3:uid="{00000000-0010-0000-0400-000008000000}" name="Pareja  01.2" dataDxfId="220"/>
    <tableColumn id="9" xr3:uid="{00000000-0010-0000-0400-000009000000}" name="Pareja  02.1" dataDxfId="219"/>
    <tableColumn id="10" xr3:uid="{00000000-0010-0000-0400-00000A000000}" name="Pareja  02.2" dataDxfId="218"/>
    <tableColumn id="11" xr3:uid="{00000000-0010-0000-0400-00000B000000}" name="Pareja  03.1" dataDxfId="217"/>
    <tableColumn id="12" xr3:uid="{00000000-0010-0000-0400-00000C000000}" name="Pareja  03.2" dataDxfId="216"/>
    <tableColumn id="13" xr3:uid="{00000000-0010-0000-0400-00000D000000}" name="Pareja  04.1" dataDxfId="215"/>
    <tableColumn id="14" xr3:uid="{00000000-0010-0000-0400-00000E000000}" name="Pareja  04.2" dataDxfId="214"/>
    <tableColumn id="15" xr3:uid="{00000000-0010-0000-0400-00000F000000}" name="Pareja  05.1" dataDxfId="213"/>
    <tableColumn id="16" xr3:uid="{00000000-0010-0000-0400-000010000000}" name="Pareja  05.2" dataDxfId="212"/>
    <tableColumn id="17" xr3:uid="{00000000-0010-0000-0400-000011000000}" name="Pareja  06.1" dataDxfId="211"/>
    <tableColumn id="18" xr3:uid="{00000000-0010-0000-0400-000012000000}" name="Pareja  06.2" dataDxfId="210"/>
    <tableColumn id="19" xr3:uid="{00000000-0010-0000-0400-000013000000}" name="Pareja  07.1" dataDxfId="209"/>
    <tableColumn id="20" xr3:uid="{00000000-0010-0000-0400-000014000000}" name="Pareja  07.2" dataDxfId="208"/>
    <tableColumn id="21" xr3:uid="{00000000-0010-0000-0400-000015000000}" name="Pareja  08.1" dataDxfId="207"/>
    <tableColumn id="22" xr3:uid="{00000000-0010-0000-0400-000016000000}" name="Pareja  08.2" dataDxfId="206"/>
    <tableColumn id="23" xr3:uid="{00000000-0010-0000-0400-000017000000}" name="Pareja  09.1" dataDxfId="205"/>
    <tableColumn id="24" xr3:uid="{00000000-0010-0000-0400-000018000000}" name="Pareja  09.2" dataDxfId="204"/>
    <tableColumn id="25" xr3:uid="{00000000-0010-0000-0400-000019000000}" name="Pareja  10.1" dataDxfId="203"/>
    <tableColumn id="26" xr3:uid="{00000000-0010-0000-0400-00001A000000}" name="Pareja  10.2" dataDxfId="202"/>
    <tableColumn id="27" xr3:uid="{00000000-0010-0000-0400-00001B000000}" name="Pareja  11.1" dataDxfId="201"/>
    <tableColumn id="28" xr3:uid="{00000000-0010-0000-0400-00001C000000}" name="Pareja  11.2" dataDxfId="200"/>
    <tableColumn id="29" xr3:uid="{00000000-0010-0000-0400-00001D000000}" name="Pareja  12.1" dataDxfId="199"/>
    <tableColumn id="30" xr3:uid="{00000000-0010-0000-0400-00001E000000}" name="Pareja  12.14" dataDxfId="198"/>
    <tableColumn id="31" xr3:uid="{00000000-0010-0000-0400-00001F000000}" name="Pista 1" dataDxfId="197"/>
    <tableColumn id="32" xr3:uid="{00000000-0010-0000-0400-000020000000}" name="Pista 2" dataDxfId="196"/>
    <tableColumn id="33" xr3:uid="{00000000-0010-0000-0400-000021000000}" name="Pista 3" dataDxfId="195"/>
    <tableColumn id="34" xr3:uid="{00000000-0010-0000-0400-000022000000}" name="Pista 4" dataDxfId="194"/>
    <tableColumn id="35" xr3:uid="{00000000-0010-0000-0400-000023000000}" name="Imagen" dataDxfId="19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_RC" displayName="Tabl_RC" ref="A4:AI5" totalsRowShown="0" headerRowDxfId="192">
  <autoFilter ref="A4:AI5" xr:uid="{00000000-0009-0000-0100-000005000000}"/>
  <tableColumns count="35">
    <tableColumn id="1" xr3:uid="{00000000-0010-0000-0500-000001000000}" name="NR" dataDxfId="191">
      <calculatedColumnFormula>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calculatedColumnFormula>
    </tableColumn>
    <tableColumn id="2" xr3:uid="{00000000-0010-0000-0500-000002000000}" name="Columna1" dataDxfId="190"/>
    <tableColumn id="3" xr3:uid="{00000000-0010-0000-0500-000003000000}" name="Columna2" dataDxfId="189"/>
    <tableColumn id="4" xr3:uid="{00000000-0010-0000-0500-000004000000}" name="May" dataDxfId="188"/>
    <tableColumn id="5" xr3:uid="{00000000-0010-0000-0500-000005000000}" name="Descripcion" dataDxfId="187"/>
    <tableColumn id="6" xr3:uid="{00000000-0010-0000-0500-000006000000}" name="Enunciado" dataDxfId="186"/>
    <tableColumn id="7" xr3:uid="{00000000-0010-0000-0500-000007000000}" name="Respuesta 01" dataDxfId="185"/>
    <tableColumn id="8" xr3:uid="{00000000-0010-0000-0500-000008000000}" name="Puntos 01" dataDxfId="184"/>
    <tableColumn id="9" xr3:uid="{00000000-0010-0000-0500-000009000000}" name="Retroalim. 01" dataDxfId="183"/>
    <tableColumn id="10" xr3:uid="{00000000-0010-0000-0500-00000A000000}" name="Respuesta 02" dataDxfId="182"/>
    <tableColumn id="11" xr3:uid="{00000000-0010-0000-0500-00000B000000}" name="Puntos 02" dataDxfId="181"/>
    <tableColumn id="12" xr3:uid="{00000000-0010-0000-0500-00000C000000}" name="Retroalim. 02" dataDxfId="180"/>
    <tableColumn id="13" xr3:uid="{00000000-0010-0000-0500-00000D000000}" name="Respuesta 03" dataDxfId="179"/>
    <tableColumn id="14" xr3:uid="{00000000-0010-0000-0500-00000E000000}" name="Puntos 03" dataDxfId="178"/>
    <tableColumn id="15" xr3:uid="{00000000-0010-0000-0500-00000F000000}" name="Retroalim. 03" dataDxfId="177"/>
    <tableColumn id="16" xr3:uid="{00000000-0010-0000-0500-000010000000}" name="Respuesta 04" dataDxfId="176"/>
    <tableColumn id="17" xr3:uid="{00000000-0010-0000-0500-000011000000}" name="Puntos 04" dataDxfId="175"/>
    <tableColumn id="18" xr3:uid="{00000000-0010-0000-0500-000012000000}" name="Retroalim. 04" dataDxfId="174"/>
    <tableColumn id="19" xr3:uid="{00000000-0010-0000-0500-000013000000}" name="Respuesta 05" dataDxfId="173"/>
    <tableColumn id="20" xr3:uid="{00000000-0010-0000-0500-000014000000}" name="Puntos 05" dataDxfId="172"/>
    <tableColumn id="21" xr3:uid="{00000000-0010-0000-0500-000015000000}" name="Retroalim. 05" dataDxfId="171"/>
    <tableColumn id="22" xr3:uid="{00000000-0010-0000-0500-000016000000}" name="Respuesta 06" dataDxfId="170"/>
    <tableColumn id="23" xr3:uid="{00000000-0010-0000-0500-000017000000}" name="Puntos 06" dataDxfId="169"/>
    <tableColumn id="24" xr3:uid="{00000000-0010-0000-0500-000018000000}" name="Retroalim. 06" dataDxfId="168"/>
    <tableColumn id="25" xr3:uid="{00000000-0010-0000-0500-000019000000}" name="Respuesta 07" dataDxfId="167"/>
    <tableColumn id="26" xr3:uid="{00000000-0010-0000-0500-00001A000000}" name="Puntos 07" dataDxfId="166"/>
    <tableColumn id="27" xr3:uid="{00000000-0010-0000-0500-00001B000000}" name="Retroalim. 07" dataDxfId="165"/>
    <tableColumn id="28" xr3:uid="{00000000-0010-0000-0500-00001C000000}" name="Respuesta 08" dataDxfId="164"/>
    <tableColumn id="29" xr3:uid="{00000000-0010-0000-0500-00001D000000}" name="Puntos 08" dataDxfId="163"/>
    <tableColumn id="30" xr3:uid="{00000000-0010-0000-0500-00001E000000}" name="Retroalim. 08" dataDxfId="162"/>
    <tableColumn id="31" xr3:uid="{00000000-0010-0000-0500-00001F000000}" name="Pista 1" dataDxfId="161"/>
    <tableColumn id="32" xr3:uid="{00000000-0010-0000-0500-000020000000}" name="Pista 2" dataDxfId="160"/>
    <tableColumn id="33" xr3:uid="{00000000-0010-0000-0500-000021000000}" name="Pista 3" dataDxfId="159"/>
    <tableColumn id="34" xr3:uid="{00000000-0010-0000-0500-000022000000}" name="Pista 4" dataDxfId="158"/>
    <tableColumn id="35" xr3:uid="{00000000-0010-0000-0500-000023000000}" name="Imagen" dataDxfId="15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a_PP" displayName="Tabla_PP" ref="A4:AI5" totalsRowShown="0" headerRowDxfId="156" dataDxfId="155">
  <autoFilter ref="A4:AI5" xr:uid="{00000000-0009-0000-0100-000006000000}"/>
  <tableColumns count="35">
    <tableColumn id="1" xr3:uid="{00000000-0010-0000-0600-000001000000}" name="Palabra " dataDxfId="154">
      <calculatedColumnFormula>IF(COUNTA(Tabla_PP[[#This Row],[GP 01]:[P 12]])/2=0,"",COUNTA(Tabla_PP[[#This Row],[GP 01]:[P 12]])/2)</calculatedColumnFormula>
    </tableColumn>
    <tableColumn id="2" xr3:uid="{00000000-0010-0000-0600-000002000000}" name="C1" dataDxfId="153"/>
    <tableColumn id="3" xr3:uid="{00000000-0010-0000-0600-000003000000}" name="Columna2" dataDxfId="152"/>
    <tableColumn id="4" xr3:uid="{00000000-0010-0000-0600-000004000000}" name="Columna3" dataDxfId="151"/>
    <tableColumn id="5" xr3:uid="{00000000-0010-0000-0600-000005000000}" name="Descripcion" dataDxfId="150"/>
    <tableColumn id="6" xr3:uid="{00000000-0010-0000-0600-000006000000}" name="Enunciado" dataDxfId="149"/>
    <tableColumn id="7" xr3:uid="{00000000-0010-0000-0600-000007000000}" name="GP 01" dataDxfId="148"/>
    <tableColumn id="8" xr3:uid="{00000000-0010-0000-0600-000008000000}" name="P 01" dataDxfId="147"/>
    <tableColumn id="9" xr3:uid="{00000000-0010-0000-0600-000009000000}" name="GP 02" dataDxfId="146"/>
    <tableColumn id="10" xr3:uid="{00000000-0010-0000-0600-00000A000000}" name="P 02" dataDxfId="145"/>
    <tableColumn id="11" xr3:uid="{00000000-0010-0000-0600-00000B000000}" name="GP 03" dataDxfId="144"/>
    <tableColumn id="12" xr3:uid="{00000000-0010-0000-0600-00000C000000}" name="P 03" dataDxfId="143"/>
    <tableColumn id="13" xr3:uid="{00000000-0010-0000-0600-00000D000000}" name="GP 04" dataDxfId="142"/>
    <tableColumn id="14" xr3:uid="{00000000-0010-0000-0600-00000E000000}" name="P 04" dataDxfId="141"/>
    <tableColumn id="15" xr3:uid="{00000000-0010-0000-0600-00000F000000}" name="GP 05" dataDxfId="140"/>
    <tableColumn id="16" xr3:uid="{00000000-0010-0000-0600-000010000000}" name="P 05" dataDxfId="139"/>
    <tableColumn id="17" xr3:uid="{00000000-0010-0000-0600-000011000000}" name="GP 06" dataDxfId="138"/>
    <tableColumn id="18" xr3:uid="{00000000-0010-0000-0600-000012000000}" name="P 06" dataDxfId="137"/>
    <tableColumn id="19" xr3:uid="{00000000-0010-0000-0600-000013000000}" name="GP 07" dataDxfId="136"/>
    <tableColumn id="20" xr3:uid="{00000000-0010-0000-0600-000014000000}" name="P 07" dataDxfId="135"/>
    <tableColumn id="21" xr3:uid="{00000000-0010-0000-0600-000015000000}" name="GP 08" dataDxfId="134"/>
    <tableColumn id="22" xr3:uid="{00000000-0010-0000-0600-000016000000}" name="P 08" dataDxfId="133"/>
    <tableColumn id="23" xr3:uid="{00000000-0010-0000-0600-000017000000}" name="GP 09" dataDxfId="132"/>
    <tableColumn id="24" xr3:uid="{00000000-0010-0000-0600-000018000000}" name="P 09" dataDxfId="131"/>
    <tableColumn id="25" xr3:uid="{00000000-0010-0000-0600-000019000000}" name="GP 10" dataDxfId="130"/>
    <tableColumn id="26" xr3:uid="{00000000-0010-0000-0600-00001A000000}" name="P 10" dataDxfId="129"/>
    <tableColumn id="27" xr3:uid="{00000000-0010-0000-0600-00001B000000}" name="GP 11" dataDxfId="128"/>
    <tableColumn id="28" xr3:uid="{00000000-0010-0000-0600-00001C000000}" name="P 11" dataDxfId="127"/>
    <tableColumn id="29" xr3:uid="{00000000-0010-0000-0600-00001D000000}" name="GP 12" dataDxfId="126"/>
    <tableColumn id="30" xr3:uid="{00000000-0010-0000-0600-00001E000000}" name="P 12" dataDxfId="125"/>
    <tableColumn id="31" xr3:uid="{00000000-0010-0000-0600-00001F000000}" name="Pista 1" dataDxfId="124"/>
    <tableColumn id="32" xr3:uid="{00000000-0010-0000-0600-000020000000}" name="Pista 2" dataDxfId="123"/>
    <tableColumn id="33" xr3:uid="{00000000-0010-0000-0600-000021000000}" name="Pista 3" dataDxfId="122"/>
    <tableColumn id="34" xr3:uid="{00000000-0010-0000-0600-000022000000}" name="Pista 4" dataDxfId="121"/>
    <tableColumn id="35" xr3:uid="{00000000-0010-0000-0600-000023000000}" name="Imagen" dataDxfId="12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a_EN" displayName="Tabla_EN" ref="A4:AI5" totalsRowShown="0" headerRowDxfId="117" dataDxfId="116">
  <autoFilter ref="A4:AI5" xr:uid="{00000000-0009-0000-0100-000007000000}"/>
  <tableColumns count="35">
    <tableColumn id="1" xr3:uid="{00000000-0010-0000-0700-000001000000}" name="C1" dataDxfId="115"/>
    <tableColumn id="2" xr3:uid="{00000000-0010-0000-0700-000002000000}" name="C2" dataDxfId="114"/>
    <tableColumn id="3" xr3:uid="{00000000-0010-0000-0700-000003000000}" name="Columna1" dataDxfId="113"/>
    <tableColumn id="4" xr3:uid="{00000000-0010-0000-0700-000004000000}" name="Columna2" dataDxfId="112"/>
    <tableColumn id="5" xr3:uid="{00000000-0010-0000-0700-000005000000}" name="Descripción" dataDxfId="111"/>
    <tableColumn id="6" xr3:uid="{00000000-0010-0000-0700-000006000000}" name="FastTest PlugIn - ENSAYO_x000a__x000a_Enunciado de la pregunta" dataDxfId="110"/>
    <tableColumn id="7" xr3:uid="{00000000-0010-0000-0700-000007000000}" name="Formato de la Respuesta_x000a_Requerir texto" dataDxfId="109"/>
    <tableColumn id="8" xr3:uid="{00000000-0010-0000-0700-000008000000}" name="Requerir texto" dataDxfId="108"/>
    <tableColumn id="9" xr3:uid="{00000000-0010-0000-0700-000009000000}" name="Tamaño de la caja de entrada" dataDxfId="107"/>
    <tableColumn id="10" xr3:uid="{00000000-0010-0000-0700-00000A000000}" name="Permitir archivos adjuntos" dataDxfId="106"/>
    <tableColumn id="11" xr3:uid="{00000000-0010-0000-0700-00000B000000}" name="Archivos adjuntos requeridos" dataDxfId="105"/>
    <tableColumn id="12" xr3:uid="{00000000-0010-0000-0700-00000C000000}" name="Plantilla de Respuesta" dataDxfId="104"/>
    <tableColumn id="13" xr3:uid="{00000000-0010-0000-0700-00000D000000}" name="Información para el evaluador" dataDxfId="103"/>
    <tableColumn id="14" xr3:uid="{00000000-0010-0000-0700-00000E000000}" name="Columna3" dataDxfId="102"/>
    <tableColumn id="15" xr3:uid="{00000000-0010-0000-0700-00000F000000}" name="Columna4" dataDxfId="101"/>
    <tableColumn id="16" xr3:uid="{00000000-0010-0000-0700-000010000000}" name="Columna5" dataDxfId="100"/>
    <tableColumn id="17" xr3:uid="{00000000-0010-0000-0700-000011000000}" name="Columna6" dataDxfId="99"/>
    <tableColumn id="18" xr3:uid="{00000000-0010-0000-0700-000012000000}" name="Columna7" dataDxfId="98"/>
    <tableColumn id="19" xr3:uid="{00000000-0010-0000-0700-000013000000}" name="Columna8" dataDxfId="97"/>
    <tableColumn id="20" xr3:uid="{00000000-0010-0000-0700-000014000000}" name="Columna9" dataDxfId="96"/>
    <tableColumn id="21" xr3:uid="{00000000-0010-0000-0700-000015000000}" name="Columna10" dataDxfId="95"/>
    <tableColumn id="22" xr3:uid="{00000000-0010-0000-0700-000016000000}" name="Columna11" dataDxfId="94"/>
    <tableColumn id="23" xr3:uid="{00000000-0010-0000-0700-000017000000}" name="Columna12" dataDxfId="93"/>
    <tableColumn id="24" xr3:uid="{00000000-0010-0000-0700-000018000000}" name="Columna13" dataDxfId="92"/>
    <tableColumn id="25" xr3:uid="{00000000-0010-0000-0700-000019000000}" name="Columna14" dataDxfId="91"/>
    <tableColumn id="26" xr3:uid="{00000000-0010-0000-0700-00001A000000}" name="Columna15" dataDxfId="90"/>
    <tableColumn id="27" xr3:uid="{00000000-0010-0000-0700-00001B000000}" name="Columna16" dataDxfId="89"/>
    <tableColumn id="28" xr3:uid="{00000000-0010-0000-0700-00001C000000}" name="Columna17" dataDxfId="88"/>
    <tableColumn id="29" xr3:uid="{00000000-0010-0000-0700-00001D000000}" name="Columna18" dataDxfId="87"/>
    <tableColumn id="30" xr3:uid="{00000000-0010-0000-0700-00001E000000}" name="Columna19" dataDxfId="86"/>
    <tableColumn id="31" xr3:uid="{00000000-0010-0000-0700-00001F000000}" name="Columna20" dataDxfId="85"/>
    <tableColumn id="32" xr3:uid="{00000000-0010-0000-0700-000020000000}" name="Columna21" dataDxfId="84"/>
    <tableColumn id="33" xr3:uid="{00000000-0010-0000-0700-000021000000}" name="Columna22" dataDxfId="83"/>
    <tableColumn id="34" xr3:uid="{00000000-0010-0000-0700-000022000000}" name="Columna23" dataDxfId="82"/>
    <tableColumn id="35" xr3:uid="{00000000-0010-0000-0700-000023000000}" name="Imagen" dataDxfId="8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a_CL" displayName="Tabla_CL" ref="A4:AI5" totalsRowShown="0" headerRowDxfId="80" dataDxfId="79">
  <autoFilter ref="A4:AI5" xr:uid="{00000000-0009-0000-0100-000008000000}"/>
  <tableColumns count="35">
    <tableColumn id="1" xr3:uid="{00000000-0010-0000-0800-000001000000}" name="C1" dataDxfId="78"/>
    <tableColumn id="2" xr3:uid="{00000000-0010-0000-0800-000002000000}" name="C2" dataDxfId="77"/>
    <tableColumn id="3" xr3:uid="{00000000-0010-0000-0800-000003000000}" name="Columna1" dataDxfId="76"/>
    <tableColumn id="4" xr3:uid="{00000000-0010-0000-0800-000004000000}" name="Columna2" dataDxfId="75"/>
    <tableColumn id="5" xr3:uid="{00000000-0010-0000-0800-000005000000}" name="Descripcion" dataDxfId="74"/>
    <tableColumn id="6" xr3:uid="{00000000-0010-0000-0800-000006000000}" name="Enunciado" dataDxfId="73"/>
    <tableColumn id="7" xr3:uid="{00000000-0010-0000-0800-000007000000}" name="Ancho RC" dataDxfId="72"/>
    <tableColumn id="8" xr3:uid="{00000000-0010-0000-0800-000008000000}" name="Columna3" dataDxfId="71"/>
    <tableColumn id="9" xr3:uid="{00000000-0010-0000-0800-000009000000}" name="Ancho IM" dataDxfId="70"/>
    <tableColumn id="10" xr3:uid="{00000000-0010-0000-0800-00000A000000}" name="Columna5" dataDxfId="69"/>
    <tableColumn id="11" xr3:uid="{00000000-0010-0000-0800-00000B000000}" name="Columna6" dataDxfId="68"/>
    <tableColumn id="12" xr3:uid="{00000000-0010-0000-0800-00000C000000}" name="Columna7" dataDxfId="67"/>
    <tableColumn id="13" xr3:uid="{00000000-0010-0000-0800-00000D000000}" name="Columna8" dataDxfId="66"/>
    <tableColumn id="14" xr3:uid="{00000000-0010-0000-0800-00000E000000}" name="Columna9" dataDxfId="65"/>
    <tableColumn id="15" xr3:uid="{00000000-0010-0000-0800-00000F000000}" name="Columna10" dataDxfId="64"/>
    <tableColumn id="16" xr3:uid="{00000000-0010-0000-0800-000010000000}" name="Columna11" dataDxfId="63"/>
    <tableColumn id="17" xr3:uid="{00000000-0010-0000-0800-000011000000}" name="Columna12" dataDxfId="62"/>
    <tableColumn id="18" xr3:uid="{00000000-0010-0000-0800-000012000000}" name="Columna13" dataDxfId="61"/>
    <tableColumn id="19" xr3:uid="{00000000-0010-0000-0800-000013000000}" name="Columna14" dataDxfId="60"/>
    <tableColumn id="20" xr3:uid="{00000000-0010-0000-0800-000014000000}" name="Columna15" dataDxfId="59"/>
    <tableColumn id="21" xr3:uid="{00000000-0010-0000-0800-000015000000}" name="Columna16" dataDxfId="58"/>
    <tableColumn id="22" xr3:uid="{00000000-0010-0000-0800-000016000000}" name="Columna17" dataDxfId="57"/>
    <tableColumn id="23" xr3:uid="{00000000-0010-0000-0800-000017000000}" name="Columna18" dataDxfId="56"/>
    <tableColumn id="24" xr3:uid="{00000000-0010-0000-0800-000018000000}" name="Columna19" dataDxfId="55"/>
    <tableColumn id="25" xr3:uid="{00000000-0010-0000-0800-000019000000}" name="Columna20" dataDxfId="54"/>
    <tableColumn id="26" xr3:uid="{00000000-0010-0000-0800-00001A000000}" name="Columna21" dataDxfId="53"/>
    <tableColumn id="27" xr3:uid="{00000000-0010-0000-0800-00001B000000}" name="Columna22" dataDxfId="52"/>
    <tableColumn id="28" xr3:uid="{00000000-0010-0000-0800-00001C000000}" name="Columna23" dataDxfId="51"/>
    <tableColumn id="29" xr3:uid="{00000000-0010-0000-0800-00001D000000}" name="Columna24" dataDxfId="50"/>
    <tableColumn id="30" xr3:uid="{00000000-0010-0000-0800-00001E000000}" name="Columna25" dataDxfId="49"/>
    <tableColumn id="31" xr3:uid="{00000000-0010-0000-0800-00001F000000}" name="Pista 1" dataDxfId="48"/>
    <tableColumn id="32" xr3:uid="{00000000-0010-0000-0800-000020000000}" name="Pista 2" dataDxfId="47"/>
    <tableColumn id="33" xr3:uid="{00000000-0010-0000-0800-000021000000}" name="Pista 3" dataDxfId="46"/>
    <tableColumn id="34" xr3:uid="{00000000-0010-0000-0800-000022000000}" name="Pista 4" dataDxfId="45"/>
    <tableColumn id="35" xr3:uid="{00000000-0010-0000-0800-000023000000}" name="Imagen" dataDxfId="44"/>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playlist?app=desktop&amp;list=PLBy0dKFd_LuIN21tTezMcUen28a--ebab" TargetMode="External"/><Relationship Id="rId2" Type="http://schemas.openxmlformats.org/officeDocument/2006/relationships/hyperlink" Target="mailto:fasttestplugin@gmail.com" TargetMode="External"/><Relationship Id="rId1" Type="http://schemas.openxmlformats.org/officeDocument/2006/relationships/hyperlink" Target="https://www.youtube.com/playlist?app=desktop&amp;list=PLBy0dKFd_LuIN21tTezMcUen28a--ebab"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www.youtube.com/channel/UC8O0Q5YfdpcmcZKuFeYvsow"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2.bin"/><Relationship Id="rId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_00"/>
  <dimension ref="A1:T47"/>
  <sheetViews>
    <sheetView showGridLines="0" showRowColHeaders="0" tabSelected="1" zoomScale="116" zoomScaleNormal="116" workbookViewId="0">
      <pane xSplit="19" ySplit="46" topLeftCell="T47" activePane="bottomRight" state="frozen"/>
      <selection pane="topRight" activeCell="T1" sqref="T1"/>
      <selection pane="bottomLeft" activeCell="A47" sqref="A47"/>
      <selection pane="bottomRight" activeCell="A11" sqref="A11:A13"/>
    </sheetView>
  </sheetViews>
  <sheetFormatPr baseColWidth="10" defaultColWidth="0" defaultRowHeight="14.35" zeroHeight="1" x14ac:dyDescent="0.5"/>
  <cols>
    <col min="1" max="1" width="10.64453125" customWidth="1"/>
    <col min="2" max="2" width="2.64453125" customWidth="1"/>
    <col min="3" max="18" width="7.87890625" customWidth="1"/>
    <col min="19" max="20" width="2.64453125" customWidth="1"/>
    <col min="21" max="16384" width="11.41015625" hidden="1"/>
  </cols>
  <sheetData>
    <row r="1" spans="1:19" ht="28.7" thickTop="1" x14ac:dyDescent="0.5">
      <c r="A1" s="261" t="s">
        <v>387</v>
      </c>
      <c r="B1" s="251" t="s">
        <v>5</v>
      </c>
      <c r="C1" s="252"/>
      <c r="D1" s="252"/>
      <c r="E1" s="252"/>
      <c r="F1" s="252"/>
      <c r="G1" s="252"/>
      <c r="H1" s="252"/>
      <c r="I1" s="252"/>
      <c r="J1" s="252"/>
      <c r="K1" s="252"/>
      <c r="L1" s="252"/>
      <c r="M1" s="252"/>
      <c r="N1" s="252"/>
      <c r="O1" s="252"/>
      <c r="P1" s="252"/>
      <c r="Q1" s="252"/>
      <c r="R1" s="252"/>
      <c r="S1" s="253"/>
    </row>
    <row r="2" spans="1:19" ht="6" customHeight="1" x14ac:dyDescent="0.5">
      <c r="A2" s="262"/>
      <c r="B2" s="4"/>
      <c r="C2" s="5"/>
      <c r="D2" s="5"/>
      <c r="E2" s="5"/>
      <c r="F2" s="5"/>
      <c r="G2" s="5"/>
      <c r="H2" s="5"/>
      <c r="I2" s="5"/>
      <c r="J2" s="5"/>
      <c r="K2" s="5"/>
      <c r="L2" s="5"/>
      <c r="M2" s="5"/>
      <c r="N2" s="5"/>
      <c r="O2" s="5"/>
      <c r="P2" s="5"/>
      <c r="Q2" s="5"/>
      <c r="R2" s="5"/>
      <c r="S2" s="6"/>
    </row>
    <row r="3" spans="1:19" x14ac:dyDescent="0.5">
      <c r="A3" s="262"/>
      <c r="B3" s="4"/>
      <c r="C3" s="5"/>
      <c r="D3" s="5"/>
      <c r="E3" s="5"/>
      <c r="F3" s="5"/>
      <c r="G3" s="268" t="str">
        <f ca="1">INDIRECT("Z_IN_04_"&amp;IDIOMA)</f>
        <v>Esta Aplicación ha sido desarrollada, en la primera versión, por:</v>
      </c>
      <c r="H3" s="268"/>
      <c r="I3" s="268"/>
      <c r="J3" s="268"/>
      <c r="K3" s="268"/>
      <c r="L3" s="268"/>
      <c r="M3" s="268"/>
      <c r="N3" s="268"/>
      <c r="O3" s="5"/>
      <c r="P3" s="5"/>
      <c r="Q3" s="5"/>
      <c r="R3" s="5"/>
      <c r="S3" s="6"/>
    </row>
    <row r="4" spans="1:19" ht="6" customHeight="1" x14ac:dyDescent="0.5">
      <c r="A4" s="262"/>
      <c r="B4" s="4"/>
      <c r="C4" s="5"/>
      <c r="D4" s="5"/>
      <c r="E4" s="5"/>
      <c r="F4" s="5"/>
      <c r="G4" s="5"/>
      <c r="H4" s="5"/>
      <c r="I4" s="5"/>
      <c r="J4" s="5"/>
      <c r="K4" s="5"/>
      <c r="L4" s="5"/>
      <c r="M4" s="5"/>
      <c r="N4" s="5"/>
      <c r="O4" s="5"/>
      <c r="P4" s="5"/>
      <c r="Q4" s="5"/>
      <c r="R4" s="5"/>
      <c r="S4" s="6"/>
    </row>
    <row r="5" spans="1:19" ht="15.75" customHeight="1" x14ac:dyDescent="0.5">
      <c r="A5" s="262"/>
      <c r="B5" s="4"/>
      <c r="C5" s="5"/>
      <c r="D5" s="5"/>
      <c r="E5" s="5"/>
      <c r="F5" s="259"/>
      <c r="G5" s="259"/>
      <c r="H5" s="134"/>
      <c r="I5" s="269" t="s">
        <v>0</v>
      </c>
      <c r="J5" s="269"/>
      <c r="K5" s="269"/>
      <c r="L5" s="269"/>
      <c r="M5" s="5"/>
      <c r="N5" s="243"/>
      <c r="O5" s="243"/>
      <c r="P5" s="260" t="s">
        <v>651</v>
      </c>
      <c r="Q5" s="260"/>
      <c r="R5" s="260"/>
      <c r="S5" s="6"/>
    </row>
    <row r="6" spans="1:19" ht="6" customHeight="1" x14ac:dyDescent="0.5">
      <c r="A6" s="262"/>
      <c r="B6" s="4"/>
      <c r="C6" s="5"/>
      <c r="D6" s="5"/>
      <c r="E6" s="5"/>
      <c r="F6" s="259"/>
      <c r="G6" s="259"/>
      <c r="H6" s="134"/>
      <c r="I6" s="5"/>
      <c r="J6" s="5"/>
      <c r="K6" s="5"/>
      <c r="L6" s="5"/>
      <c r="M6" s="5"/>
      <c r="N6" s="243"/>
      <c r="O6" s="243"/>
      <c r="P6" s="271" t="str">
        <f ca="1">INDIRECT("Z_IN_01_"&amp;IDIOMA)</f>
        <v>CANAL YOUTUBE</v>
      </c>
      <c r="Q6" s="271"/>
      <c r="R6" s="271"/>
      <c r="S6" s="6"/>
    </row>
    <row r="7" spans="1:19" ht="15" customHeight="1" x14ac:dyDescent="0.5">
      <c r="A7" s="262"/>
      <c r="B7" s="4"/>
      <c r="C7" s="5"/>
      <c r="D7" s="5"/>
      <c r="E7" s="5"/>
      <c r="F7" s="259"/>
      <c r="G7" s="259"/>
      <c r="H7" s="134"/>
      <c r="I7" s="268" t="str">
        <f ca="1">INDIRECT("Z_IN_05_"&amp;IDIOMA)</f>
        <v>Universidad de Cádiz</v>
      </c>
      <c r="J7" s="268"/>
      <c r="K7" s="268"/>
      <c r="L7" s="268"/>
      <c r="M7" s="5"/>
      <c r="N7" s="243"/>
      <c r="O7" s="243"/>
      <c r="P7" s="271"/>
      <c r="Q7" s="271"/>
      <c r="R7" s="271"/>
      <c r="S7" s="6"/>
    </row>
    <row r="8" spans="1:19" ht="6" customHeight="1" x14ac:dyDescent="0.5">
      <c r="A8" s="262"/>
      <c r="B8" s="4"/>
      <c r="C8" s="5"/>
      <c r="D8" s="5"/>
      <c r="E8" s="5"/>
      <c r="F8" s="259"/>
      <c r="G8" s="259"/>
      <c r="H8" s="134"/>
      <c r="I8" s="5"/>
      <c r="J8" s="5"/>
      <c r="K8" s="5"/>
      <c r="L8" s="5"/>
      <c r="M8" s="5"/>
      <c r="N8" s="243"/>
      <c r="O8" s="243"/>
      <c r="P8" s="5"/>
      <c r="Q8" s="5"/>
      <c r="R8" s="5"/>
      <c r="S8" s="6"/>
    </row>
    <row r="9" spans="1:19" ht="14.7" thickBot="1" x14ac:dyDescent="0.55000000000000004">
      <c r="A9" s="263"/>
      <c r="B9" s="4"/>
      <c r="C9" s="254" t="str">
        <f ca="1">INDIRECT("Z_IN_03_"&amp;IDIOMA)</f>
        <v>LEER CON ATENCIÓN</v>
      </c>
      <c r="D9" s="254"/>
      <c r="E9" s="5"/>
      <c r="F9" s="259"/>
      <c r="G9" s="259"/>
      <c r="H9" s="134"/>
      <c r="I9" s="270" t="s">
        <v>10</v>
      </c>
      <c r="J9" s="270"/>
      <c r="K9" s="270"/>
      <c r="L9" s="270"/>
      <c r="M9" s="5"/>
      <c r="N9" s="243"/>
      <c r="O9" s="243"/>
      <c r="P9" s="272" t="s">
        <v>831</v>
      </c>
      <c r="Q9" s="272"/>
      <c r="R9" s="272"/>
      <c r="S9" s="6"/>
    </row>
    <row r="10" spans="1:19" ht="6" customHeight="1" x14ac:dyDescent="0.5">
      <c r="B10" s="4"/>
      <c r="C10" s="5"/>
      <c r="D10" s="5"/>
      <c r="E10" s="5"/>
      <c r="F10" s="259"/>
      <c r="G10" s="259"/>
      <c r="H10" s="134"/>
      <c r="I10" s="5"/>
      <c r="J10" s="5"/>
      <c r="K10" s="5"/>
      <c r="L10" s="5"/>
      <c r="M10" s="5"/>
      <c r="N10" s="243"/>
      <c r="O10" s="243"/>
      <c r="P10" s="5"/>
      <c r="Q10" s="5"/>
      <c r="R10" s="5"/>
      <c r="S10" s="6"/>
    </row>
    <row r="11" spans="1:19" ht="15" customHeight="1" x14ac:dyDescent="0.5">
      <c r="A11" s="264" t="s">
        <v>12</v>
      </c>
      <c r="B11" s="4"/>
      <c r="C11" s="5"/>
      <c r="D11" s="255" t="str">
        <f ca="1">INDIRECT("Z_IN_06_"&amp;IDIOMA)</f>
        <v>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v>
      </c>
      <c r="E11" s="255"/>
      <c r="F11" s="255"/>
      <c r="G11" s="255"/>
      <c r="H11" s="255"/>
      <c r="I11" s="255"/>
      <c r="J11" s="255"/>
      <c r="K11" s="255"/>
      <c r="L11" s="255"/>
      <c r="M11" s="255"/>
      <c r="N11" s="255"/>
      <c r="O11" s="255"/>
      <c r="P11" s="255"/>
      <c r="Q11" s="255"/>
      <c r="R11" s="255"/>
      <c r="S11" s="6"/>
    </row>
    <row r="12" spans="1:19" ht="6" customHeight="1" x14ac:dyDescent="0.5">
      <c r="A12" s="264"/>
      <c r="B12" s="4"/>
      <c r="C12" s="5"/>
      <c r="D12" s="255"/>
      <c r="E12" s="255"/>
      <c r="F12" s="255"/>
      <c r="G12" s="255"/>
      <c r="H12" s="255"/>
      <c r="I12" s="255"/>
      <c r="J12" s="255"/>
      <c r="K12" s="255"/>
      <c r="L12" s="255"/>
      <c r="M12" s="255"/>
      <c r="N12" s="255"/>
      <c r="O12" s="255"/>
      <c r="P12" s="255"/>
      <c r="Q12" s="255"/>
      <c r="R12" s="255"/>
      <c r="S12" s="6"/>
    </row>
    <row r="13" spans="1:19" x14ac:dyDescent="0.5">
      <c r="A13" s="264"/>
      <c r="B13" s="4"/>
      <c r="C13" s="5"/>
      <c r="D13" s="255"/>
      <c r="E13" s="255"/>
      <c r="F13" s="255"/>
      <c r="G13" s="255"/>
      <c r="H13" s="255"/>
      <c r="I13" s="255"/>
      <c r="J13" s="255"/>
      <c r="K13" s="255"/>
      <c r="L13" s="255"/>
      <c r="M13" s="255"/>
      <c r="N13" s="255"/>
      <c r="O13" s="255"/>
      <c r="P13" s="255"/>
      <c r="Q13" s="255"/>
      <c r="R13" s="255"/>
      <c r="S13" s="6"/>
    </row>
    <row r="14" spans="1:19" ht="6" customHeight="1" x14ac:dyDescent="0.5">
      <c r="B14" s="4"/>
      <c r="C14" s="5"/>
      <c r="D14" s="255"/>
      <c r="E14" s="255"/>
      <c r="F14" s="255"/>
      <c r="G14" s="255"/>
      <c r="H14" s="255"/>
      <c r="I14" s="255"/>
      <c r="J14" s="255"/>
      <c r="K14" s="255"/>
      <c r="L14" s="255"/>
      <c r="M14" s="255"/>
      <c r="N14" s="255"/>
      <c r="O14" s="255"/>
      <c r="P14" s="255"/>
      <c r="Q14" s="255"/>
      <c r="R14" s="255"/>
      <c r="S14" s="6"/>
    </row>
    <row r="15" spans="1:19" x14ac:dyDescent="0.5">
      <c r="B15" s="4"/>
      <c r="C15" s="5"/>
      <c r="D15" s="255"/>
      <c r="E15" s="255"/>
      <c r="F15" s="255"/>
      <c r="G15" s="255"/>
      <c r="H15" s="255"/>
      <c r="I15" s="255"/>
      <c r="J15" s="255"/>
      <c r="K15" s="255"/>
      <c r="L15" s="255"/>
      <c r="M15" s="255"/>
      <c r="N15" s="255"/>
      <c r="O15" s="255"/>
      <c r="P15" s="255"/>
      <c r="Q15" s="255"/>
      <c r="R15" s="255"/>
      <c r="S15" s="6"/>
    </row>
    <row r="16" spans="1:19" ht="6" customHeight="1" x14ac:dyDescent="0.5">
      <c r="B16" s="4"/>
      <c r="C16" s="5"/>
      <c r="D16" s="255"/>
      <c r="E16" s="255"/>
      <c r="F16" s="255"/>
      <c r="G16" s="255"/>
      <c r="H16" s="255"/>
      <c r="I16" s="255"/>
      <c r="J16" s="255"/>
      <c r="K16" s="255"/>
      <c r="L16" s="255"/>
      <c r="M16" s="255"/>
      <c r="N16" s="255"/>
      <c r="O16" s="255"/>
      <c r="P16" s="255"/>
      <c r="Q16" s="255"/>
      <c r="R16" s="255"/>
      <c r="S16" s="6"/>
    </row>
    <row r="17" spans="1:19" x14ac:dyDescent="0.5">
      <c r="A17" s="265" t="str">
        <f>IFERROR(HLOOKUP(LANGUAGE,DICCIONARIO!F1:K20,20,0),LANGUAGE)</f>
        <v>PERSONALIZAR DICCIONARIO</v>
      </c>
      <c r="B17" s="4"/>
      <c r="C17" s="5"/>
      <c r="D17" s="255"/>
      <c r="E17" s="255"/>
      <c r="F17" s="255"/>
      <c r="G17" s="255"/>
      <c r="H17" s="255"/>
      <c r="I17" s="255"/>
      <c r="J17" s="255"/>
      <c r="K17" s="255"/>
      <c r="L17" s="255"/>
      <c r="M17" s="255"/>
      <c r="N17" s="255"/>
      <c r="O17" s="255"/>
      <c r="P17" s="255"/>
      <c r="Q17" s="255"/>
      <c r="R17" s="255"/>
      <c r="S17" s="6"/>
    </row>
    <row r="18" spans="1:19" ht="6" customHeight="1" x14ac:dyDescent="0.5">
      <c r="A18" s="265"/>
      <c r="B18" s="4"/>
      <c r="C18" s="5"/>
      <c r="D18" s="255"/>
      <c r="E18" s="255"/>
      <c r="F18" s="255"/>
      <c r="G18" s="255"/>
      <c r="H18" s="255"/>
      <c r="I18" s="255"/>
      <c r="J18" s="255"/>
      <c r="K18" s="255"/>
      <c r="L18" s="255"/>
      <c r="M18" s="255"/>
      <c r="N18" s="255"/>
      <c r="O18" s="255"/>
      <c r="P18" s="255"/>
      <c r="Q18" s="255"/>
      <c r="R18" s="255"/>
      <c r="S18" s="6"/>
    </row>
    <row r="19" spans="1:19" x14ac:dyDescent="0.5">
      <c r="A19" s="265"/>
      <c r="B19" s="4"/>
      <c r="C19" s="5"/>
      <c r="D19" s="255"/>
      <c r="E19" s="255"/>
      <c r="F19" s="255"/>
      <c r="G19" s="255"/>
      <c r="H19" s="255"/>
      <c r="I19" s="255"/>
      <c r="J19" s="255"/>
      <c r="K19" s="255"/>
      <c r="L19" s="255"/>
      <c r="M19" s="255"/>
      <c r="N19" s="255"/>
      <c r="O19" s="255"/>
      <c r="P19" s="255"/>
      <c r="Q19" s="255"/>
      <c r="R19" s="255"/>
      <c r="S19" s="6"/>
    </row>
    <row r="20" spans="1:19" ht="6" customHeight="1" x14ac:dyDescent="0.5">
      <c r="B20" s="4"/>
      <c r="C20" s="5"/>
      <c r="D20" s="255"/>
      <c r="E20" s="255"/>
      <c r="F20" s="255"/>
      <c r="G20" s="255"/>
      <c r="H20" s="255"/>
      <c r="I20" s="255"/>
      <c r="J20" s="255"/>
      <c r="K20" s="255"/>
      <c r="L20" s="255"/>
      <c r="M20" s="255"/>
      <c r="N20" s="255"/>
      <c r="O20" s="255"/>
      <c r="P20" s="255"/>
      <c r="Q20" s="255"/>
      <c r="R20" s="255"/>
      <c r="S20" s="6"/>
    </row>
    <row r="21" spans="1:19" x14ac:dyDescent="0.5">
      <c r="B21" s="4"/>
      <c r="C21" s="5"/>
      <c r="D21" s="255"/>
      <c r="E21" s="255"/>
      <c r="F21" s="255"/>
      <c r="G21" s="255"/>
      <c r="H21" s="255"/>
      <c r="I21" s="255"/>
      <c r="J21" s="255"/>
      <c r="K21" s="255"/>
      <c r="L21" s="255"/>
      <c r="M21" s="255"/>
      <c r="N21" s="255"/>
      <c r="O21" s="255"/>
      <c r="P21" s="255"/>
      <c r="Q21" s="255"/>
      <c r="R21" s="255"/>
      <c r="S21" s="6"/>
    </row>
    <row r="22" spans="1:19" ht="5.0999999999999996" customHeight="1" thickBot="1" x14ac:dyDescent="0.55000000000000004">
      <c r="B22" s="4"/>
      <c r="C22" s="5"/>
      <c r="D22" s="54"/>
      <c r="E22" s="54"/>
      <c r="F22" s="54"/>
      <c r="G22" s="54"/>
      <c r="H22" s="54"/>
      <c r="I22" s="54"/>
      <c r="J22" s="54"/>
      <c r="K22" s="54"/>
      <c r="L22" s="54"/>
      <c r="M22" s="54"/>
      <c r="N22" s="54"/>
      <c r="O22" s="54"/>
      <c r="P22" s="54"/>
      <c r="Q22" s="54"/>
      <c r="R22" s="54"/>
      <c r="S22" s="6"/>
    </row>
    <row r="23" spans="1:19" ht="15" customHeight="1" thickBot="1" x14ac:dyDescent="0.55000000000000004">
      <c r="B23" s="4"/>
      <c r="C23" s="256" t="str">
        <f ca="1">INDIRECT("Z_BP_10_"&amp;IDIOMA)</f>
        <v>OM 1R</v>
      </c>
      <c r="D23" s="257"/>
      <c r="E23" s="256" t="str">
        <f ca="1">INDIRECT("Z_BP_11_"&amp;IDIOMA)</f>
        <v>OM +R</v>
      </c>
      <c r="F23" s="258"/>
      <c r="G23" s="256" t="str">
        <f ca="1">INDIRECT("Z_BP_12_"&amp;IDIOMA)</f>
        <v>VF</v>
      </c>
      <c r="H23" s="258"/>
      <c r="I23" s="256" t="str">
        <f ca="1">INDIRECT("Z_BP_13_"&amp;IDIOMA)</f>
        <v>EM</v>
      </c>
      <c r="J23" s="257"/>
      <c r="K23" s="256" t="str">
        <f ca="1">INDIRECT("Z_BP_14_"&amp;IDIOMA)</f>
        <v>RC</v>
      </c>
      <c r="L23" s="258"/>
      <c r="M23" s="256" t="str">
        <f ca="1">INDIRECT("Z_BP_15_"&amp;IDIOMA)</f>
        <v>PP</v>
      </c>
      <c r="N23" s="258"/>
      <c r="O23" s="256" t="str">
        <f ca="1">INDIRECT("Z_BP_31_"&amp;IDIOMA)</f>
        <v>EN</v>
      </c>
      <c r="P23" s="258"/>
      <c r="Q23" s="256" t="str">
        <f ca="1">INDIRECT("Z_BP_16_"&amp;IDIOMA)</f>
        <v>CL</v>
      </c>
      <c r="R23" s="258"/>
      <c r="S23" s="6"/>
    </row>
    <row r="24" spans="1:19" ht="14.45" customHeight="1" x14ac:dyDescent="0.5">
      <c r="B24" s="4"/>
      <c r="C24" s="247" t="str">
        <f ca="1">INDIRECT("Z_IN_08_"&amp;IDIOMA)</f>
        <v xml:space="preserve">Opción Múltiple 1R </v>
      </c>
      <c r="D24" s="248"/>
      <c r="E24" s="248" t="str">
        <f ca="1">INDIRECT("Z_IN_09_"&amp;IDIOMA)</f>
        <v xml:space="preserve">Opción Múltiple +R </v>
      </c>
      <c r="F24" s="248"/>
      <c r="G24" s="248" t="str">
        <f ca="1">INDIRECT("Z_IN_10_"&amp;IDIOMA)</f>
        <v>Verdadero/Falso</v>
      </c>
      <c r="H24" s="248"/>
      <c r="I24" s="248" t="str">
        <f ca="1">INDIRECT("Z_IN_11_"&amp;IDIOMA)</f>
        <v>Emparejar</v>
      </c>
      <c r="J24" s="248"/>
      <c r="K24" s="248" t="str">
        <f ca="1">INDIRECT("Z_IN_12_"&amp;IDIOMA)</f>
        <v>Respuesta Corta</v>
      </c>
      <c r="L24" s="248"/>
      <c r="M24" s="248" t="str">
        <f ca="1">INDIRECT("Z_IN_13_"&amp;IDIOMA)</f>
        <v>Palabra Perdida</v>
      </c>
      <c r="N24" s="248"/>
      <c r="O24" s="248" t="str">
        <f ca="1">INDIRECT("Z_IN_16_"&amp;IDIOMA)</f>
        <v>Ensayo</v>
      </c>
      <c r="P24" s="248"/>
      <c r="Q24" s="248" t="str">
        <f ca="1">INDIRECT("Z_IN_14_"&amp;IDIOMA)</f>
        <v>Cloze</v>
      </c>
      <c r="R24" s="273"/>
      <c r="S24" s="6"/>
    </row>
    <row r="25" spans="1:19" ht="6" customHeight="1" thickBot="1" x14ac:dyDescent="0.55000000000000004">
      <c r="B25" s="4"/>
      <c r="C25" s="249"/>
      <c r="D25" s="250"/>
      <c r="E25" s="250"/>
      <c r="F25" s="250"/>
      <c r="G25" s="250"/>
      <c r="H25" s="250"/>
      <c r="I25" s="250"/>
      <c r="J25" s="250"/>
      <c r="K25" s="250"/>
      <c r="L25" s="250"/>
      <c r="M25" s="250"/>
      <c r="N25" s="250"/>
      <c r="O25" s="250"/>
      <c r="P25" s="250"/>
      <c r="Q25" s="250"/>
      <c r="R25" s="274"/>
      <c r="S25" s="6"/>
    </row>
    <row r="26" spans="1:19" ht="15" customHeight="1" thickBot="1" x14ac:dyDescent="0.55000000000000004">
      <c r="B26" s="4"/>
      <c r="C26" s="244" t="str">
        <f ca="1">'Datos OM'!G2&amp;" "&amp;INDIRECT("Z_IN_15_"&amp;IDIOMA)</f>
        <v>0 Preguntas</v>
      </c>
      <c r="D26" s="246"/>
      <c r="E26" s="244" t="str">
        <f ca="1">'Datos O2'!G2&amp;" "&amp;INDIRECT("Z_IN_15_"&amp;IDIOMA)</f>
        <v>0 Preguntas</v>
      </c>
      <c r="F26" s="245"/>
      <c r="G26" s="244" t="str">
        <f ca="1">'Datos VF'!G2&amp;" "&amp;INDIRECT("Z_IN_15_"&amp;IDIOMA)</f>
        <v>0 Preguntas</v>
      </c>
      <c r="H26" s="245"/>
      <c r="I26" s="244" t="str">
        <f ca="1">'Datos EM'!G2&amp;" "&amp;INDIRECT("Z_IN_15_"&amp;IDIOMA)</f>
        <v>0 Preguntas</v>
      </c>
      <c r="J26" s="246"/>
      <c r="K26" s="244" t="str">
        <f ca="1">'Datos RC'!G2&amp;" "&amp;INDIRECT("Z_IN_15_"&amp;IDIOMA)</f>
        <v>0 Preguntas</v>
      </c>
      <c r="L26" s="245"/>
      <c r="M26" s="244" t="str">
        <f ca="1">'Datos PP'!G2&amp;" "&amp;INDIRECT("Z_IN_15_"&amp;IDIOMA)</f>
        <v>0 Preguntas</v>
      </c>
      <c r="N26" s="245"/>
      <c r="O26" s="244" t="str">
        <f ca="1">'Datos EN'!G2&amp;" "&amp;INDIRECT("Z_IN_15_"&amp;IDIOMA)</f>
        <v>0 Preguntas</v>
      </c>
      <c r="P26" s="245"/>
      <c r="Q26" s="244" t="str">
        <f ca="1">'Datos CL'!G2&amp;" "&amp;INDIRECT("Z_IN_15_"&amp;IDIOMA)</f>
        <v>0 Preguntas</v>
      </c>
      <c r="R26" s="245"/>
      <c r="S26" s="6"/>
    </row>
    <row r="27" spans="1:19" ht="6" customHeight="1" x14ac:dyDescent="0.5">
      <c r="B27" s="4"/>
      <c r="C27" s="5"/>
      <c r="D27" s="266" t="str">
        <f ca="1">INDIRECT("Z_IN_07_"&amp;IDIOMA)</f>
        <v>Esta HOJA sirve para almacenar las preguntas y poder reutilizarlas cuando sea necesario, sin tener que volver a escribirlas para un nuevo BANCO DE PREGUNTAS.</v>
      </c>
      <c r="E27" s="266"/>
      <c r="F27" s="266"/>
      <c r="G27" s="266"/>
      <c r="H27" s="266"/>
      <c r="I27" s="266"/>
      <c r="J27" s="266"/>
      <c r="K27" s="266"/>
      <c r="L27" s="266"/>
      <c r="M27" s="266"/>
      <c r="N27" s="144"/>
      <c r="O27" s="7"/>
      <c r="P27" s="7"/>
      <c r="Q27" s="7"/>
      <c r="R27" s="7"/>
      <c r="S27" s="6"/>
    </row>
    <row r="28" spans="1:19" ht="15" customHeight="1" x14ac:dyDescent="0.5">
      <c r="B28" s="4"/>
      <c r="C28" s="5"/>
      <c r="D28" s="267"/>
      <c r="E28" s="267"/>
      <c r="F28" s="267"/>
      <c r="G28" s="267"/>
      <c r="H28" s="267"/>
      <c r="I28" s="267"/>
      <c r="J28" s="267"/>
      <c r="K28" s="267"/>
      <c r="L28" s="267"/>
      <c r="M28" s="267"/>
      <c r="N28" s="145"/>
      <c r="O28" s="5"/>
      <c r="P28" s="243"/>
      <c r="Q28" s="243"/>
      <c r="R28" s="243"/>
      <c r="S28" s="6"/>
    </row>
    <row r="29" spans="1:19" ht="6" customHeight="1" x14ac:dyDescent="0.5">
      <c r="B29" s="4"/>
      <c r="C29" s="5"/>
      <c r="D29" s="267"/>
      <c r="E29" s="267"/>
      <c r="F29" s="267"/>
      <c r="G29" s="267"/>
      <c r="H29" s="267"/>
      <c r="I29" s="267"/>
      <c r="J29" s="267"/>
      <c r="K29" s="267"/>
      <c r="L29" s="267"/>
      <c r="M29" s="267"/>
      <c r="N29" s="145"/>
      <c r="O29" s="5"/>
      <c r="P29" s="243"/>
      <c r="Q29" s="243"/>
      <c r="R29" s="243"/>
      <c r="S29" s="6"/>
    </row>
    <row r="30" spans="1:19" x14ac:dyDescent="0.5">
      <c r="B30" s="4"/>
      <c r="C30" s="5"/>
      <c r="D30" s="267"/>
      <c r="E30" s="267"/>
      <c r="F30" s="267"/>
      <c r="G30" s="267"/>
      <c r="H30" s="267"/>
      <c r="I30" s="267"/>
      <c r="J30" s="267"/>
      <c r="K30" s="267"/>
      <c r="L30" s="267"/>
      <c r="M30" s="267"/>
      <c r="N30" s="145"/>
      <c r="O30" s="5"/>
      <c r="P30" s="243"/>
      <c r="Q30" s="243"/>
      <c r="R30" s="243"/>
      <c r="S30" s="6"/>
    </row>
    <row r="31" spans="1:19" ht="6" customHeight="1" x14ac:dyDescent="0.5">
      <c r="B31" s="4"/>
      <c r="C31" s="5"/>
      <c r="D31" s="267"/>
      <c r="E31" s="267"/>
      <c r="F31" s="267"/>
      <c r="G31" s="267"/>
      <c r="H31" s="267"/>
      <c r="I31" s="267"/>
      <c r="J31" s="267"/>
      <c r="K31" s="267"/>
      <c r="L31" s="267"/>
      <c r="M31" s="267"/>
      <c r="N31" s="145"/>
      <c r="O31" s="5"/>
      <c r="P31" s="243"/>
      <c r="Q31" s="243"/>
      <c r="R31" s="243"/>
      <c r="S31" s="6"/>
    </row>
    <row r="32" spans="1:19" x14ac:dyDescent="0.5">
      <c r="B32" s="4"/>
      <c r="C32" s="5"/>
      <c r="D32" s="267"/>
      <c r="E32" s="267"/>
      <c r="F32" s="267"/>
      <c r="G32" s="267"/>
      <c r="H32" s="267"/>
      <c r="I32" s="267"/>
      <c r="J32" s="267"/>
      <c r="K32" s="267"/>
      <c r="L32" s="267"/>
      <c r="M32" s="267"/>
      <c r="N32" s="145"/>
      <c r="O32" s="5"/>
      <c r="P32" s="243"/>
      <c r="Q32" s="243"/>
      <c r="R32" s="243"/>
      <c r="S32" s="6"/>
    </row>
    <row r="33" spans="1:19" ht="6" customHeight="1" x14ac:dyDescent="0.5">
      <c r="B33" s="4"/>
      <c r="C33" s="5"/>
      <c r="D33" s="267"/>
      <c r="E33" s="267"/>
      <c r="F33" s="267"/>
      <c r="G33" s="267"/>
      <c r="H33" s="267"/>
      <c r="I33" s="267"/>
      <c r="J33" s="267"/>
      <c r="K33" s="267"/>
      <c r="L33" s="267"/>
      <c r="M33" s="267"/>
      <c r="N33" s="145"/>
      <c r="O33" s="5"/>
      <c r="P33" s="243"/>
      <c r="Q33" s="243"/>
      <c r="R33" s="243"/>
      <c r="S33" s="6"/>
    </row>
    <row r="34" spans="1:19" x14ac:dyDescent="0.5">
      <c r="B34" s="4"/>
      <c r="C34" s="5"/>
      <c r="D34" s="267"/>
      <c r="E34" s="267"/>
      <c r="F34" s="267"/>
      <c r="G34" s="267"/>
      <c r="H34" s="267"/>
      <c r="I34" s="267"/>
      <c r="J34" s="267"/>
      <c r="K34" s="267"/>
      <c r="L34" s="267"/>
      <c r="M34" s="267"/>
      <c r="N34" s="145"/>
      <c r="O34" s="5"/>
      <c r="P34" s="243"/>
      <c r="Q34" s="243"/>
      <c r="R34" s="243"/>
      <c r="S34" s="6"/>
    </row>
    <row r="35" spans="1:19" ht="9.9499999999999993" customHeight="1" thickBot="1" x14ac:dyDescent="0.55000000000000004">
      <c r="B35" s="8"/>
      <c r="C35" s="9"/>
      <c r="D35" s="9"/>
      <c r="E35" s="9"/>
      <c r="F35" s="9"/>
      <c r="G35" s="9"/>
      <c r="H35" s="9"/>
      <c r="I35" s="9"/>
      <c r="J35" s="9"/>
      <c r="K35" s="9"/>
      <c r="L35" s="9"/>
      <c r="M35" s="9"/>
      <c r="N35" s="9"/>
      <c r="O35" s="9"/>
      <c r="P35" s="9"/>
      <c r="Q35" s="9"/>
      <c r="R35" s="9"/>
      <c r="S35" s="143"/>
    </row>
    <row r="36" spans="1:19" ht="14.7" hidden="1" thickTop="1" x14ac:dyDescent="0.5">
      <c r="B36" s="10"/>
      <c r="C36" s="10"/>
      <c r="D36" s="10"/>
    </row>
    <row r="37" spans="1:19" hidden="1" x14ac:dyDescent="0.5">
      <c r="A37" s="37" t="str">
        <f>IFERROR(VLOOKUP(LANGUAGE,Tabla_ID[],2,0),"")</f>
        <v>S</v>
      </c>
      <c r="F37" s="242">
        <v>6</v>
      </c>
      <c r="G37" t="s">
        <v>830</v>
      </c>
    </row>
    <row r="38" spans="1:19" ht="14.7" hidden="1" thickBot="1" x14ac:dyDescent="0.55000000000000004">
      <c r="A38" s="139" t="s">
        <v>389</v>
      </c>
      <c r="B38" s="140" t="s">
        <v>390</v>
      </c>
    </row>
    <row r="39" spans="1:19" hidden="1" x14ac:dyDescent="0.5">
      <c r="A39" s="38" t="s">
        <v>12</v>
      </c>
      <c r="B39" s="41" t="s">
        <v>13</v>
      </c>
    </row>
    <row r="40" spans="1:19" hidden="1" x14ac:dyDescent="0.5">
      <c r="A40" s="39" t="s">
        <v>19</v>
      </c>
      <c r="B40" s="42" t="s">
        <v>17</v>
      </c>
    </row>
    <row r="41" spans="1:19" hidden="1" x14ac:dyDescent="0.5">
      <c r="A41" s="39" t="s">
        <v>20</v>
      </c>
      <c r="B41" s="42" t="s">
        <v>15</v>
      </c>
    </row>
    <row r="42" spans="1:19" hidden="1" x14ac:dyDescent="0.5">
      <c r="A42" s="39" t="s">
        <v>21</v>
      </c>
      <c r="B42" s="42" t="s">
        <v>16</v>
      </c>
    </row>
    <row r="43" spans="1:19" hidden="1" x14ac:dyDescent="0.5">
      <c r="A43" s="39" t="s">
        <v>22</v>
      </c>
      <c r="B43" s="42" t="s">
        <v>14</v>
      </c>
    </row>
    <row r="44" spans="1:19" hidden="1" x14ac:dyDescent="0.5">
      <c r="A44" s="39" t="s">
        <v>23</v>
      </c>
      <c r="B44" s="42" t="s">
        <v>24</v>
      </c>
    </row>
    <row r="45" spans="1:19" hidden="1" x14ac:dyDescent="0.5">
      <c r="A45" s="39" t="s">
        <v>716</v>
      </c>
      <c r="B45" s="42" t="s">
        <v>717</v>
      </c>
    </row>
    <row r="46" spans="1:19" ht="15" hidden="1" customHeight="1" thickBot="1" x14ac:dyDescent="0.55000000000000004">
      <c r="A46" s="40" t="str">
        <f>A17</f>
        <v>PERSONALIZAR DICCIONARIO</v>
      </c>
      <c r="B46" s="43" t="s">
        <v>388</v>
      </c>
    </row>
    <row r="47" spans="1:19" ht="5.0999999999999996" customHeight="1" thickTop="1" x14ac:dyDescent="0.5"/>
  </sheetData>
  <sheetProtection algorithmName="SHA-512" hashValue="B4ZtyPI8lv6/MGOS3+9a5fUlVKn8W7m5tc5qom7GwcpKDO4mxFaT3Eq647jn8+lsT+zoaLPf06hAUqFkuo98DA==" saltValue="Oavj1BI2LOGiAwJ94csGEA==" spinCount="100000" sheet="1" objects="1" scenarios="1" selectLockedCells="1" autoFilter="0"/>
  <mergeCells count="42">
    <mergeCell ref="A1:A9"/>
    <mergeCell ref="A11:A13"/>
    <mergeCell ref="A17:A19"/>
    <mergeCell ref="D27:M34"/>
    <mergeCell ref="P30:R34"/>
    <mergeCell ref="G3:N3"/>
    <mergeCell ref="I5:L5"/>
    <mergeCell ref="I7:L7"/>
    <mergeCell ref="I9:L9"/>
    <mergeCell ref="P6:R7"/>
    <mergeCell ref="P9:R9"/>
    <mergeCell ref="M23:N23"/>
    <mergeCell ref="O23:P23"/>
    <mergeCell ref="Q23:R23"/>
    <mergeCell ref="M24:N25"/>
    <mergeCell ref="Q24:R25"/>
    <mergeCell ref="B1:S1"/>
    <mergeCell ref="C9:D9"/>
    <mergeCell ref="D11:R21"/>
    <mergeCell ref="C23:D23"/>
    <mergeCell ref="E23:F23"/>
    <mergeCell ref="G23:H23"/>
    <mergeCell ref="I23:J23"/>
    <mergeCell ref="K23:L23"/>
    <mergeCell ref="N5:O10"/>
    <mergeCell ref="F5:G10"/>
    <mergeCell ref="P5:R5"/>
    <mergeCell ref="P28:R29"/>
    <mergeCell ref="G26:H26"/>
    <mergeCell ref="I26:J26"/>
    <mergeCell ref="K26:L26"/>
    <mergeCell ref="C24:D25"/>
    <mergeCell ref="E24:F25"/>
    <mergeCell ref="G24:H25"/>
    <mergeCell ref="I24:J25"/>
    <mergeCell ref="K24:L25"/>
    <mergeCell ref="O24:P25"/>
    <mergeCell ref="M26:N26"/>
    <mergeCell ref="Q26:R26"/>
    <mergeCell ref="O26:P26"/>
    <mergeCell ref="C26:D26"/>
    <mergeCell ref="E26:F26"/>
  </mergeCells>
  <dataValidations disablePrompts="1" count="1">
    <dataValidation type="list" allowBlank="1" showInputMessage="1" showErrorMessage="1" sqref="A11:A13" xr:uid="{00000000-0002-0000-0000-000000000000}">
      <formula1>$A$39:$A$46</formula1>
    </dataValidation>
  </dataValidations>
  <hyperlinks>
    <hyperlink ref="B1:S1" r:id="rId1" display="GENERAR BANCO DE PREGUNTAS PARA MOODLE Versión 3.8" xr:uid="{00000000-0004-0000-0000-000000000000}"/>
    <hyperlink ref="I9" r:id="rId2" xr:uid="{00000000-0004-0000-0000-000001000000}"/>
    <hyperlink ref="O1:P1" r:id="rId3" display="GENERAR BANCO DE PREGUNTAS PARA MOODLE Versión 3.8" xr:uid="{00000000-0004-0000-0000-000002000000}"/>
    <hyperlink ref="H5:K5" r:id="rId4" display="MILAGROS HUERTA GÓMEZ DE MERODIO" xr:uid="{00000000-0004-0000-0000-000003000000}"/>
  </hyperlinks>
  <pageMargins left="0.7" right="0.7" top="0.75" bottom="0.75" header="0.3" footer="0.3"/>
  <drawing r:id="rId5"/>
  <tableParts count="1">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_50"/>
  <dimension ref="A1:BF382"/>
  <sheetViews>
    <sheetView showGridLines="0" showRowColHeaders="0" topLeftCell="D1" zoomScale="121" zoomScaleNormal="121" workbookViewId="0">
      <pane xSplit="2" ySplit="2" topLeftCell="F3" activePane="bottomRight" state="frozen"/>
      <selection activeCell="D1" sqref="D1"/>
      <selection pane="topRight" activeCell="F1" sqref="F1"/>
      <selection pane="bottomLeft" activeCell="D3" sqref="D3"/>
      <selection pane="bottomRight" activeCell="D3" sqref="D3"/>
    </sheetView>
  </sheetViews>
  <sheetFormatPr baseColWidth="10" defaultColWidth="0" defaultRowHeight="14.35" zeroHeight="1" outlineLevelRow="1" outlineLevelCol="1" x14ac:dyDescent="0.5"/>
  <cols>
    <col min="1" max="1" width="10.64453125" hidden="1" customWidth="1" outlineLevel="1"/>
    <col min="2" max="3" width="6" hidden="1" customWidth="1" outlineLevel="1"/>
    <col min="4" max="4" width="65.64453125" customWidth="1" collapsed="1"/>
    <col min="5" max="5" width="65.64453125" customWidth="1"/>
    <col min="6" max="12" width="29" hidden="1" customWidth="1" outlineLevel="1"/>
    <col min="13" max="13" width="2.64453125" customWidth="1" collapsed="1"/>
    <col min="14" max="14" width="2.64453125" hidden="1" customWidth="1" collapsed="1"/>
    <col min="15" max="15" width="20.64453125" hidden="1" customWidth="1" outlineLevel="1"/>
    <col min="16" max="17" width="4.64453125" hidden="1" customWidth="1" outlineLevel="1"/>
    <col min="18" max="18" width="2.64453125" customWidth="1" collapsed="1"/>
    <col min="19" max="19" width="5.41015625" style="48" hidden="1" customWidth="1" outlineLevel="1"/>
    <col min="20" max="20" width="15.52734375" style="48" hidden="1" customWidth="1" outlineLevel="1"/>
    <col min="21" max="21" width="30.41015625" style="48" hidden="1" customWidth="1" outlineLevel="1"/>
    <col min="22" max="22" width="14.87890625" style="48" hidden="1" customWidth="1" outlineLevel="1"/>
    <col min="23" max="23" width="4.52734375" style="48" hidden="1" customWidth="1" outlineLevel="1"/>
    <col min="24" max="24" width="6.52734375" style="48" hidden="1" customWidth="1" outlineLevel="1"/>
    <col min="25" max="26" width="11.1171875" style="48" hidden="1" customWidth="1" outlineLevel="1"/>
    <col min="27" max="27" width="7.1171875" style="48" hidden="1" customWidth="1" outlineLevel="1"/>
    <col min="28" max="28" width="4.64453125" style="48" hidden="1" customWidth="1" outlineLevel="1"/>
    <col min="29" max="29" width="4.3515625" style="48" hidden="1" customWidth="1" outlineLevel="1"/>
    <col min="30" max="30" width="3.64453125" style="48" hidden="1" customWidth="1" outlineLevel="1"/>
    <col min="31" max="31" width="3.87890625" style="48" hidden="1" customWidth="1" outlineLevel="1"/>
    <col min="32" max="32" width="14.64453125" hidden="1" customWidth="1" outlineLevel="1"/>
    <col min="33" max="33" width="2.64453125" hidden="1" customWidth="1" outlineLevel="1"/>
    <col min="34" max="35" width="5.64453125" hidden="1" customWidth="1" outlineLevel="1"/>
    <col min="36" max="36" width="2.64453125" customWidth="1" collapsed="1"/>
    <col min="37" max="58" width="5.64453125" hidden="1" customWidth="1"/>
    <col min="59" max="16384" width="11.41015625" hidden="1"/>
  </cols>
  <sheetData>
    <row r="1" spans="1:35" ht="30" customHeight="1" thickBot="1" x14ac:dyDescent="0.55000000000000004">
      <c r="A1" s="45" t="s">
        <v>18</v>
      </c>
      <c r="B1" s="44"/>
      <c r="C1" s="45"/>
      <c r="D1" s="141" t="str">
        <f ca="1">INDIRECT("Z_IN_00_"&amp;IDIOMA)</f>
        <v>INICIO</v>
      </c>
      <c r="E1" s="34" t="str">
        <f>LANGUAGE</f>
        <v>ESPAÑOL</v>
      </c>
      <c r="F1" s="46" t="s">
        <v>12</v>
      </c>
      <c r="G1" s="46" t="s">
        <v>19</v>
      </c>
      <c r="H1" s="46" t="s">
        <v>20</v>
      </c>
      <c r="I1" s="46" t="s">
        <v>21</v>
      </c>
      <c r="J1" s="46" t="s">
        <v>22</v>
      </c>
      <c r="K1" s="46" t="s">
        <v>23</v>
      </c>
      <c r="L1" s="46" t="s">
        <v>716</v>
      </c>
      <c r="O1" s="178">
        <f>[1]DICCIONARIO!O1</f>
        <v>0</v>
      </c>
      <c r="S1" s="188">
        <v>1</v>
      </c>
      <c r="T1" s="188">
        <f>S1+1</f>
        <v>2</v>
      </c>
      <c r="U1" s="188">
        <f t="shared" ref="U1:AF1" si="0">T1+1</f>
        <v>3</v>
      </c>
      <c r="V1" s="188">
        <f t="shared" si="0"/>
        <v>4</v>
      </c>
      <c r="W1" s="188">
        <f t="shared" si="0"/>
        <v>5</v>
      </c>
      <c r="X1" s="188">
        <f t="shared" si="0"/>
        <v>6</v>
      </c>
      <c r="Y1" s="188">
        <f t="shared" si="0"/>
        <v>7</v>
      </c>
      <c r="Z1" s="188">
        <f t="shared" si="0"/>
        <v>8</v>
      </c>
      <c r="AA1" s="188">
        <f t="shared" si="0"/>
        <v>9</v>
      </c>
      <c r="AB1" s="188">
        <f t="shared" si="0"/>
        <v>10</v>
      </c>
      <c r="AC1" s="188">
        <f t="shared" si="0"/>
        <v>11</v>
      </c>
      <c r="AD1" s="188">
        <f t="shared" si="0"/>
        <v>12</v>
      </c>
      <c r="AE1" s="188">
        <f t="shared" si="0"/>
        <v>13</v>
      </c>
      <c r="AF1" s="188">
        <f t="shared" si="0"/>
        <v>14</v>
      </c>
      <c r="AH1" s="190" t="s">
        <v>610</v>
      </c>
      <c r="AI1" s="190"/>
    </row>
    <row r="2" spans="1:35" ht="30" customHeight="1" thickBot="1" x14ac:dyDescent="0.55000000000000004">
      <c r="A2" s="44" t="s">
        <v>717</v>
      </c>
      <c r="B2" s="44"/>
      <c r="C2" s="44"/>
      <c r="D2" s="142" t="str">
        <f>"LINK "&amp;INICIO!A46</f>
        <v>LINK PERSONALIZAR DICCIONARIO</v>
      </c>
      <c r="E2" s="35" t="str">
        <f>IFERROR(INDEX(F2:K20,1,MATCH(E1,F20:K20,0)),IDIOMA)</f>
        <v>S</v>
      </c>
      <c r="F2" s="47" t="s">
        <v>13</v>
      </c>
      <c r="G2" s="47" t="s">
        <v>17</v>
      </c>
      <c r="H2" s="47" t="s">
        <v>15</v>
      </c>
      <c r="I2" s="47" t="s">
        <v>16</v>
      </c>
      <c r="J2" s="47" t="s">
        <v>14</v>
      </c>
      <c r="K2" s="47" t="s">
        <v>24</v>
      </c>
      <c r="L2" s="47" t="s">
        <v>717</v>
      </c>
      <c r="O2" s="178">
        <f>[1]DICCIONARIO!O2</f>
        <v>0</v>
      </c>
      <c r="S2" s="193" t="s">
        <v>479</v>
      </c>
      <c r="T2" s="193" t="s">
        <v>480</v>
      </c>
      <c r="U2" s="193" t="s">
        <v>481</v>
      </c>
      <c r="V2" s="193" t="s">
        <v>482</v>
      </c>
      <c r="W2" s="186" t="s">
        <v>483</v>
      </c>
      <c r="X2" s="186" t="s">
        <v>484</v>
      </c>
      <c r="Y2" s="193" t="s">
        <v>603</v>
      </c>
      <c r="Z2" s="193" t="s">
        <v>604</v>
      </c>
      <c r="AA2" s="193" t="s">
        <v>605</v>
      </c>
      <c r="AB2" s="194" t="s">
        <v>486</v>
      </c>
      <c r="AC2" s="186" t="s">
        <v>485</v>
      </c>
      <c r="AD2" s="186" t="s">
        <v>606</v>
      </c>
      <c r="AE2" s="186" t="s">
        <v>487</v>
      </c>
      <c r="AF2" s="193" t="s">
        <v>607</v>
      </c>
      <c r="AH2" s="190" t="s">
        <v>611</v>
      </c>
      <c r="AI2" s="190" t="str">
        <f>IF(IDIOMA="S","May","Shift")&amp;"+"</f>
        <v>May+</v>
      </c>
    </row>
    <row r="3" spans="1:35" ht="14.7" thickBot="1" x14ac:dyDescent="0.55000000000000004">
      <c r="A3" s="50" t="str">
        <f t="shared" ref="A3:A44" si="1">$A$1&amp;B3&amp;"_"&amp;C3&amp;"_"&amp;$A$2</f>
        <v>Z_IN_00_CS</v>
      </c>
      <c r="B3" s="49" t="s">
        <v>25</v>
      </c>
      <c r="C3" s="50" t="s">
        <v>26</v>
      </c>
      <c r="D3" s="168"/>
      <c r="E3" s="146" t="str">
        <f>IFERROR(IF(D3&lt;&gt;"",D3,HLOOKUP($E$2,$F$2:K3,ROW(D3)-1,0)),F3)</f>
        <v>INICIO</v>
      </c>
      <c r="F3" s="146" t="s">
        <v>11</v>
      </c>
      <c r="G3" s="146" t="s">
        <v>27</v>
      </c>
      <c r="H3" s="146" t="s">
        <v>28</v>
      </c>
      <c r="I3" s="146" t="s">
        <v>29</v>
      </c>
      <c r="J3" s="146" t="s">
        <v>27</v>
      </c>
      <c r="K3" s="146" t="s">
        <v>30</v>
      </c>
      <c r="L3" s="146" t="s">
        <v>659</v>
      </c>
      <c r="M3" s="48" t="s">
        <v>31</v>
      </c>
      <c r="N3" s="48" t="s">
        <v>31</v>
      </c>
      <c r="O3" s="232" t="s">
        <v>733</v>
      </c>
      <c r="P3" s="233" t="s">
        <v>734</v>
      </c>
      <c r="Q3" s="234">
        <v>0</v>
      </c>
      <c r="R3" s="48"/>
      <c r="S3" s="197">
        <f ca="1">IF(Tabla_Menu[[#This Row],[Nivel]]=T2,0,COUNTIF(Tabla_Menu[Nivel],Tabla_Menu[[#This Row],[Nivel]]))</f>
        <v>1</v>
      </c>
      <c r="T3" s="191" t="str">
        <f ca="1">IFERROR(INDIRECT(Tabla_Menu[[#This Row],[Nivel 1]]&amp;IDIOMA),"")</f>
        <v>MENU EXCEL</v>
      </c>
      <c r="U3" s="191" t="str">
        <f ca="1">IFERROR(INDIRECT(Tabla_Menu[[#This Row],[Nivel 2]]&amp;IDIOMA)&amp;IF(Tabla_Menu[[#This Row],[Nivel]]="",""," "&amp;Tabla_Menu[[#This Row],['[Teclas']]]),"")</f>
        <v xml:space="preserve">MENU EXCEL </v>
      </c>
      <c r="V3" s="191" t="s">
        <v>650</v>
      </c>
      <c r="W3" s="192">
        <v>263</v>
      </c>
      <c r="X3" s="177" t="s">
        <v>488</v>
      </c>
      <c r="Y3" s="179" t="s">
        <v>648</v>
      </c>
      <c r="Z3" s="179" t="s">
        <v>648</v>
      </c>
      <c r="AA3" s="196" t="s">
        <v>644</v>
      </c>
      <c r="AB3" s="180" t="s">
        <v>586</v>
      </c>
      <c r="AC3" s="177" t="str">
        <f ca="1">IF(OR(Tabla_Menu[[#This Row],[Nivel]]="",IFERROR(SEARCH(MID(CELL("nombrearchivo"),FIND(".xlsm]",CELL("nombrearchivo"),1)+6,100),Tabla_Menu[[#This Row],[HOJAS NO MUESTRA]],1),0)&gt;0),"N/A","")</f>
        <v/>
      </c>
      <c r="AD3" s="191">
        <f ca="1">IF(Tabla_Menu[[#This Row],[N/A]]="",,COUNTIF(Tabla_Menu[Nivel &amp; Incluir],Tabla_Menu[[#This Row],[Nivel &amp; Incluir]]))</f>
        <v>0</v>
      </c>
      <c r="AE3" s="181" t="str">
        <f ca="1">Tabla_Menu[[#This Row],[Nivel]]&amp;Tabla_Menu[[#This Row],[N/A]]</f>
        <v>MENU EXCEL</v>
      </c>
      <c r="AF3" s="179"/>
    </row>
    <row r="4" spans="1:35" outlineLevel="1" x14ac:dyDescent="0.5">
      <c r="A4" s="136" t="str">
        <f t="shared" si="1"/>
        <v>Z_IN_01_CS</v>
      </c>
      <c r="B4" s="135" t="str">
        <f t="shared" ref="B4:B20" si="2">B3</f>
        <v>IN</v>
      </c>
      <c r="C4" s="136" t="s">
        <v>32</v>
      </c>
      <c r="D4" s="198"/>
      <c r="E4" s="149" t="str">
        <f>IFERROR(IF(D4&lt;&gt;"",D4,HLOOKUP($E$2,$F$2:K4,ROW(D4)-1,0)),F4)</f>
        <v>CANAL YOUTUBE</v>
      </c>
      <c r="F4" s="147" t="s">
        <v>403</v>
      </c>
      <c r="G4" s="147" t="s">
        <v>404</v>
      </c>
      <c r="H4" s="147" t="s">
        <v>405</v>
      </c>
      <c r="I4" s="147" t="s">
        <v>406</v>
      </c>
      <c r="J4" s="147" t="s">
        <v>407</v>
      </c>
      <c r="K4" s="147" t="s">
        <v>408</v>
      </c>
      <c r="L4" s="147" t="s">
        <v>660</v>
      </c>
      <c r="M4" s="48"/>
      <c r="N4" s="48"/>
      <c r="O4" s="235" t="s">
        <v>735</v>
      </c>
      <c r="P4" s="230" t="s">
        <v>736</v>
      </c>
      <c r="Q4" s="236">
        <v>0</v>
      </c>
      <c r="R4" s="48"/>
      <c r="S4" s="177">
        <f ca="1">IF(Tabla_Menu[[#This Row],[Nivel]]=T2,0,COUNTIF(Tabla_Menu[Nivel],Tabla_Menu[[#This Row],[Nivel]]))</f>
        <v>4</v>
      </c>
      <c r="T4" s="191" t="str">
        <f ca="1">IFERROR(INDIRECT(Tabla_Menu[[#This Row],[Nivel 1]]&amp;IDIOMA),"")</f>
        <v>MENÚ GENERAL</v>
      </c>
      <c r="U4" s="191" t="str">
        <f ca="1">IFERROR(INDIRECT(Tabla_Menu[[#This Row],[Nivel 2]]&amp;IDIOMA)&amp;IF(Tabla_Menu[[#This Row],[Nivel]]="",""," "&amp;Tabla_Menu[[#This Row],['[Teclas']]]),"")</f>
        <v xml:space="preserve">GUARDAR  </v>
      </c>
      <c r="V4" s="191" t="s">
        <v>489</v>
      </c>
      <c r="W4" s="192">
        <v>3</v>
      </c>
      <c r="X4" s="177" t="s">
        <v>488</v>
      </c>
      <c r="Y4" s="179" t="s">
        <v>491</v>
      </c>
      <c r="Z4" s="179" t="s">
        <v>492</v>
      </c>
      <c r="AA4" s="179" t="s">
        <v>612</v>
      </c>
      <c r="AB4" s="180"/>
      <c r="AC4" s="177" t="str">
        <f ca="1">IF(OR(Tabla_Menu[[#This Row],[Nivel]]="",IFERROR(SEARCH(MID(CELL("nombrearchivo"),FIND(".xlsm]",CELL("nombrearchivo"),1)+6,100),Tabla_Menu[[#This Row],[HOJAS NO MUESTRA]],1),0)&gt;0),"N/A","")</f>
        <v/>
      </c>
      <c r="AD4" s="191">
        <f ca="1">IF(Tabla_Menu[[#This Row],[N/A]]="",,COUNTIF(Tabla_Menu[Nivel &amp; Incluir],Tabla_Menu[[#This Row],[Nivel &amp; Incluir]]))</f>
        <v>0</v>
      </c>
      <c r="AE4" s="181" t="str">
        <f ca="1">Tabla_Menu[[#This Row],[Nivel]]&amp;Tabla_Menu[[#This Row],[N/A]]</f>
        <v>MENÚ GENERAL</v>
      </c>
      <c r="AF4" s="179"/>
    </row>
    <row r="5" spans="1:35" outlineLevel="1" x14ac:dyDescent="0.5">
      <c r="A5" s="138" t="str">
        <f t="shared" si="1"/>
        <v>Z_IN_02_CS</v>
      </c>
      <c r="B5" s="137" t="str">
        <f t="shared" si="2"/>
        <v>IN</v>
      </c>
      <c r="C5" s="138" t="s">
        <v>33</v>
      </c>
      <c r="D5" s="170"/>
      <c r="E5" s="148" t="str">
        <f>IFERROR(IF(D5&lt;&gt;"",D5,HLOOKUP($E$2,$F$2:K5,ROW(D5)-1,0)),F5)</f>
        <v>NO FUNCIONA CON
VERSIONES DE EXCEL 
ANTERIORES A 2007
NI CON LA ÚLTIMA ACTUALIZACIÓN DE MAC</v>
      </c>
      <c r="F5" s="148" t="s">
        <v>34</v>
      </c>
      <c r="G5" s="148" t="s">
        <v>35</v>
      </c>
      <c r="H5" s="148" t="s">
        <v>36</v>
      </c>
      <c r="I5" s="148" t="s">
        <v>37</v>
      </c>
      <c r="J5" s="148" t="s">
        <v>38</v>
      </c>
      <c r="K5" s="148" t="s">
        <v>39</v>
      </c>
      <c r="L5" s="148" t="s">
        <v>661</v>
      </c>
      <c r="M5" s="48" t="s">
        <v>31</v>
      </c>
      <c r="N5" s="48" t="s">
        <v>31</v>
      </c>
      <c r="O5" s="237" t="s">
        <v>737</v>
      </c>
      <c r="P5" s="178" t="s">
        <v>738</v>
      </c>
      <c r="Q5" s="238">
        <v>0</v>
      </c>
      <c r="R5" s="48"/>
      <c r="S5" s="177">
        <f ca="1">IF(Tabla_Menu[[#This Row],[Nivel]]=T4,0,COUNTIF(Tabla_Menu[Nivel],Tabla_Menu[[#This Row],[Nivel]]))</f>
        <v>0</v>
      </c>
      <c r="T5" s="191" t="str">
        <f ca="1">IFERROR(INDIRECT(Tabla_Menu[[#This Row],[Nivel 1]]&amp;IDIOMA),"")</f>
        <v>MENÚ GENERAL</v>
      </c>
      <c r="U5" s="191" t="str">
        <f ca="1">IFERROR(INDIRECT(Tabla_Menu[[#This Row],[Nivel 2]]&amp;IDIOMA)&amp;IF(Tabla_Menu[[#This Row],[Nivel]]="",""," "&amp;Tabla_Menu[[#This Row],['[Teclas']]]),"")</f>
        <v xml:space="preserve">CERRAR </v>
      </c>
      <c r="V5" s="191" t="s">
        <v>493</v>
      </c>
      <c r="W5" s="192">
        <v>478</v>
      </c>
      <c r="X5" s="177" t="s">
        <v>488</v>
      </c>
      <c r="Y5" s="179" t="s">
        <v>491</v>
      </c>
      <c r="Z5" s="179" t="s">
        <v>494</v>
      </c>
      <c r="AA5" s="179" t="s">
        <v>608</v>
      </c>
      <c r="AB5" s="180"/>
      <c r="AC5" s="177" t="str">
        <f ca="1">IF(OR(Tabla_Menu[[#This Row],[Nivel]]="",IFERROR(SEARCH(MID(CELL("nombrearchivo"),FIND(".xlsm]",CELL("nombrearchivo"),1)+6,100),Tabla_Menu[[#This Row],[HOJAS NO MUESTRA]],1),0)&gt;0),"N/A","")</f>
        <v/>
      </c>
      <c r="AD5" s="191">
        <f ca="1">IF(Tabla_Menu[[#This Row],[N/A]]="",,COUNTIF(Tabla_Menu[Nivel &amp; Incluir],Tabla_Menu[[#This Row],[Nivel &amp; Incluir]]))</f>
        <v>0</v>
      </c>
      <c r="AE5" s="181" t="str">
        <f ca="1">Tabla_Menu[[#This Row],[Nivel]]&amp;Tabla_Menu[[#This Row],[N/A]]</f>
        <v>MENÚ GENERAL</v>
      </c>
      <c r="AF5" s="179"/>
    </row>
    <row r="6" spans="1:35" outlineLevel="1" x14ac:dyDescent="0.5">
      <c r="A6" s="136" t="str">
        <f t="shared" si="1"/>
        <v>Z_IN_03_CS</v>
      </c>
      <c r="B6" s="135" t="str">
        <f t="shared" si="2"/>
        <v>IN</v>
      </c>
      <c r="C6" s="136" t="s">
        <v>40</v>
      </c>
      <c r="D6" s="169"/>
      <c r="E6" s="147" t="str">
        <f>IFERROR(IF(D6&lt;&gt;"",D6,HLOOKUP($E$2,$F$2:K6,ROW(D6)-1,0)),F6)</f>
        <v>LEER CON ATENCIÓN</v>
      </c>
      <c r="F6" s="147" t="s">
        <v>2</v>
      </c>
      <c r="G6" s="147" t="s">
        <v>41</v>
      </c>
      <c r="H6" s="147" t="s">
        <v>42</v>
      </c>
      <c r="I6" s="147" t="s">
        <v>43</v>
      </c>
      <c r="J6" s="147" t="s">
        <v>44</v>
      </c>
      <c r="K6" s="147" t="s">
        <v>45</v>
      </c>
      <c r="L6" s="147" t="s">
        <v>662</v>
      </c>
      <c r="M6" s="48" t="s">
        <v>31</v>
      </c>
      <c r="N6" s="48" t="s">
        <v>31</v>
      </c>
      <c r="O6" s="235" t="s">
        <v>739</v>
      </c>
      <c r="P6" s="230" t="s">
        <v>740</v>
      </c>
      <c r="Q6" s="236">
        <v>0</v>
      </c>
      <c r="R6" s="48"/>
      <c r="S6" s="177">
        <f ca="1">IF(Tabla_Menu[[#This Row],[Nivel]]=T5,0,COUNTIF(Tabla_Menu[Nivel],Tabla_Menu[[#This Row],[Nivel]]))</f>
        <v>0</v>
      </c>
      <c r="T6" s="191" t="str">
        <f ca="1">IFERROR(INDIRECT(Tabla_Menu[[#This Row],[Nivel 1]]&amp;IDIOMA),"")</f>
        <v>MENÚ GENERAL</v>
      </c>
      <c r="U6" s="191" t="str">
        <f ca="1">IFERROR(INDIRECT(Tabla_Menu[[#This Row],[Nivel 2]]&amp;IDIOMA)&amp;IF(Tabla_Menu[[#This Row],[Nivel]]="",""," "&amp;Tabla_Menu[[#This Row],['[Teclas']]]),"")</f>
        <v xml:space="preserve">COPIAR </v>
      </c>
      <c r="V6" s="191" t="s">
        <v>495</v>
      </c>
      <c r="W6" s="192">
        <v>19</v>
      </c>
      <c r="X6" s="177" t="s">
        <v>490</v>
      </c>
      <c r="Y6" s="179" t="s">
        <v>491</v>
      </c>
      <c r="Z6" s="179" t="s">
        <v>496</v>
      </c>
      <c r="AA6" s="179" t="s">
        <v>613</v>
      </c>
      <c r="AB6" s="180" t="s">
        <v>11</v>
      </c>
      <c r="AC6" s="177" t="str">
        <f ca="1">IF(OR(Tabla_Menu[[#This Row],[Nivel]]="",IFERROR(SEARCH(MID(CELL("nombrearchivo"),FIND(".xlsm]",CELL("nombrearchivo"),1)+6,100),Tabla_Menu[[#This Row],[HOJAS NO MUESTRA]],1),0)&gt;0),"N/A","")</f>
        <v/>
      </c>
      <c r="AD6" s="191">
        <f ca="1">IF(Tabla_Menu[[#This Row],[N/A]]="",,COUNTIF(Tabla_Menu[Nivel &amp; Incluir],Tabla_Menu[[#This Row],[Nivel &amp; Incluir]]))</f>
        <v>0</v>
      </c>
      <c r="AE6" s="181" t="str">
        <f ca="1">Tabla_Menu[[#This Row],[Nivel]]&amp;Tabla_Menu[[#This Row],[N/A]]</f>
        <v>MENÚ GENERAL</v>
      </c>
      <c r="AF6" s="179"/>
    </row>
    <row r="7" spans="1:35" outlineLevel="1" x14ac:dyDescent="0.5">
      <c r="A7" s="138" t="str">
        <f t="shared" si="1"/>
        <v>Z_IN_04_CS</v>
      </c>
      <c r="B7" s="137" t="str">
        <f t="shared" si="2"/>
        <v>IN</v>
      </c>
      <c r="C7" s="138" t="s">
        <v>46</v>
      </c>
      <c r="D7" s="170"/>
      <c r="E7" s="148" t="str">
        <f>IFERROR(IF(D7&lt;&gt;"",D7,HLOOKUP($E$2,$F$2:K7,ROW(D7)-1,0)),F7)</f>
        <v>Esta Aplicación ha sido desarrollada, en la primera versión, por:</v>
      </c>
      <c r="F7" s="148" t="s">
        <v>4</v>
      </c>
      <c r="G7" s="148" t="s">
        <v>47</v>
      </c>
      <c r="H7" s="148" t="s">
        <v>48</v>
      </c>
      <c r="I7" s="148" t="s">
        <v>49</v>
      </c>
      <c r="J7" s="148" t="s">
        <v>50</v>
      </c>
      <c r="K7" s="148" t="s">
        <v>51</v>
      </c>
      <c r="L7" s="148" t="s">
        <v>663</v>
      </c>
      <c r="M7" s="48" t="s">
        <v>31</v>
      </c>
      <c r="N7" s="48" t="s">
        <v>31</v>
      </c>
      <c r="O7" s="237" t="s">
        <v>741</v>
      </c>
      <c r="P7" s="178" t="s">
        <v>742</v>
      </c>
      <c r="Q7" s="238">
        <v>0</v>
      </c>
      <c r="R7" s="48"/>
      <c r="S7" s="177">
        <f ca="1">IF(Tabla_Menu[[#This Row],[Nivel]]=T6,0,COUNTIF(Tabla_Menu[Nivel],Tabla_Menu[[#This Row],[Nivel]]))</f>
        <v>0</v>
      </c>
      <c r="T7" s="191" t="str">
        <f ca="1">IFERROR(INDIRECT(Tabla_Menu[[#This Row],[Nivel 1]]&amp;IDIOMA),"")</f>
        <v>MENÚ GENERAL</v>
      </c>
      <c r="U7" s="191" t="str">
        <f ca="1">IFERROR(INDIRECT(Tabla_Menu[[#This Row],[Nivel 2]]&amp;IDIOMA)&amp;IF(Tabla_Menu[[#This Row],[Nivel]]="",""," "&amp;Tabla_Menu[[#This Row],['[Teclas']]]),"")</f>
        <v xml:space="preserve">PEGAR </v>
      </c>
      <c r="V7" s="191" t="s">
        <v>497</v>
      </c>
      <c r="W7" s="192">
        <v>22</v>
      </c>
      <c r="X7" s="177" t="s">
        <v>488</v>
      </c>
      <c r="Y7" s="179" t="s">
        <v>491</v>
      </c>
      <c r="Z7" s="179" t="s">
        <v>498</v>
      </c>
      <c r="AA7" s="179" t="s">
        <v>614</v>
      </c>
      <c r="AB7" s="180" t="s">
        <v>11</v>
      </c>
      <c r="AC7" s="177" t="str">
        <f ca="1">IF(OR(Tabla_Menu[[#This Row],[Nivel]]="",IFERROR(SEARCH(MID(CELL("nombrearchivo"),FIND(".xlsm]",CELL("nombrearchivo"),1)+6,100),Tabla_Menu[[#This Row],[HOJAS NO MUESTRA]],1),0)&gt;0),"N/A","")</f>
        <v/>
      </c>
      <c r="AD7" s="191">
        <f ca="1">IF(Tabla_Menu[[#This Row],[N/A]]="",,COUNTIF(Tabla_Menu[Nivel &amp; Incluir],Tabla_Menu[[#This Row],[Nivel &amp; Incluir]]))</f>
        <v>0</v>
      </c>
      <c r="AE7" s="181" t="str">
        <f ca="1">Tabla_Menu[[#This Row],[Nivel]]&amp;Tabla_Menu[[#This Row],[N/A]]</f>
        <v>MENÚ GENERAL</v>
      </c>
      <c r="AF7" s="179"/>
    </row>
    <row r="8" spans="1:35" outlineLevel="1" x14ac:dyDescent="0.5">
      <c r="A8" s="136" t="str">
        <f t="shared" si="1"/>
        <v>Z_IN_05_CS</v>
      </c>
      <c r="B8" s="135" t="str">
        <f t="shared" si="2"/>
        <v>IN</v>
      </c>
      <c r="C8" s="136" t="s">
        <v>52</v>
      </c>
      <c r="D8" s="169"/>
      <c r="E8" s="147" t="str">
        <f>IFERROR(IF(D8&lt;&gt;"",D8,HLOOKUP($E$2,$F$2:K8,ROW(D8)-1,0)),F8)</f>
        <v>Universidad de Cádiz</v>
      </c>
      <c r="F8" s="147" t="s">
        <v>1</v>
      </c>
      <c r="G8" s="147" t="s">
        <v>53</v>
      </c>
      <c r="H8" s="147" t="s">
        <v>54</v>
      </c>
      <c r="I8" s="147" t="s">
        <v>55</v>
      </c>
      <c r="J8" s="147" t="s">
        <v>56</v>
      </c>
      <c r="K8" s="147" t="s">
        <v>57</v>
      </c>
      <c r="L8" s="147" t="s">
        <v>664</v>
      </c>
      <c r="M8" s="48" t="s">
        <v>31</v>
      </c>
      <c r="N8" s="48" t="s">
        <v>31</v>
      </c>
      <c r="O8" s="235" t="s">
        <v>743</v>
      </c>
      <c r="P8" s="230" t="s">
        <v>744</v>
      </c>
      <c r="Q8" s="236">
        <v>0</v>
      </c>
      <c r="R8" s="48"/>
      <c r="S8" s="177">
        <f ca="1">IF(Tabla_Menu[[#This Row],[Nivel]]=T7,0,COUNTIF(Tabla_Menu[Nivel],Tabla_Menu[[#This Row],[Nivel]]))</f>
        <v>10</v>
      </c>
      <c r="T8" s="191" t="str">
        <f ca="1">IFERROR(INDIRECT(Tabla_Menu[[#This Row],[Nivel 1]]&amp;IDIOMA),"")</f>
        <v>IR A…</v>
      </c>
      <c r="U8" s="191" t="str">
        <f ca="1">IFERROR(INDIRECT(Tabla_Menu[[#This Row],[Nivel 2]]&amp;IDIOMA)&amp;IF(Tabla_Menu[[#This Row],[Nivel]]="",""," "&amp;Tabla_Menu[[#This Row],['[Teclas']]]),"")</f>
        <v xml:space="preserve">INICIO </v>
      </c>
      <c r="V8" s="191" t="s">
        <v>499</v>
      </c>
      <c r="W8" s="192">
        <v>1016</v>
      </c>
      <c r="X8" s="177" t="s">
        <v>488</v>
      </c>
      <c r="Y8" s="179" t="s">
        <v>500</v>
      </c>
      <c r="Z8" s="179" t="s">
        <v>501</v>
      </c>
      <c r="AA8" s="179" t="s">
        <v>609</v>
      </c>
      <c r="AB8" s="180" t="s">
        <v>11</v>
      </c>
      <c r="AC8" s="177" t="str">
        <f ca="1">IF(OR(Tabla_Menu[[#This Row],[Nivel]]="",IFERROR(SEARCH(MID(CELL("nombrearchivo"),FIND(".xlsm]",CELL("nombrearchivo"),1)+6,100),Tabla_Menu[[#This Row],[HOJAS NO MUESTRA]],1),0)&gt;0),"N/A","")</f>
        <v/>
      </c>
      <c r="AD8" s="191">
        <f ca="1">IF(Tabla_Menu[[#This Row],[N/A]]="",,COUNTIF(Tabla_Menu[Nivel &amp; Incluir],Tabla_Menu[[#This Row],[Nivel &amp; Incluir]]))</f>
        <v>0</v>
      </c>
      <c r="AE8" s="181" t="str">
        <f ca="1">Tabla_Menu[[#This Row],[Nivel]]&amp;Tabla_Menu[[#This Row],[N/A]]</f>
        <v>IR A…</v>
      </c>
      <c r="AF8" s="179"/>
    </row>
    <row r="9" spans="1:35" outlineLevel="1" x14ac:dyDescent="0.5">
      <c r="A9" s="138" t="str">
        <f t="shared" si="1"/>
        <v>Z_IN_06_CS</v>
      </c>
      <c r="B9" s="137" t="str">
        <f t="shared" si="2"/>
        <v>IN</v>
      </c>
      <c r="C9" s="138" t="s">
        <v>58</v>
      </c>
      <c r="D9" s="170"/>
      <c r="E9" s="148" t="str">
        <f>IFERROR(IF(D9&lt;&gt;"",D9,HLOOKUP($E$2,$F$2:K9,ROW(D9)-1,0)),F9)</f>
        <v>1. Esta aplicación se ha desarrollado gracias a un Proyecto de Innovación Docente aprobado por la Unidad de Innovación Docente de la Universidad de Cádiz.
2. El usuario final es aquel docente que quiera usar los CUESTIONARIOS de la plataforma Moodle. También la puede usar quien quiera tener sus Bancos de Preguntas almacenados en un mismo sitio y con orden.
3. La aplicación sirve para facilitar la creación de un BANCO DE PREGUNTAS para los cuestionarios, el usuario final deberá repasar que las preguntas se importan bien (al menos las primeras veces) así como si ha rellenado los datos de manera adecuada, como si lo estuviera haciendo en Moodle.
Pulsa sobre el TIPO DE PREGUNTA sobre el que quieres CONSULTAR las preguntas almacenadas.</v>
      </c>
      <c r="F9" s="148" t="s">
        <v>59</v>
      </c>
      <c r="G9" s="148" t="s">
        <v>60</v>
      </c>
      <c r="H9" s="148" t="s">
        <v>61</v>
      </c>
      <c r="I9" s="148" t="s">
        <v>62</v>
      </c>
      <c r="J9" s="148" t="s">
        <v>63</v>
      </c>
      <c r="K9" s="148" t="s">
        <v>64</v>
      </c>
      <c r="L9" s="148" t="s">
        <v>665</v>
      </c>
      <c r="M9" s="48" t="s">
        <v>31</v>
      </c>
      <c r="N9" s="48" t="s">
        <v>31</v>
      </c>
      <c r="O9" s="237" t="s">
        <v>745</v>
      </c>
      <c r="P9" s="178" t="s">
        <v>746</v>
      </c>
      <c r="Q9" s="238">
        <v>0</v>
      </c>
      <c r="R9" s="48"/>
      <c r="S9" s="177">
        <f ca="1">IF(Tabla_Menu[[#This Row],[Nivel]]=T8,0,COUNTIF(Tabla_Menu[Nivel],Tabla_Menu[[#This Row],[Nivel]]))</f>
        <v>0</v>
      </c>
      <c r="T9" s="191" t="str">
        <f ca="1">IFERROR(INDIRECT(Tabla_Menu[[#This Row],[Nivel 1]]&amp;IDIOMA),"")</f>
        <v>IR A…</v>
      </c>
      <c r="U9" s="191" t="str">
        <f ca="1">IFERROR(INDIRECT(Tabla_Menu[[#This Row],[Nivel 2]]&amp;IDIOMA)&amp;IF(Tabla_Menu[[#This Row],[Nivel]]="",""," "&amp;Tabla_Menu[[#This Row],['[Teclas']]]),"")</f>
        <v xml:space="preserve">DICCIONARIO </v>
      </c>
      <c r="V9" s="191" t="s">
        <v>502</v>
      </c>
      <c r="W9" s="192">
        <v>2</v>
      </c>
      <c r="X9" s="177" t="s">
        <v>488</v>
      </c>
      <c r="Y9" s="179" t="s">
        <v>500</v>
      </c>
      <c r="Z9" s="179" t="s">
        <v>569</v>
      </c>
      <c r="AA9" s="179" t="s">
        <v>615</v>
      </c>
      <c r="AB9" s="180" t="s">
        <v>391</v>
      </c>
      <c r="AC9" s="177" t="str">
        <f ca="1">IF(OR(Tabla_Menu[[#This Row],[Nivel]]="",IFERROR(SEARCH(MID(CELL("nombrearchivo"),FIND(".xlsm]",CELL("nombrearchivo"),1)+6,100),Tabla_Menu[[#This Row],[HOJAS NO MUESTRA]],1),0)&gt;0),"N/A","")</f>
        <v/>
      </c>
      <c r="AD9" s="191">
        <f ca="1">IF(Tabla_Menu[[#This Row],[N/A]]="",,COUNTIF(Tabla_Menu[Nivel &amp; Incluir],Tabla_Menu[[#This Row],[Nivel &amp; Incluir]]))</f>
        <v>0</v>
      </c>
      <c r="AE9" s="181" t="str">
        <f ca="1">Tabla_Menu[[#This Row],[Nivel]]&amp;Tabla_Menu[[#This Row],[N/A]]</f>
        <v>IR A…</v>
      </c>
      <c r="AF9" s="179"/>
    </row>
    <row r="10" spans="1:35" outlineLevel="1" x14ac:dyDescent="0.5">
      <c r="A10" s="136" t="str">
        <f t="shared" si="1"/>
        <v>Z_IN_07_CS</v>
      </c>
      <c r="B10" s="135" t="str">
        <f t="shared" si="2"/>
        <v>IN</v>
      </c>
      <c r="C10" s="136" t="s">
        <v>65</v>
      </c>
      <c r="D10" s="169"/>
      <c r="E10" s="147" t="str">
        <f>IFERROR(IF(D10&lt;&gt;"",D10,HLOOKUP($E$2,$F$2:K10,ROW(D10)-1,0)),F10)</f>
        <v>Esta HOJA sirve para almacenar las preguntas y poder reutilizarlas cuando sea necesario, sin tener que volver a escribirlas para un nuevo BANCO DE PREGUNTAS.</v>
      </c>
      <c r="F10" s="147" t="s">
        <v>381</v>
      </c>
      <c r="G10" s="147" t="s">
        <v>382</v>
      </c>
      <c r="H10" s="147" t="s">
        <v>383</v>
      </c>
      <c r="I10" s="147" t="s">
        <v>384</v>
      </c>
      <c r="J10" s="147" t="s">
        <v>385</v>
      </c>
      <c r="K10" s="147" t="s">
        <v>386</v>
      </c>
      <c r="L10" s="147" t="s">
        <v>666</v>
      </c>
      <c r="M10" s="48" t="s">
        <v>31</v>
      </c>
      <c r="N10" s="48" t="s">
        <v>31</v>
      </c>
      <c r="O10" s="235" t="s">
        <v>747</v>
      </c>
      <c r="P10" s="230" t="s">
        <v>748</v>
      </c>
      <c r="Q10" s="236">
        <v>0</v>
      </c>
      <c r="R10" s="48"/>
      <c r="S10" s="177">
        <f ca="1">IF(Tabla_Menu[[#This Row],[Nivel]]=T9,0,COUNTIF(Tabla_Menu[Nivel],Tabla_Menu[[#This Row],[Nivel]]))</f>
        <v>0</v>
      </c>
      <c r="T10" s="191" t="str">
        <f ca="1">IFERROR(INDIRECT(Tabla_Menu[[#This Row],[Nivel 1]]&amp;IDIOMA),"")</f>
        <v>IR A…</v>
      </c>
      <c r="U10" s="191" t="str">
        <f ca="1">IFERROR(INDIRECT(Tabla_Menu[[#This Row],[Nivel 2]]&amp;IDIOMA)&amp;IF(Tabla_Menu[[#This Row],[Nivel]]="",""," "&amp;Tabla_Menu[[#This Row],['[Teclas']]]),"")</f>
        <v xml:space="preserve">Opción Múltiple 1R  </v>
      </c>
      <c r="V10" s="191" t="s">
        <v>570</v>
      </c>
      <c r="W10" s="192">
        <v>5</v>
      </c>
      <c r="X10" s="177" t="s">
        <v>490</v>
      </c>
      <c r="Y10" s="179" t="s">
        <v>500</v>
      </c>
      <c r="Z10" s="179" t="s">
        <v>563</v>
      </c>
      <c r="AA10" s="179" t="s">
        <v>636</v>
      </c>
      <c r="AB10" s="180" t="s">
        <v>578</v>
      </c>
      <c r="AC10" s="177" t="str">
        <f ca="1">IF(OR(Tabla_Menu[[#This Row],[Nivel]]="",IFERROR(SEARCH(MID(CELL("nombrearchivo"),FIND(".xlsm]",CELL("nombrearchivo"),1)+6,100),Tabla_Menu[[#This Row],[HOJAS NO MUESTRA]],1),0)&gt;0),"N/A","")</f>
        <v/>
      </c>
      <c r="AD10" s="191">
        <f ca="1">IF(Tabla_Menu[[#This Row],[N/A]]="",,COUNTIF(Tabla_Menu[Nivel &amp; Incluir],Tabla_Menu[[#This Row],[Nivel &amp; Incluir]]))</f>
        <v>0</v>
      </c>
      <c r="AE10" s="181" t="str">
        <f ca="1">Tabla_Menu[[#This Row],[Nivel]]&amp;Tabla_Menu[[#This Row],[N/A]]</f>
        <v>IR A…</v>
      </c>
      <c r="AF10" s="179"/>
    </row>
    <row r="11" spans="1:35" outlineLevel="1" x14ac:dyDescent="0.5">
      <c r="A11" s="138" t="str">
        <f t="shared" si="1"/>
        <v>Z_IN_08_CS</v>
      </c>
      <c r="B11" s="137" t="str">
        <f t="shared" si="2"/>
        <v>IN</v>
      </c>
      <c r="C11" s="138" t="s">
        <v>66</v>
      </c>
      <c r="D11" s="170"/>
      <c r="E11" s="148" t="str">
        <f>IFERROR(IF(D11&lt;&gt;"",D11,HLOOKUP($E$2,$F$2:K11,ROW(D11)-1,0)),F11)</f>
        <v xml:space="preserve">Opción Múltiple 1R </v>
      </c>
      <c r="F11" s="148" t="s">
        <v>67</v>
      </c>
      <c r="G11" s="148" t="s">
        <v>449</v>
      </c>
      <c r="H11" s="148" t="s">
        <v>68</v>
      </c>
      <c r="I11" s="148" t="s">
        <v>69</v>
      </c>
      <c r="J11" s="148" t="s">
        <v>450</v>
      </c>
      <c r="K11" s="148" t="s">
        <v>449</v>
      </c>
      <c r="L11" s="148" t="s">
        <v>667</v>
      </c>
      <c r="M11" s="48" t="s">
        <v>31</v>
      </c>
      <c r="N11" s="48" t="s">
        <v>31</v>
      </c>
      <c r="O11" s="237" t="s">
        <v>749</v>
      </c>
      <c r="P11" s="178" t="s">
        <v>750</v>
      </c>
      <c r="Q11" s="238">
        <v>0</v>
      </c>
      <c r="R11" s="48"/>
      <c r="S11" s="177">
        <f ca="1">IF(Tabla_Menu[[#This Row],[Nivel]]=T10,0,COUNTIF(Tabla_Menu[Nivel],Tabla_Menu[[#This Row],[Nivel]]))</f>
        <v>0</v>
      </c>
      <c r="T11" s="191" t="str">
        <f ca="1">IFERROR(INDIRECT(Tabla_Menu[[#This Row],[Nivel 1]]&amp;IDIOMA),"")</f>
        <v>IR A…</v>
      </c>
      <c r="U11" s="191" t="str">
        <f ca="1">IFERROR(INDIRECT(Tabla_Menu[[#This Row],[Nivel 2]]&amp;IDIOMA)&amp;IF(Tabla_Menu[[#This Row],[Nivel]]="",""," "&amp;Tabla_Menu[[#This Row],['[Teclas']]]),"")</f>
        <v xml:space="preserve">Opción Múltiple +R  </v>
      </c>
      <c r="V11" s="191" t="s">
        <v>571</v>
      </c>
      <c r="W11" s="192">
        <v>5</v>
      </c>
      <c r="X11" s="177" t="s">
        <v>488</v>
      </c>
      <c r="Y11" s="179" t="s">
        <v>500</v>
      </c>
      <c r="Z11" s="179" t="s">
        <v>505</v>
      </c>
      <c r="AA11" s="179" t="s">
        <v>637</v>
      </c>
      <c r="AB11" s="180" t="s">
        <v>579</v>
      </c>
      <c r="AC11" s="177" t="str">
        <f ca="1">IF(OR(Tabla_Menu[[#This Row],[Nivel]]="",IFERROR(SEARCH(MID(CELL("nombrearchivo"),FIND(".xlsm]",CELL("nombrearchivo"),1)+6,100),Tabla_Menu[[#This Row],[HOJAS NO MUESTRA]],1),0)&gt;0),"N/A","")</f>
        <v/>
      </c>
      <c r="AD11" s="191">
        <f ca="1">IF(Tabla_Menu[[#This Row],[N/A]]="",,COUNTIF(Tabla_Menu[Nivel &amp; Incluir],Tabla_Menu[[#This Row],[Nivel &amp; Incluir]]))</f>
        <v>0</v>
      </c>
      <c r="AE11" s="181" t="str">
        <f ca="1">Tabla_Menu[[#This Row],[Nivel]]&amp;Tabla_Menu[[#This Row],[N/A]]</f>
        <v>IR A…</v>
      </c>
      <c r="AF11" s="179"/>
    </row>
    <row r="12" spans="1:35" outlineLevel="1" x14ac:dyDescent="0.5">
      <c r="A12" s="136" t="str">
        <f t="shared" si="1"/>
        <v>Z_IN_09_CS</v>
      </c>
      <c r="B12" s="135" t="str">
        <f t="shared" si="2"/>
        <v>IN</v>
      </c>
      <c r="C12" s="136" t="s">
        <v>70</v>
      </c>
      <c r="D12" s="169"/>
      <c r="E12" s="147" t="str">
        <f>IFERROR(IF(D12&lt;&gt;"",D12,HLOOKUP($E$2,$F$2:K12,ROW(D12)-1,0)),F12)</f>
        <v xml:space="preserve">Opción Múltiple +R </v>
      </c>
      <c r="F12" s="147" t="s">
        <v>451</v>
      </c>
      <c r="G12" s="147" t="s">
        <v>452</v>
      </c>
      <c r="H12" s="147" t="s">
        <v>453</v>
      </c>
      <c r="I12" s="147" t="s">
        <v>454</v>
      </c>
      <c r="J12" s="147" t="s">
        <v>455</v>
      </c>
      <c r="K12" s="147" t="s">
        <v>456</v>
      </c>
      <c r="L12" s="147" t="s">
        <v>668</v>
      </c>
      <c r="M12" s="48" t="s">
        <v>31</v>
      </c>
      <c r="N12" s="48" t="s">
        <v>31</v>
      </c>
      <c r="O12" s="235" t="s">
        <v>751</v>
      </c>
      <c r="P12" s="230" t="s">
        <v>752</v>
      </c>
      <c r="Q12" s="236">
        <v>0</v>
      </c>
      <c r="R12" s="48"/>
      <c r="S12" s="177">
        <f ca="1">IF(Tabla_Menu[[#This Row],[Nivel]]=T11,0,COUNTIF(Tabla_Menu[Nivel],Tabla_Menu[[#This Row],[Nivel]]))</f>
        <v>0</v>
      </c>
      <c r="T12" s="191" t="str">
        <f ca="1">IFERROR(INDIRECT(Tabla_Menu[[#This Row],[Nivel 1]]&amp;IDIOMA),"")</f>
        <v>IR A…</v>
      </c>
      <c r="U12" s="191" t="str">
        <f ca="1">IFERROR(INDIRECT(Tabla_Menu[[#This Row],[Nivel 2]]&amp;IDIOMA)&amp;IF(Tabla_Menu[[#This Row],[Nivel]]="",""," "&amp;Tabla_Menu[[#This Row],['[Teclas']]]),"")</f>
        <v xml:space="preserve">Verdadero/Falso </v>
      </c>
      <c r="V12" s="191" t="s">
        <v>572</v>
      </c>
      <c r="W12" s="192">
        <v>5</v>
      </c>
      <c r="X12" s="177" t="s">
        <v>488</v>
      </c>
      <c r="Y12" s="179" t="s">
        <v>500</v>
      </c>
      <c r="Z12" s="179" t="s">
        <v>503</v>
      </c>
      <c r="AA12" s="179" t="s">
        <v>638</v>
      </c>
      <c r="AB12" s="180" t="s">
        <v>580</v>
      </c>
      <c r="AC12" s="177" t="str">
        <f ca="1">IF(OR(Tabla_Menu[[#This Row],[Nivel]]="",IFERROR(SEARCH(MID(CELL("nombrearchivo"),FIND(".xlsm]",CELL("nombrearchivo"),1)+6,100),Tabla_Menu[[#This Row],[HOJAS NO MUESTRA]],1),0)&gt;0),"N/A","")</f>
        <v/>
      </c>
      <c r="AD12" s="191">
        <f ca="1">IF(Tabla_Menu[[#This Row],[N/A]]="",,COUNTIF(Tabla_Menu[Nivel &amp; Incluir],Tabla_Menu[[#This Row],[Nivel &amp; Incluir]]))</f>
        <v>0</v>
      </c>
      <c r="AE12" s="181" t="str">
        <f ca="1">Tabla_Menu[[#This Row],[Nivel]]&amp;Tabla_Menu[[#This Row],[N/A]]</f>
        <v>IR A…</v>
      </c>
      <c r="AF12" s="179"/>
    </row>
    <row r="13" spans="1:35" outlineLevel="1" x14ac:dyDescent="0.5">
      <c r="A13" s="138" t="str">
        <f t="shared" si="1"/>
        <v>Z_IN_10_CS</v>
      </c>
      <c r="B13" s="137" t="str">
        <f t="shared" si="2"/>
        <v>IN</v>
      </c>
      <c r="C13" s="138" t="s">
        <v>71</v>
      </c>
      <c r="D13" s="170"/>
      <c r="E13" s="148" t="str">
        <f>IFERROR(IF(D13&lt;&gt;"",D13,HLOOKUP($E$2,$F$2:K13,ROW(D13)-1,0)),F13)</f>
        <v>Verdadero/Falso</v>
      </c>
      <c r="F13" s="148" t="s">
        <v>457</v>
      </c>
      <c r="G13" s="148" t="s">
        <v>458</v>
      </c>
      <c r="H13" s="148" t="s">
        <v>459</v>
      </c>
      <c r="I13" s="148" t="s">
        <v>460</v>
      </c>
      <c r="J13" s="148" t="s">
        <v>461</v>
      </c>
      <c r="K13" s="148" t="s">
        <v>462</v>
      </c>
      <c r="L13" s="148" t="s">
        <v>669</v>
      </c>
      <c r="M13" s="48" t="s">
        <v>31</v>
      </c>
      <c r="N13" s="48" t="s">
        <v>31</v>
      </c>
      <c r="O13" s="237" t="s">
        <v>753</v>
      </c>
      <c r="P13" s="178" t="s">
        <v>754</v>
      </c>
      <c r="Q13" s="238">
        <v>0</v>
      </c>
      <c r="R13" s="48"/>
      <c r="S13" s="177">
        <f ca="1">IF(Tabla_Menu[[#This Row],[Nivel]]=T12,0,COUNTIF(Tabla_Menu[Nivel],Tabla_Menu[[#This Row],[Nivel]]))</f>
        <v>0</v>
      </c>
      <c r="T13" s="191" t="str">
        <f ca="1">IFERROR(INDIRECT(Tabla_Menu[[#This Row],[Nivel 1]]&amp;IDIOMA),"")</f>
        <v>IR A…</v>
      </c>
      <c r="U13" s="191" t="str">
        <f ca="1">IFERROR(INDIRECT(Tabla_Menu[[#This Row],[Nivel 2]]&amp;IDIOMA)&amp;IF(Tabla_Menu[[#This Row],[Nivel]]="",""," "&amp;Tabla_Menu[[#This Row],['[Teclas']]]),"")</f>
        <v xml:space="preserve">Emparejar </v>
      </c>
      <c r="V13" s="191" t="s">
        <v>587</v>
      </c>
      <c r="W13" s="192">
        <v>5</v>
      </c>
      <c r="X13" s="177" t="s">
        <v>488</v>
      </c>
      <c r="Y13" s="179" t="s">
        <v>500</v>
      </c>
      <c r="Z13" s="179" t="s">
        <v>564</v>
      </c>
      <c r="AA13" s="179" t="s">
        <v>639</v>
      </c>
      <c r="AB13" s="180" t="s">
        <v>581</v>
      </c>
      <c r="AC13" s="177" t="str">
        <f ca="1">IF(OR(Tabla_Menu[[#This Row],[Nivel]]="",IFERROR(SEARCH(MID(CELL("nombrearchivo"),FIND(".xlsm]",CELL("nombrearchivo"),1)+6,100),Tabla_Menu[[#This Row],[HOJAS NO MUESTRA]],1),0)&gt;0),"N/A","")</f>
        <v/>
      </c>
      <c r="AD13" s="191">
        <f ca="1">IF(Tabla_Menu[[#This Row],[N/A]]="",,COUNTIF(Tabla_Menu[Nivel &amp; Incluir],Tabla_Menu[[#This Row],[Nivel &amp; Incluir]]))</f>
        <v>0</v>
      </c>
      <c r="AE13" s="181" t="str">
        <f ca="1">Tabla_Menu[[#This Row],[Nivel]]&amp;Tabla_Menu[[#This Row],[N/A]]</f>
        <v>IR A…</v>
      </c>
      <c r="AF13" s="179"/>
    </row>
    <row r="14" spans="1:35" outlineLevel="1" x14ac:dyDescent="0.5">
      <c r="A14" s="136" t="str">
        <f t="shared" si="1"/>
        <v>Z_IN_11_CS</v>
      </c>
      <c r="B14" s="135" t="str">
        <f t="shared" si="2"/>
        <v>IN</v>
      </c>
      <c r="C14" s="136" t="s">
        <v>72</v>
      </c>
      <c r="D14" s="169"/>
      <c r="E14" s="147" t="str">
        <f>IFERROR(IF(D14&lt;&gt;"",D14,HLOOKUP($E$2,$F$2:K14,ROW(D14)-1,0)),F14)</f>
        <v>Emparejar</v>
      </c>
      <c r="F14" s="147" t="s">
        <v>7</v>
      </c>
      <c r="G14" s="147" t="s">
        <v>463</v>
      </c>
      <c r="H14" s="147" t="s">
        <v>464</v>
      </c>
      <c r="I14" s="147" t="s">
        <v>73</v>
      </c>
      <c r="J14" s="147" t="s">
        <v>465</v>
      </c>
      <c r="K14" s="147" t="s">
        <v>466</v>
      </c>
      <c r="L14" s="147" t="s">
        <v>670</v>
      </c>
      <c r="M14" s="48" t="s">
        <v>31</v>
      </c>
      <c r="N14" s="48" t="s">
        <v>31</v>
      </c>
      <c r="O14" s="235" t="s">
        <v>755</v>
      </c>
      <c r="P14" s="230" t="s">
        <v>756</v>
      </c>
      <c r="Q14" s="236">
        <v>0</v>
      </c>
      <c r="R14" s="48"/>
      <c r="S14" s="177">
        <f ca="1">IF(Tabla_Menu[[#This Row],[Nivel]]=T13,0,COUNTIF(Tabla_Menu[Nivel],Tabla_Menu[[#This Row],[Nivel]]))</f>
        <v>0</v>
      </c>
      <c r="T14" s="191" t="str">
        <f ca="1">IFERROR(INDIRECT(Tabla_Menu[[#This Row],[Nivel 1]]&amp;IDIOMA),"")</f>
        <v>IR A…</v>
      </c>
      <c r="U14" s="191" t="str">
        <f ca="1">IFERROR(INDIRECT(Tabla_Menu[[#This Row],[Nivel 2]]&amp;IDIOMA)&amp;IF(Tabla_Menu[[#This Row],[Nivel]]="",""," "&amp;Tabla_Menu[[#This Row],['[Teclas']]]),"")</f>
        <v xml:space="preserve">Respuesta Corta </v>
      </c>
      <c r="V14" s="191" t="s">
        <v>573</v>
      </c>
      <c r="W14" s="192">
        <v>5</v>
      </c>
      <c r="X14" s="177" t="s">
        <v>488</v>
      </c>
      <c r="Y14" s="179" t="s">
        <v>500</v>
      </c>
      <c r="Z14" s="179" t="s">
        <v>565</v>
      </c>
      <c r="AA14" s="179" t="s">
        <v>640</v>
      </c>
      <c r="AB14" s="180" t="s">
        <v>582</v>
      </c>
      <c r="AC14" s="177" t="str">
        <f ca="1">IF(OR(Tabla_Menu[[#This Row],[Nivel]]="",IFERROR(SEARCH(MID(CELL("nombrearchivo"),FIND(".xlsm]",CELL("nombrearchivo"),1)+6,100),Tabla_Menu[[#This Row],[HOJAS NO MUESTRA]],1),0)&gt;0),"N/A","")</f>
        <v/>
      </c>
      <c r="AD14" s="191">
        <f ca="1">IF(Tabla_Menu[[#This Row],[N/A]]="",,COUNTIF(Tabla_Menu[Nivel &amp; Incluir],Tabla_Menu[[#This Row],[Nivel &amp; Incluir]]))</f>
        <v>0</v>
      </c>
      <c r="AE14" s="181" t="str">
        <f ca="1">Tabla_Menu[[#This Row],[Nivel]]&amp;Tabla_Menu[[#This Row],[N/A]]</f>
        <v>IR A…</v>
      </c>
      <c r="AF14" s="179"/>
    </row>
    <row r="15" spans="1:35" outlineLevel="1" x14ac:dyDescent="0.5">
      <c r="A15" s="138" t="str">
        <f t="shared" si="1"/>
        <v>Z_IN_12_CS</v>
      </c>
      <c r="B15" s="137" t="str">
        <f t="shared" si="2"/>
        <v>IN</v>
      </c>
      <c r="C15" s="138" t="s">
        <v>74</v>
      </c>
      <c r="D15" s="170"/>
      <c r="E15" s="148" t="str">
        <f>IFERROR(IF(D15&lt;&gt;"",D15,HLOOKUP($E$2,$F$2:K15,ROW(D15)-1,0)),F15)</f>
        <v>Respuesta Corta</v>
      </c>
      <c r="F15" s="148" t="s">
        <v>8</v>
      </c>
      <c r="G15" s="148" t="s">
        <v>75</v>
      </c>
      <c r="H15" s="148" t="s">
        <v>265</v>
      </c>
      <c r="I15" s="148" t="s">
        <v>266</v>
      </c>
      <c r="J15" s="148" t="s">
        <v>267</v>
      </c>
      <c r="K15" s="148" t="s">
        <v>467</v>
      </c>
      <c r="L15" s="148" t="s">
        <v>671</v>
      </c>
      <c r="M15" s="48" t="s">
        <v>31</v>
      </c>
      <c r="N15" s="48" t="s">
        <v>31</v>
      </c>
      <c r="O15" s="237" t="s">
        <v>757</v>
      </c>
      <c r="P15" s="178" t="s">
        <v>758</v>
      </c>
      <c r="Q15" s="238">
        <v>0</v>
      </c>
      <c r="R15" s="48"/>
      <c r="S15" s="177">
        <f ca="1">IF(Tabla_Menu[[#This Row],[Nivel]]=T14,0,COUNTIF(Tabla_Menu[Nivel],Tabla_Menu[[#This Row],[Nivel]]))</f>
        <v>0</v>
      </c>
      <c r="T15" s="191" t="str">
        <f ca="1">IFERROR(INDIRECT(Tabla_Menu[[#This Row],[Nivel 1]]&amp;IDIOMA),"")</f>
        <v>IR A…</v>
      </c>
      <c r="U15" s="191" t="str">
        <f ca="1">IFERROR(INDIRECT(Tabla_Menu[[#This Row],[Nivel 2]]&amp;IDIOMA)&amp;IF(Tabla_Menu[[#This Row],[Nivel]]="",""," "&amp;Tabla_Menu[[#This Row],['[Teclas']]]),"")</f>
        <v xml:space="preserve">Palabra Perdida </v>
      </c>
      <c r="V15" s="191" t="s">
        <v>574</v>
      </c>
      <c r="W15" s="192">
        <v>5</v>
      </c>
      <c r="X15" s="177" t="s">
        <v>488</v>
      </c>
      <c r="Y15" s="179" t="s">
        <v>500</v>
      </c>
      <c r="Z15" s="179" t="s">
        <v>566</v>
      </c>
      <c r="AA15" s="179" t="s">
        <v>641</v>
      </c>
      <c r="AB15" s="180" t="s">
        <v>583</v>
      </c>
      <c r="AC15" s="177" t="str">
        <f ca="1">IF(OR(Tabla_Menu[[#This Row],[Nivel]]="",IFERROR(SEARCH(MID(CELL("nombrearchivo"),FIND(".xlsm]",CELL("nombrearchivo"),1)+6,100),Tabla_Menu[[#This Row],[HOJAS NO MUESTRA]],1),0)&gt;0),"N/A","")</f>
        <v/>
      </c>
      <c r="AD15" s="191">
        <f ca="1">IF(Tabla_Menu[[#This Row],[N/A]]="",,COUNTIF(Tabla_Menu[Nivel &amp; Incluir],Tabla_Menu[[#This Row],[Nivel &amp; Incluir]]))</f>
        <v>0</v>
      </c>
      <c r="AE15" s="181" t="str">
        <f ca="1">Tabla_Menu[[#This Row],[Nivel]]&amp;Tabla_Menu[[#This Row],[N/A]]</f>
        <v>IR A…</v>
      </c>
      <c r="AF15" s="179"/>
    </row>
    <row r="16" spans="1:35" outlineLevel="1" x14ac:dyDescent="0.5">
      <c r="A16" s="136" t="str">
        <f t="shared" si="1"/>
        <v>Z_IN_13_CS</v>
      </c>
      <c r="B16" s="135" t="str">
        <f t="shared" si="2"/>
        <v>IN</v>
      </c>
      <c r="C16" s="136" t="s">
        <v>76</v>
      </c>
      <c r="D16" s="169"/>
      <c r="E16" s="147" t="str">
        <f>IFERROR(IF(D16&lt;&gt;"",D16,HLOOKUP($E$2,$F$2:K16,ROW(D16)-1,0)),F16)</f>
        <v>Palabra Perdida</v>
      </c>
      <c r="F16" s="147" t="s">
        <v>9</v>
      </c>
      <c r="G16" s="147" t="s">
        <v>77</v>
      </c>
      <c r="H16" s="147" t="s">
        <v>468</v>
      </c>
      <c r="I16" s="147" t="s">
        <v>268</v>
      </c>
      <c r="J16" s="147" t="s">
        <v>469</v>
      </c>
      <c r="K16" s="147" t="s">
        <v>470</v>
      </c>
      <c r="L16" s="147" t="s">
        <v>672</v>
      </c>
      <c r="M16" s="48" t="s">
        <v>31</v>
      </c>
      <c r="N16" s="48" t="s">
        <v>31</v>
      </c>
      <c r="O16" s="235" t="s">
        <v>759</v>
      </c>
      <c r="P16" s="230" t="s">
        <v>760</v>
      </c>
      <c r="Q16" s="236">
        <v>0</v>
      </c>
      <c r="R16" s="48"/>
      <c r="S16" s="177">
        <f ca="1">IF(Tabla_Menu[[#This Row],[Nivel]]=T15,0,COUNTIF(Tabla_Menu[Nivel],Tabla_Menu[[#This Row],[Nivel]]))</f>
        <v>0</v>
      </c>
      <c r="T16" s="191" t="str">
        <f ca="1">IFERROR(INDIRECT(Tabla_Menu[[#This Row],[Nivel 1]]&amp;IDIOMA),"")</f>
        <v>IR A…</v>
      </c>
      <c r="U16" s="191" t="str">
        <f ca="1">IFERROR(INDIRECT(Tabla_Menu[[#This Row],[Nivel 2]]&amp;IDIOMA)&amp;IF(Tabla_Menu[[#This Row],[Nivel]]="",""," "&amp;Tabla_Menu[[#This Row],['[Teclas']]]),"")</f>
        <v xml:space="preserve">Ensayo </v>
      </c>
      <c r="V16" s="191" t="s">
        <v>575</v>
      </c>
      <c r="W16" s="192">
        <v>5</v>
      </c>
      <c r="X16" s="177" t="s">
        <v>488</v>
      </c>
      <c r="Y16" s="179" t="s">
        <v>500</v>
      </c>
      <c r="Z16" s="179" t="s">
        <v>568</v>
      </c>
      <c r="AA16" s="179" t="s">
        <v>642</v>
      </c>
      <c r="AB16" s="180" t="s">
        <v>584</v>
      </c>
      <c r="AC16" s="177" t="str">
        <f ca="1">IF(OR(Tabla_Menu[[#This Row],[Nivel]]="",IFERROR(SEARCH(MID(CELL("nombrearchivo"),FIND(".xlsm]",CELL("nombrearchivo"),1)+6,100),Tabla_Menu[[#This Row],[HOJAS NO MUESTRA]],1),0)&gt;0),"N/A","")</f>
        <v/>
      </c>
      <c r="AD16" s="191">
        <f ca="1">IF(Tabla_Menu[[#This Row],[N/A]]="",,COUNTIF(Tabla_Menu[Nivel &amp; Incluir],Tabla_Menu[[#This Row],[Nivel &amp; Incluir]]))</f>
        <v>0</v>
      </c>
      <c r="AE16" s="181" t="str">
        <f ca="1">Tabla_Menu[[#This Row],[Nivel]]&amp;Tabla_Menu[[#This Row],[N/A]]</f>
        <v>IR A…</v>
      </c>
      <c r="AF16" s="179"/>
    </row>
    <row r="17" spans="1:32" outlineLevel="1" x14ac:dyDescent="0.5">
      <c r="A17" s="138" t="str">
        <f t="shared" si="1"/>
        <v>Z_IN_14_CS</v>
      </c>
      <c r="B17" s="137" t="str">
        <f t="shared" si="2"/>
        <v>IN</v>
      </c>
      <c r="C17" s="138" t="s">
        <v>78</v>
      </c>
      <c r="D17" s="170"/>
      <c r="E17" s="148" t="str">
        <f>IFERROR(IF(D17&lt;&gt;"",D17,HLOOKUP($E$2,$F$2:K17,ROW(D17)-1,0)),F17)</f>
        <v>Cloze</v>
      </c>
      <c r="F17" s="148" t="s">
        <v>79</v>
      </c>
      <c r="G17" s="148" t="s">
        <v>79</v>
      </c>
      <c r="H17" s="148" t="s">
        <v>79</v>
      </c>
      <c r="I17" s="148" t="s">
        <v>79</v>
      </c>
      <c r="J17" s="148" t="s">
        <v>79</v>
      </c>
      <c r="K17" s="148" t="s">
        <v>80</v>
      </c>
      <c r="L17" s="148" t="s">
        <v>673</v>
      </c>
      <c r="M17" s="48" t="s">
        <v>31</v>
      </c>
      <c r="N17" s="48" t="s">
        <v>31</v>
      </c>
      <c r="O17" s="237" t="s">
        <v>761</v>
      </c>
      <c r="P17" s="178" t="s">
        <v>762</v>
      </c>
      <c r="Q17" s="238">
        <v>0</v>
      </c>
      <c r="R17" s="48"/>
      <c r="S17" s="177">
        <f ca="1">IF(Tabla_Menu[[#This Row],[Nivel]]=T16,0,COUNTIF(Tabla_Menu[Nivel],Tabla_Menu[[#This Row],[Nivel]]))</f>
        <v>0</v>
      </c>
      <c r="T17" s="191" t="str">
        <f ca="1">IFERROR(INDIRECT(Tabla_Menu[[#This Row],[Nivel 1]]&amp;IDIOMA),"")</f>
        <v>IR A…</v>
      </c>
      <c r="U17" s="191" t="str">
        <f ca="1">IFERROR(INDIRECT(Tabla_Menu[[#This Row],[Nivel 2]]&amp;IDIOMA)&amp;IF(Tabla_Menu[[#This Row],[Nivel]]="",""," "&amp;Tabla_Menu[[#This Row],['[Teclas']]]),"")</f>
        <v xml:space="preserve">Cloze </v>
      </c>
      <c r="V17" s="191" t="s">
        <v>576</v>
      </c>
      <c r="W17" s="192">
        <v>5</v>
      </c>
      <c r="X17" s="177" t="s">
        <v>488</v>
      </c>
      <c r="Y17" s="179" t="s">
        <v>500</v>
      </c>
      <c r="Z17" s="179" t="s">
        <v>567</v>
      </c>
      <c r="AA17" s="179" t="s">
        <v>643</v>
      </c>
      <c r="AB17" s="180" t="s">
        <v>585</v>
      </c>
      <c r="AC17" s="177" t="str">
        <f ca="1">IF(OR(Tabla_Menu[[#This Row],[Nivel]]="",IFERROR(SEARCH(MID(CELL("nombrearchivo"),FIND(".xlsm]",CELL("nombrearchivo"),1)+6,100),Tabla_Menu[[#This Row],[HOJAS NO MUESTRA]],1),0)&gt;0),"N/A","")</f>
        <v/>
      </c>
      <c r="AD17" s="191">
        <f ca="1">IF(Tabla_Menu[[#This Row],[N/A]]="",,COUNTIF(Tabla_Menu[Nivel &amp; Incluir],Tabla_Menu[[#This Row],[Nivel &amp; Incluir]]))</f>
        <v>0</v>
      </c>
      <c r="AE17" s="181" t="str">
        <f ca="1">Tabla_Menu[[#This Row],[Nivel]]&amp;Tabla_Menu[[#This Row],[N/A]]</f>
        <v>IR A…</v>
      </c>
      <c r="AF17" s="179"/>
    </row>
    <row r="18" spans="1:32" outlineLevel="1" x14ac:dyDescent="0.5">
      <c r="A18" s="136" t="str">
        <f t="shared" si="1"/>
        <v>Z_IN_15_CS</v>
      </c>
      <c r="B18" s="135" t="str">
        <f t="shared" si="2"/>
        <v>IN</v>
      </c>
      <c r="C18" s="136" t="s">
        <v>81</v>
      </c>
      <c r="D18" s="169"/>
      <c r="E18" s="147" t="str">
        <f>IFERROR(IF(D18&lt;&gt;"",D18,HLOOKUP($E$2,$F$2:K18,ROW(D18)-1,0)),F18)</f>
        <v>Preguntas</v>
      </c>
      <c r="F18" s="147" t="s">
        <v>6</v>
      </c>
      <c r="G18" s="147" t="s">
        <v>82</v>
      </c>
      <c r="H18" s="147" t="s">
        <v>82</v>
      </c>
      <c r="I18" s="147" t="s">
        <v>83</v>
      </c>
      <c r="J18" s="147" t="s">
        <v>84</v>
      </c>
      <c r="K18" s="147" t="s">
        <v>85</v>
      </c>
      <c r="L18" s="147" t="s">
        <v>674</v>
      </c>
      <c r="M18" s="48" t="s">
        <v>31</v>
      </c>
      <c r="N18" s="48" t="s">
        <v>31</v>
      </c>
      <c r="O18" s="235" t="s">
        <v>763</v>
      </c>
      <c r="P18" s="230" t="s">
        <v>764</v>
      </c>
      <c r="Q18" s="236">
        <v>0</v>
      </c>
      <c r="R18" s="48"/>
      <c r="S18" s="177">
        <f ca="1">IF(Tabla_Menu[[#This Row],[Nivel]]=T17,0,COUNTIF(Tabla_Menu[Nivel],Tabla_Menu[[#This Row],[Nivel]]))</f>
        <v>1</v>
      </c>
      <c r="T18" s="191" t="str">
        <f ca="1">IFERROR(INDIRECT(Tabla_Menu[[#This Row],[Nivel 1]]&amp;IDIOMA),"")</f>
        <v>LINK DICCIONARIO</v>
      </c>
      <c r="U18" s="191" t="str">
        <f ca="1">IFERROR(INDIRECT(Tabla_Menu[[#This Row],[Nivel 2]]&amp;IDIOMA)&amp;IF(Tabla_Menu[[#This Row],[Nivel]]="",""," "&amp;Tabla_Menu[[#This Row],['[Teclas']]]),"")</f>
        <v xml:space="preserve">LINK DICCIONARIO </v>
      </c>
      <c r="V18" s="191" t="s">
        <v>577</v>
      </c>
      <c r="W18" s="192">
        <v>91</v>
      </c>
      <c r="X18" s="177" t="s">
        <v>490</v>
      </c>
      <c r="Y18" s="179" t="s">
        <v>504</v>
      </c>
      <c r="Z18" s="179" t="s">
        <v>504</v>
      </c>
      <c r="AA18" s="179" t="s">
        <v>616</v>
      </c>
      <c r="AB18" s="180" t="s">
        <v>586</v>
      </c>
      <c r="AC18" s="177" t="str">
        <f ca="1">IF(OR(Tabla_Menu[[#This Row],[Nivel]]="",IFERROR(SEARCH(MID(CELL("nombrearchivo"),FIND(".xlsm]",CELL("nombrearchivo"),1)+6,100),Tabla_Menu[[#This Row],[HOJAS NO MUESTRA]],1),0)&gt;0),"N/A","")</f>
        <v/>
      </c>
      <c r="AD18" s="191">
        <f ca="1">IF(Tabla_Menu[[#This Row],[N/A]]="",,COUNTIF(Tabla_Menu[Nivel &amp; Incluir],Tabla_Menu[[#This Row],[Nivel &amp; Incluir]]))</f>
        <v>0</v>
      </c>
      <c r="AE18" s="181" t="str">
        <f ca="1">Tabla_Menu[[#This Row],[Nivel]]&amp;Tabla_Menu[[#This Row],[N/A]]</f>
        <v>LINK DICCIONARIO</v>
      </c>
      <c r="AF18" s="179"/>
    </row>
    <row r="19" spans="1:32" outlineLevel="1" x14ac:dyDescent="0.5">
      <c r="A19" s="138" t="str">
        <f t="shared" ref="A19:A20" si="3">$A$1&amp;B19&amp;"_"&amp;C19&amp;"_"&amp;$A$2</f>
        <v>Z_IN_16_CS</v>
      </c>
      <c r="B19" s="137" t="str">
        <f t="shared" si="2"/>
        <v>IN</v>
      </c>
      <c r="C19" s="138" t="s">
        <v>159</v>
      </c>
      <c r="D19" s="170"/>
      <c r="E19" s="148" t="str">
        <f>IFERROR(IF(D19&lt;&gt;"",D19,HLOOKUP($E$2,$F$2:K19,ROW(D19)-1,0)),F19)</f>
        <v>Ensayo</v>
      </c>
      <c r="F19" s="148" t="s">
        <v>206</v>
      </c>
      <c r="G19" s="148" t="s">
        <v>207</v>
      </c>
      <c r="H19" s="148" t="s">
        <v>208</v>
      </c>
      <c r="I19" s="148" t="s">
        <v>209</v>
      </c>
      <c r="J19" s="148" t="s">
        <v>210</v>
      </c>
      <c r="K19" s="148" t="s">
        <v>471</v>
      </c>
      <c r="L19" s="148" t="s">
        <v>675</v>
      </c>
      <c r="M19" s="48" t="s">
        <v>31</v>
      </c>
      <c r="N19" s="48" t="s">
        <v>31</v>
      </c>
      <c r="O19" s="237" t="s">
        <v>765</v>
      </c>
      <c r="P19" s="178" t="s">
        <v>766</v>
      </c>
      <c r="Q19" s="238">
        <v>0</v>
      </c>
      <c r="R19" s="48"/>
      <c r="S19" s="177">
        <f ca="1">IF(Tabla_Menu[[#This Row],[Nivel]]=T18,0,COUNTIF(Tabla_Menu[Nivel],Tabla_Menu[[#This Row],[Nivel]]))</f>
        <v>11</v>
      </c>
      <c r="T19" s="191" t="str">
        <f ca="1">IFERROR(INDIRECT(Tabla_Menu[[#This Row],[Nivel 1]]&amp;IDIOMA),"")</f>
        <v/>
      </c>
      <c r="U19" s="191" t="str">
        <f ca="1">IFERROR(INDIRECT(Tabla_Menu[[#This Row],[Nivel 2]]&amp;IDIOMA)&amp;IF(Tabla_Menu[[#This Row],[Nivel]]="",""," "&amp;Tabla_Menu[[#This Row],['[Teclas']]]),"")</f>
        <v/>
      </c>
      <c r="V19" s="191"/>
      <c r="W19" s="192"/>
      <c r="X19" s="177"/>
      <c r="Y19" s="179"/>
      <c r="Z19" s="185" t="s">
        <v>617</v>
      </c>
      <c r="AA19" s="184" t="s">
        <v>618</v>
      </c>
      <c r="AB19" s="180"/>
      <c r="AC19" s="177" t="str">
        <f ca="1">IF(OR(Tabla_Menu[[#This Row],[Nivel]]="",IFERROR(SEARCH(MID(CELL("nombrearchivo"),FIND(".xlsm]",CELL("nombrearchivo"),1)+6,100),Tabla_Menu[[#This Row],[HOJAS NO MUESTRA]],1),0)&gt;0),"N/A","")</f>
        <v>N/A</v>
      </c>
      <c r="AD19" s="191">
        <f ca="1">IF(Tabla_Menu[[#This Row],[N/A]]="",,COUNTIF(Tabla_Menu[Nivel &amp; Incluir],Tabla_Menu[[#This Row],[Nivel &amp; Incluir]]))</f>
        <v>11</v>
      </c>
      <c r="AE19" s="181" t="str">
        <f ca="1">Tabla_Menu[[#This Row],[Nivel]]&amp;Tabla_Menu[[#This Row],[N/A]]</f>
        <v>N/A</v>
      </c>
      <c r="AF19" s="179"/>
    </row>
    <row r="20" spans="1:32" outlineLevel="1" x14ac:dyDescent="0.5">
      <c r="A20" s="136" t="str">
        <f t="shared" si="3"/>
        <v>Z_IN_17_CS</v>
      </c>
      <c r="B20" s="135" t="str">
        <f t="shared" si="2"/>
        <v>IN</v>
      </c>
      <c r="C20" s="136">
        <v>17</v>
      </c>
      <c r="D20" s="169"/>
      <c r="E20" s="147" t="str">
        <f>IFERROR(IF(D20&lt;&gt;"",D20,HLOOKUP($E$2,$F$2:K20,ROW(D20)-1,0)),F20)</f>
        <v>PERSONALIZAR DICCIONARIO</v>
      </c>
      <c r="F20" s="147" t="s">
        <v>393</v>
      </c>
      <c r="G20" s="147" t="s">
        <v>394</v>
      </c>
      <c r="H20" s="147" t="s">
        <v>395</v>
      </c>
      <c r="I20" s="147" t="s">
        <v>396</v>
      </c>
      <c r="J20" s="147" t="s">
        <v>397</v>
      </c>
      <c r="K20" s="147" t="s">
        <v>398</v>
      </c>
      <c r="L20" s="147" t="s">
        <v>676</v>
      </c>
      <c r="M20" s="48"/>
      <c r="N20" s="48"/>
      <c r="O20" s="235" t="s">
        <v>767</v>
      </c>
      <c r="P20" s="230" t="s">
        <v>768</v>
      </c>
      <c r="Q20" s="236">
        <v>0</v>
      </c>
      <c r="R20" s="48"/>
      <c r="S20" s="177">
        <f ca="1">IF(Tabla_Menu[[#This Row],[Nivel]]=T19,0,COUNTIF(Tabla_Menu[Nivel],Tabla_Menu[[#This Row],[Nivel]]))</f>
        <v>0</v>
      </c>
      <c r="T20" s="191" t="str">
        <f ca="1">IFERROR(INDIRECT(Tabla_Menu[[#This Row],[Nivel 1]]&amp;IDIOMA),"")</f>
        <v/>
      </c>
      <c r="U20" s="191" t="str">
        <f ca="1">IFERROR(INDIRECT(Tabla_Menu[[#This Row],[Nivel 2]]&amp;IDIOMA)&amp;IF(Tabla_Menu[[#This Row],[Nivel]]="",""," "&amp;Tabla_Menu[[#This Row],['[Teclas']]]),"")</f>
        <v/>
      </c>
      <c r="V20" s="191"/>
      <c r="W20" s="192"/>
      <c r="X20" s="177"/>
      <c r="Y20" s="179"/>
      <c r="Z20" s="181" t="s">
        <v>619</v>
      </c>
      <c r="AA20" s="177" t="s">
        <v>620</v>
      </c>
      <c r="AB20" s="180"/>
      <c r="AC20" s="177" t="str">
        <f ca="1">IF(OR(Tabla_Menu[[#This Row],[Nivel]]="",IFERROR(SEARCH(MID(CELL("nombrearchivo"),FIND(".xlsm]",CELL("nombrearchivo"),1)+6,100),Tabla_Menu[[#This Row],[HOJAS NO MUESTRA]],1),0)&gt;0),"N/A","")</f>
        <v>N/A</v>
      </c>
      <c r="AD20" s="191">
        <f ca="1">IF(Tabla_Menu[[#This Row],[N/A]]="",,COUNTIF(Tabla_Menu[Nivel &amp; Incluir],Tabla_Menu[[#This Row],[Nivel &amp; Incluir]]))</f>
        <v>11</v>
      </c>
      <c r="AE20" s="181" t="str">
        <f ca="1">Tabla_Menu[[#This Row],[Nivel]]&amp;Tabla_Menu[[#This Row],[N/A]]</f>
        <v>N/A</v>
      </c>
      <c r="AF20" s="179"/>
    </row>
    <row r="21" spans="1:32" x14ac:dyDescent="0.5">
      <c r="A21" s="50" t="str">
        <f t="shared" si="1"/>
        <v>Z_BP_00_CS</v>
      </c>
      <c r="B21" s="49" t="s">
        <v>86</v>
      </c>
      <c r="C21" s="50" t="s">
        <v>26</v>
      </c>
      <c r="D21" s="168"/>
      <c r="E21" s="146" t="str">
        <f>IFERROR(IF(D21&lt;&gt;"",D21,HLOOKUP($E$2,$F$2:K21,ROW(D21)-1,0)),F21)</f>
        <v>Banco de preguntas</v>
      </c>
      <c r="F21" s="146" t="s">
        <v>87</v>
      </c>
      <c r="G21" s="146" t="s">
        <v>88</v>
      </c>
      <c r="H21" s="146" t="s">
        <v>89</v>
      </c>
      <c r="I21" s="146" t="s">
        <v>90</v>
      </c>
      <c r="J21" s="146" t="s">
        <v>91</v>
      </c>
      <c r="K21" s="146" t="s">
        <v>92</v>
      </c>
      <c r="L21" s="146" t="s">
        <v>677</v>
      </c>
      <c r="M21" s="48" t="s">
        <v>31</v>
      </c>
      <c r="N21" s="48" t="s">
        <v>31</v>
      </c>
      <c r="O21" s="237" t="s">
        <v>769</v>
      </c>
      <c r="P21" s="178" t="s">
        <v>770</v>
      </c>
      <c r="Q21" s="238">
        <v>0</v>
      </c>
      <c r="R21" s="48"/>
      <c r="S21" s="177">
        <f ca="1">IF(Tabla_Menu[[#This Row],[Nivel]]=T20,0,COUNTIF(Tabla_Menu[Nivel],Tabla_Menu[[#This Row],[Nivel]]))</f>
        <v>0</v>
      </c>
      <c r="T21" s="191" t="str">
        <f ca="1">IFERROR(INDIRECT(Tabla_Menu[[#This Row],[Nivel 1]]&amp;IDIOMA),"")</f>
        <v/>
      </c>
      <c r="U21" s="191" t="str">
        <f ca="1">IFERROR(INDIRECT(Tabla_Menu[[#This Row],[Nivel 2]]&amp;IDIOMA)&amp;IF(Tabla_Menu[[#This Row],[Nivel]]="",""," "&amp;Tabla_Menu[[#This Row],['[Teclas']]]),"")</f>
        <v/>
      </c>
      <c r="V21" s="191"/>
      <c r="W21" s="192"/>
      <c r="X21" s="177"/>
      <c r="Y21" s="179"/>
      <c r="Z21" s="185" t="s">
        <v>621</v>
      </c>
      <c r="AA21" s="184" t="s">
        <v>622</v>
      </c>
      <c r="AB21" s="180"/>
      <c r="AC21" s="177" t="str">
        <f ca="1">IF(OR(Tabla_Menu[[#This Row],[Nivel]]="",IFERROR(SEARCH(MID(CELL("nombrearchivo"),FIND(".xlsm]",CELL("nombrearchivo"),1)+6,100),Tabla_Menu[[#This Row],[HOJAS NO MUESTRA]],1),0)&gt;0),"N/A","")</f>
        <v>N/A</v>
      </c>
      <c r="AD21" s="191">
        <f ca="1">IF(Tabla_Menu[[#This Row],[N/A]]="",,COUNTIF(Tabla_Menu[Nivel &amp; Incluir],Tabla_Menu[[#This Row],[Nivel &amp; Incluir]]))</f>
        <v>11</v>
      </c>
      <c r="AE21" s="181" t="str">
        <f ca="1">Tabla_Menu[[#This Row],[Nivel]]&amp;Tabla_Menu[[#This Row],[N/A]]</f>
        <v>N/A</v>
      </c>
      <c r="AF21" s="179"/>
    </row>
    <row r="22" spans="1:32" outlineLevel="1" x14ac:dyDescent="0.5">
      <c r="A22" s="136" t="str">
        <f t="shared" si="1"/>
        <v>Z_BP_01_CS</v>
      </c>
      <c r="B22" s="135" t="str">
        <f t="shared" ref="B22:B54" si="4">B21</f>
        <v>BP</v>
      </c>
      <c r="C22" s="136" t="s">
        <v>32</v>
      </c>
      <c r="D22" s="169"/>
      <c r="E22" s="147" t="str">
        <f>IFERROR(IF(D22&lt;&gt;"",D22,HLOOKUP($E$2,$F$2:K22,ROW(D22)-1,0)),F22)</f>
        <v>Preguntas Almacenadas</v>
      </c>
      <c r="F22" s="147" t="s">
        <v>93</v>
      </c>
      <c r="G22" s="147" t="s">
        <v>94</v>
      </c>
      <c r="H22" s="147" t="s">
        <v>95</v>
      </c>
      <c r="I22" s="147" t="s">
        <v>96</v>
      </c>
      <c r="J22" s="147" t="s">
        <v>97</v>
      </c>
      <c r="K22" s="147" t="s">
        <v>98</v>
      </c>
      <c r="L22" s="147" t="s">
        <v>678</v>
      </c>
      <c r="M22" s="48" t="s">
        <v>31</v>
      </c>
      <c r="N22" s="48" t="s">
        <v>31</v>
      </c>
      <c r="O22" s="235" t="s">
        <v>771</v>
      </c>
      <c r="P22" s="230" t="s">
        <v>772</v>
      </c>
      <c r="Q22" s="236">
        <v>0</v>
      </c>
      <c r="R22" s="48"/>
      <c r="S22" s="177">
        <f ca="1">IF(Tabla_Menu[[#This Row],[Nivel]]=T21,0,COUNTIF(Tabla_Menu[Nivel],Tabla_Menu[[#This Row],[Nivel]]))</f>
        <v>0</v>
      </c>
      <c r="T22" s="191" t="str">
        <f ca="1">IFERROR(INDIRECT(Tabla_Menu[[#This Row],[Nivel 1]]&amp;IDIOMA),"")</f>
        <v/>
      </c>
      <c r="U22" s="191" t="str">
        <f ca="1">IFERROR(INDIRECT(Tabla_Menu[[#This Row],[Nivel 2]]&amp;IDIOMA)&amp;IF(Tabla_Menu[[#This Row],[Nivel]]="",""," "&amp;Tabla_Menu[[#This Row],['[Teclas']]]),"")</f>
        <v/>
      </c>
      <c r="V22" s="191"/>
      <c r="W22" s="192"/>
      <c r="X22" s="177"/>
      <c r="Y22" s="179"/>
      <c r="Z22" s="181" t="s">
        <v>623</v>
      </c>
      <c r="AA22" s="177" t="s">
        <v>624</v>
      </c>
      <c r="AB22" s="180"/>
      <c r="AC22" s="177" t="str">
        <f ca="1">IF(OR(Tabla_Menu[[#This Row],[Nivel]]="",IFERROR(SEARCH(MID(CELL("nombrearchivo"),FIND(".xlsm]",CELL("nombrearchivo"),1)+6,100),Tabla_Menu[[#This Row],[HOJAS NO MUESTRA]],1),0)&gt;0),"N/A","")</f>
        <v>N/A</v>
      </c>
      <c r="AD22" s="191">
        <f ca="1">IF(Tabla_Menu[[#This Row],[N/A]]="",,COUNTIF(Tabla_Menu[Nivel &amp; Incluir],Tabla_Menu[[#This Row],[Nivel &amp; Incluir]]))</f>
        <v>11</v>
      </c>
      <c r="AE22" s="181" t="str">
        <f ca="1">Tabla_Menu[[#This Row],[Nivel]]&amp;Tabla_Menu[[#This Row],[N/A]]</f>
        <v>N/A</v>
      </c>
      <c r="AF22" s="179"/>
    </row>
    <row r="23" spans="1:32" outlineLevel="1" x14ac:dyDescent="0.5">
      <c r="A23" s="138" t="str">
        <f t="shared" si="1"/>
        <v>Z_BP_02_CS</v>
      </c>
      <c r="B23" s="137" t="str">
        <f t="shared" si="4"/>
        <v>BP</v>
      </c>
      <c r="C23" s="138" t="s">
        <v>33</v>
      </c>
      <c r="D23" s="170"/>
      <c r="E23" s="148" t="str">
        <f>IFERROR(IF(D23&lt;&gt;"",D23,HLOOKUP($E$2,$F$2:K23,ROW(D23)-1,0)),F23)</f>
        <v>DICCIONARIO</v>
      </c>
      <c r="F23" s="148" t="s">
        <v>391</v>
      </c>
      <c r="G23" s="148" t="s">
        <v>392</v>
      </c>
      <c r="H23" s="148" t="s">
        <v>399</v>
      </c>
      <c r="I23" s="148" t="s">
        <v>400</v>
      </c>
      <c r="J23" s="148" t="s">
        <v>401</v>
      </c>
      <c r="K23" s="148" t="s">
        <v>402</v>
      </c>
      <c r="L23" s="148" t="s">
        <v>679</v>
      </c>
      <c r="O23" s="237" t="s">
        <v>773</v>
      </c>
      <c r="P23" s="178" t="s">
        <v>774</v>
      </c>
      <c r="Q23" s="238">
        <v>0</v>
      </c>
      <c r="S23" s="177">
        <f ca="1">IF(Tabla_Menu[[#This Row],[Nivel]]=T22,0,COUNTIF(Tabla_Menu[Nivel],Tabla_Menu[[#This Row],[Nivel]]))</f>
        <v>0</v>
      </c>
      <c r="T23" s="191" t="str">
        <f ca="1">IFERROR(INDIRECT(Tabla_Menu[[#This Row],[Nivel 1]]&amp;IDIOMA),"")</f>
        <v/>
      </c>
      <c r="U23" s="191" t="str">
        <f ca="1">IFERROR(INDIRECT(Tabla_Menu[[#This Row],[Nivel 2]]&amp;IDIOMA)&amp;IF(Tabla_Menu[[#This Row],[Nivel]]="",""," "&amp;Tabla_Menu[[#This Row],['[Teclas']]]),"")</f>
        <v/>
      </c>
      <c r="V23" s="191"/>
      <c r="W23" s="192"/>
      <c r="X23" s="177"/>
      <c r="Y23" s="179"/>
      <c r="Z23" s="185" t="s">
        <v>625</v>
      </c>
      <c r="AA23" s="184" t="s">
        <v>626</v>
      </c>
      <c r="AB23" s="180"/>
      <c r="AC23" s="177" t="str">
        <f ca="1">IF(OR(Tabla_Menu[[#This Row],[Nivel]]="",IFERROR(SEARCH(MID(CELL("nombrearchivo"),FIND(".xlsm]",CELL("nombrearchivo"),1)+6,100),Tabla_Menu[[#This Row],[HOJAS NO MUESTRA]],1),0)&gt;0),"N/A","")</f>
        <v>N/A</v>
      </c>
      <c r="AD23" s="191">
        <f ca="1">IF(Tabla_Menu[[#This Row],[N/A]]="",,COUNTIF(Tabla_Menu[Nivel &amp; Incluir],Tabla_Menu[[#This Row],[Nivel &amp; Incluir]]))</f>
        <v>11</v>
      </c>
      <c r="AE23" s="181" t="str">
        <f ca="1">Tabla_Menu[[#This Row],[Nivel]]&amp;Tabla_Menu[[#This Row],[N/A]]</f>
        <v>N/A</v>
      </c>
      <c r="AF23" s="179"/>
    </row>
    <row r="24" spans="1:32" outlineLevel="1" x14ac:dyDescent="0.5">
      <c r="A24" s="136" t="str">
        <f t="shared" si="1"/>
        <v>Z_BP_03_CS</v>
      </c>
      <c r="B24" s="135" t="str">
        <f t="shared" si="4"/>
        <v>BP</v>
      </c>
      <c r="C24" s="136" t="s">
        <v>40</v>
      </c>
      <c r="D24" s="169"/>
      <c r="E24" s="147" t="str">
        <f>IFERROR(IF(D24&lt;&gt;"",D24,HLOOKUP($E$2,$F$2:K24,ROW(D24)-1,0)),F24)</f>
        <v>Enunciado de la pregunta</v>
      </c>
      <c r="F24" s="147" t="s">
        <v>99</v>
      </c>
      <c r="G24" s="147" t="s">
        <v>100</v>
      </c>
      <c r="H24" s="147" t="s">
        <v>101</v>
      </c>
      <c r="I24" s="147" t="s">
        <v>102</v>
      </c>
      <c r="J24" s="147" t="s">
        <v>103</v>
      </c>
      <c r="K24" s="147" t="s">
        <v>104</v>
      </c>
      <c r="L24" s="147" t="s">
        <v>680</v>
      </c>
      <c r="O24" s="235" t="s">
        <v>775</v>
      </c>
      <c r="P24" s="230" t="s">
        <v>776</v>
      </c>
      <c r="Q24" s="236">
        <v>0</v>
      </c>
      <c r="S24" s="177">
        <f ca="1">IF(Tabla_Menu[[#This Row],[Nivel]]=T23,0,COUNTIF(Tabla_Menu[Nivel],Tabla_Menu[[#This Row],[Nivel]]))</f>
        <v>0</v>
      </c>
      <c r="T24" s="191" t="str">
        <f ca="1">IFERROR(INDIRECT(Tabla_Menu[[#This Row],[Nivel 1]]&amp;IDIOMA),"")</f>
        <v/>
      </c>
      <c r="U24" s="191" t="str">
        <f ca="1">IFERROR(INDIRECT(Tabla_Menu[[#This Row],[Nivel 2]]&amp;IDIOMA)&amp;IF(Tabla_Menu[[#This Row],[Nivel]]="",""," "&amp;Tabla_Menu[[#This Row],['[Teclas']]]),"")</f>
        <v/>
      </c>
      <c r="V24" s="191"/>
      <c r="W24" s="192"/>
      <c r="X24" s="177"/>
      <c r="Y24" s="179"/>
      <c r="Z24" s="181" t="s">
        <v>627</v>
      </c>
      <c r="AA24" s="177" t="s">
        <v>628</v>
      </c>
      <c r="AB24" s="180"/>
      <c r="AC24" s="177" t="str">
        <f ca="1">IF(OR(Tabla_Menu[[#This Row],[Nivel]]="",IFERROR(SEARCH(MID(CELL("nombrearchivo"),FIND(".xlsm]",CELL("nombrearchivo"),1)+6,100),Tabla_Menu[[#This Row],[HOJAS NO MUESTRA]],1),0)&gt;0),"N/A","")</f>
        <v>N/A</v>
      </c>
      <c r="AD24" s="191">
        <f ca="1">IF(Tabla_Menu[[#This Row],[N/A]]="",,COUNTIF(Tabla_Menu[Nivel &amp; Incluir],Tabla_Menu[[#This Row],[Nivel &amp; Incluir]]))</f>
        <v>11</v>
      </c>
      <c r="AE24" s="181" t="str">
        <f ca="1">Tabla_Menu[[#This Row],[Nivel]]&amp;Tabla_Menu[[#This Row],[N/A]]</f>
        <v>N/A</v>
      </c>
      <c r="AF24" s="179"/>
    </row>
    <row r="25" spans="1:32" outlineLevel="1" x14ac:dyDescent="0.5">
      <c r="A25" s="138" t="str">
        <f t="shared" si="1"/>
        <v>Z_BP_04_CS</v>
      </c>
      <c r="B25" s="137" t="str">
        <f t="shared" si="4"/>
        <v>BP</v>
      </c>
      <c r="C25" s="138" t="s">
        <v>46</v>
      </c>
      <c r="D25" s="170"/>
      <c r="E25" s="148" t="str">
        <f>IFERROR(IF(D25&lt;&gt;"",D25,HLOOKUP($E$2,$F$2:K25,ROW(D25)-1,0)),F25)</f>
        <v>Descripción</v>
      </c>
      <c r="F25" s="148" t="s">
        <v>105</v>
      </c>
      <c r="G25" s="148" t="s">
        <v>106</v>
      </c>
      <c r="H25" s="148" t="s">
        <v>106</v>
      </c>
      <c r="I25" s="148" t="s">
        <v>107</v>
      </c>
      <c r="J25" s="148" t="s">
        <v>108</v>
      </c>
      <c r="K25" s="148" t="s">
        <v>109</v>
      </c>
      <c r="L25" s="148" t="s">
        <v>681</v>
      </c>
      <c r="O25" s="237" t="s">
        <v>777</v>
      </c>
      <c r="P25" s="178" t="s">
        <v>778</v>
      </c>
      <c r="Q25" s="238">
        <v>0</v>
      </c>
      <c r="S25" s="177">
        <f ca="1">IF(Tabla_Menu[[#This Row],[Nivel]]=T24,0,COUNTIF(Tabla_Menu[Nivel],Tabla_Menu[[#This Row],[Nivel]]))</f>
        <v>0</v>
      </c>
      <c r="T25" s="191" t="str">
        <f ca="1">IFERROR(INDIRECT(Tabla_Menu[[#This Row],[Nivel 1]]&amp;IDIOMA),"")</f>
        <v/>
      </c>
      <c r="U25" s="191" t="str">
        <f ca="1">IFERROR(INDIRECT(Tabla_Menu[[#This Row],[Nivel 2]]&amp;IDIOMA)&amp;IF(Tabla_Menu[[#This Row],[Nivel]]="",""," "&amp;Tabla_Menu[[#This Row],['[Teclas']]]),"")</f>
        <v/>
      </c>
      <c r="V25" s="191"/>
      <c r="W25" s="192"/>
      <c r="X25" s="177"/>
      <c r="Y25" s="179"/>
      <c r="Z25" s="185" t="s">
        <v>629</v>
      </c>
      <c r="AA25" s="184" t="s">
        <v>630</v>
      </c>
      <c r="AB25" s="180"/>
      <c r="AC25" s="177" t="str">
        <f ca="1">IF(OR(Tabla_Menu[[#This Row],[Nivel]]="",IFERROR(SEARCH(MID(CELL("nombrearchivo"),FIND(".xlsm]",CELL("nombrearchivo"),1)+6,100),Tabla_Menu[[#This Row],[HOJAS NO MUESTRA]],1),0)&gt;0),"N/A","")</f>
        <v>N/A</v>
      </c>
      <c r="AD25" s="191">
        <f ca="1">IF(Tabla_Menu[[#This Row],[N/A]]="",,COUNTIF(Tabla_Menu[Nivel &amp; Incluir],Tabla_Menu[[#This Row],[Nivel &amp; Incluir]]))</f>
        <v>11</v>
      </c>
      <c r="AE25" s="181" t="str">
        <f ca="1">Tabla_Menu[[#This Row],[Nivel]]&amp;Tabla_Menu[[#This Row],[N/A]]</f>
        <v>N/A</v>
      </c>
      <c r="AF25" s="179"/>
    </row>
    <row r="26" spans="1:32" outlineLevel="1" x14ac:dyDescent="0.5">
      <c r="A26" s="136" t="str">
        <f t="shared" si="1"/>
        <v>Z_BP_05_CS</v>
      </c>
      <c r="B26" s="135" t="str">
        <f t="shared" si="4"/>
        <v>BP</v>
      </c>
      <c r="C26" s="136" t="s">
        <v>52</v>
      </c>
      <c r="D26" s="169"/>
      <c r="E26" s="147" t="str">
        <f>IFERROR(IF(D26&lt;&gt;"",D26,HLOOKUP($E$2,$F$2:K26,ROW(D26)-1,0)),F26)</f>
        <v>Respuesta Correcta</v>
      </c>
      <c r="F26" s="147" t="s">
        <v>110</v>
      </c>
      <c r="G26" s="147" t="s">
        <v>111</v>
      </c>
      <c r="H26" s="147" t="s">
        <v>112</v>
      </c>
      <c r="I26" s="147" t="s">
        <v>113</v>
      </c>
      <c r="J26" s="147" t="s">
        <v>114</v>
      </c>
      <c r="K26" s="147" t="s">
        <v>115</v>
      </c>
      <c r="L26" s="147" t="s">
        <v>682</v>
      </c>
      <c r="O26" s="235" t="s">
        <v>779</v>
      </c>
      <c r="P26" s="230" t="s">
        <v>780</v>
      </c>
      <c r="Q26" s="236">
        <v>0</v>
      </c>
      <c r="S26" s="177">
        <f ca="1">IF(Tabla_Menu[[#This Row],[Nivel]]=T25,0,COUNTIF(Tabla_Menu[Nivel],Tabla_Menu[[#This Row],[Nivel]]))</f>
        <v>0</v>
      </c>
      <c r="T26" s="191" t="str">
        <f ca="1">IFERROR(INDIRECT(Tabla_Menu[[#This Row],[Nivel 1]]&amp;IDIOMA),"")</f>
        <v/>
      </c>
      <c r="U26" s="191" t="str">
        <f ca="1">IFERROR(INDIRECT(Tabla_Menu[[#This Row],[Nivel 2]]&amp;IDIOMA)&amp;IF(Tabla_Menu[[#This Row],[Nivel]]="",""," "&amp;Tabla_Menu[[#This Row],['[Teclas']]]),"")</f>
        <v/>
      </c>
      <c r="V26" s="191"/>
      <c r="W26" s="192"/>
      <c r="X26" s="177"/>
      <c r="Y26" s="179"/>
      <c r="Z26" s="181" t="s">
        <v>632</v>
      </c>
      <c r="AA26" s="177" t="s">
        <v>633</v>
      </c>
      <c r="AB26" s="180"/>
      <c r="AC26" s="177" t="str">
        <f ca="1">IF(OR(Tabla_Menu[[#This Row],[Nivel]]="",IFERROR(SEARCH(MID(CELL("nombrearchivo"),FIND(".xlsm]",CELL("nombrearchivo"),1)+6,100),Tabla_Menu[[#This Row],[HOJAS NO MUESTRA]],1),0)&gt;0),"N/A","")</f>
        <v>N/A</v>
      </c>
      <c r="AD26" s="191">
        <f ca="1">IF(Tabla_Menu[[#This Row],[N/A]]="",,COUNTIF(Tabla_Menu[Nivel &amp; Incluir],Tabla_Menu[[#This Row],[Nivel &amp; Incluir]]))</f>
        <v>11</v>
      </c>
      <c r="AE26" s="181" t="str">
        <f ca="1">Tabla_Menu[[#This Row],[Nivel]]&amp;Tabla_Menu[[#This Row],[N/A]]</f>
        <v>N/A</v>
      </c>
      <c r="AF26" s="179"/>
    </row>
    <row r="27" spans="1:32" outlineLevel="1" x14ac:dyDescent="0.5">
      <c r="A27" s="138" t="str">
        <f t="shared" si="1"/>
        <v>Z_BP_06_CS</v>
      </c>
      <c r="B27" s="137" t="str">
        <f t="shared" si="4"/>
        <v>BP</v>
      </c>
      <c r="C27" s="138" t="s">
        <v>58</v>
      </c>
      <c r="D27" s="170"/>
      <c r="E27" s="148" t="str">
        <f>IFERROR(IF(D27&lt;&gt;"",D27,HLOOKUP($E$2,$F$2:K27,ROW(D27)-1,0)),F27)</f>
        <v>Respuesta Incorrecta</v>
      </c>
      <c r="F27" s="148" t="s">
        <v>116</v>
      </c>
      <c r="G27" s="148" t="s">
        <v>117</v>
      </c>
      <c r="H27" s="148" t="s">
        <v>118</v>
      </c>
      <c r="I27" s="148" t="s">
        <v>119</v>
      </c>
      <c r="J27" s="148" t="s">
        <v>120</v>
      </c>
      <c r="K27" s="148" t="s">
        <v>121</v>
      </c>
      <c r="L27" s="148" t="s">
        <v>683</v>
      </c>
      <c r="O27" s="237" t="s">
        <v>781</v>
      </c>
      <c r="P27" s="178" t="s">
        <v>782</v>
      </c>
      <c r="Q27" s="238">
        <v>0</v>
      </c>
      <c r="S27" s="177">
        <f ca="1">IF(Tabla_Menu[[#This Row],[Nivel]]=T26,0,COUNTIF(Tabla_Menu[Nivel],Tabla_Menu[[#This Row],[Nivel]]))</f>
        <v>0</v>
      </c>
      <c r="T27" s="191" t="str">
        <f ca="1">IFERROR(INDIRECT(Tabla_Menu[[#This Row],[Nivel 1]]&amp;IDIOMA),"")</f>
        <v/>
      </c>
      <c r="U27" s="191" t="str">
        <f ca="1">IFERROR(INDIRECT(Tabla_Menu[[#This Row],[Nivel 2]]&amp;IDIOMA)&amp;IF(Tabla_Menu[[#This Row],[Nivel]]="",""," "&amp;Tabla_Menu[[#This Row],['[Teclas']]]),"")</f>
        <v/>
      </c>
      <c r="V27" s="191"/>
      <c r="W27" s="192"/>
      <c r="X27" s="177"/>
      <c r="Y27" s="179"/>
      <c r="Z27" s="181" t="s">
        <v>634</v>
      </c>
      <c r="AA27" s="177" t="s">
        <v>635</v>
      </c>
      <c r="AB27" s="180"/>
      <c r="AC27" s="177" t="str">
        <f ca="1">IF(OR(Tabla_Menu[[#This Row],[Nivel]]="",IFERROR(SEARCH(MID(CELL("nombrearchivo"),FIND(".xlsm]",CELL("nombrearchivo"),1)+6,100),Tabla_Menu[[#This Row],[HOJAS NO MUESTRA]],1),0)&gt;0),"N/A","")</f>
        <v>N/A</v>
      </c>
      <c r="AD27" s="191">
        <f ca="1">IF(Tabla_Menu[[#This Row],[N/A]]="",,COUNTIF(Tabla_Menu[Nivel &amp; Incluir],Tabla_Menu[[#This Row],[Nivel &amp; Incluir]]))</f>
        <v>11</v>
      </c>
      <c r="AE27" s="181" t="str">
        <f ca="1">Tabla_Menu[[#This Row],[Nivel]]&amp;Tabla_Menu[[#This Row],[N/A]]</f>
        <v>N/A</v>
      </c>
      <c r="AF27" s="179"/>
    </row>
    <row r="28" spans="1:32" outlineLevel="1" x14ac:dyDescent="0.5">
      <c r="A28" s="136" t="str">
        <f t="shared" si="1"/>
        <v>Z_BP_07_CS</v>
      </c>
      <c r="B28" s="135" t="str">
        <f t="shared" si="4"/>
        <v>BP</v>
      </c>
      <c r="C28" s="136" t="s">
        <v>65</v>
      </c>
      <c r="D28" s="169"/>
      <c r="E28" s="147" t="str">
        <f>IFERROR(IF(D28&lt;&gt;"",D28,HLOOKUP($E$2,$F$2:K28,ROW(D28)-1,0)),F28)</f>
        <v>Retroalim.</v>
      </c>
      <c r="F28" s="147" t="s">
        <v>122</v>
      </c>
      <c r="G28" s="147" t="s">
        <v>123</v>
      </c>
      <c r="H28" s="147" t="s">
        <v>124</v>
      </c>
      <c r="I28" s="147" t="s">
        <v>125</v>
      </c>
      <c r="J28" s="147" t="s">
        <v>126</v>
      </c>
      <c r="K28" s="147" t="s">
        <v>123</v>
      </c>
      <c r="L28" s="147" t="s">
        <v>684</v>
      </c>
      <c r="O28" s="235" t="s">
        <v>783</v>
      </c>
      <c r="P28" s="230" t="s">
        <v>784</v>
      </c>
      <c r="Q28" s="236">
        <v>0</v>
      </c>
      <c r="S28" s="177">
        <f ca="1">IF(Tabla_Menu[[#This Row],[Nivel]]=T27,0,COUNTIF(Tabla_Menu[Nivel],Tabla_Menu[[#This Row],[Nivel]]))</f>
        <v>0</v>
      </c>
      <c r="T28" s="191" t="str">
        <f ca="1">IFERROR(INDIRECT(Tabla_Menu[[#This Row],[Nivel 1]]&amp;IDIOMA),"")</f>
        <v/>
      </c>
      <c r="U28" s="191" t="str">
        <f ca="1">IFERROR(INDIRECT(Tabla_Menu[[#This Row],[Nivel 2]]&amp;IDIOMA)&amp;IF(Tabla_Menu[[#This Row],[Nivel]]="",""," "&amp;Tabla_Menu[[#This Row],['[Teclas']]]),"")</f>
        <v/>
      </c>
      <c r="V28" s="191" t="s">
        <v>495</v>
      </c>
      <c r="W28" s="192"/>
      <c r="X28" s="177"/>
      <c r="Y28" s="179"/>
      <c r="Z28" s="179"/>
      <c r="AA28" s="179" t="s">
        <v>631</v>
      </c>
      <c r="AB28" s="180"/>
      <c r="AC28" s="177" t="str">
        <f ca="1">IF(OR(Tabla_Menu[[#This Row],[Nivel]]="",IFERROR(SEARCH(MID(CELL("nombrearchivo"),FIND(".xlsm]",CELL("nombrearchivo"),1)+6,100),Tabla_Menu[[#This Row],[HOJAS NO MUESTRA]],1),0)&gt;0),"N/A","")</f>
        <v>N/A</v>
      </c>
      <c r="AD28" s="191">
        <f ca="1">IF(Tabla_Menu[[#This Row],[N/A]]="",,COUNTIF(Tabla_Menu[Nivel &amp; Incluir],Tabla_Menu[[#This Row],[Nivel &amp; Incluir]]))</f>
        <v>11</v>
      </c>
      <c r="AE28" s="181" t="str">
        <f ca="1">Tabla_Menu[[#This Row],[Nivel]]&amp;Tabla_Menu[[#This Row],[N/A]]</f>
        <v>N/A</v>
      </c>
      <c r="AF28" s="179"/>
    </row>
    <row r="29" spans="1:32" outlineLevel="1" x14ac:dyDescent="0.5">
      <c r="A29" s="138" t="str">
        <f t="shared" si="1"/>
        <v>Z_BP_08_CS</v>
      </c>
      <c r="B29" s="137" t="str">
        <f t="shared" si="4"/>
        <v>BP</v>
      </c>
      <c r="C29" s="138" t="s">
        <v>66</v>
      </c>
      <c r="D29" s="170"/>
      <c r="E29" s="148" t="str">
        <f>IFERROR(IF(D29&lt;&gt;"",D29,HLOOKUP($E$2,$F$2:K29,ROW(D29)-1,0)),F29)</f>
        <v>Pista</v>
      </c>
      <c r="F29" s="148" t="s">
        <v>127</v>
      </c>
      <c r="G29" s="148" t="s">
        <v>128</v>
      </c>
      <c r="H29" s="148" t="s">
        <v>129</v>
      </c>
      <c r="I29" s="148" t="s">
        <v>130</v>
      </c>
      <c r="J29" s="148" t="s">
        <v>131</v>
      </c>
      <c r="K29" s="148" t="s">
        <v>132</v>
      </c>
      <c r="L29" s="148" t="s">
        <v>685</v>
      </c>
      <c r="O29" s="237" t="s">
        <v>785</v>
      </c>
      <c r="P29" s="178" t="s">
        <v>786</v>
      </c>
      <c r="Q29" s="238">
        <v>0</v>
      </c>
      <c r="S29" s="177">
        <f ca="1">IF(Tabla_Menu[[#This Row],[Nivel]]=T28,0,COUNTIF(Tabla_Menu[Nivel],Tabla_Menu[[#This Row],[Nivel]]))</f>
        <v>0</v>
      </c>
      <c r="T29" s="191" t="str">
        <f ca="1">IFERROR(INDIRECT(Tabla_Menu[[#This Row],[Nivel 1]]&amp;IDIOMA),"")</f>
        <v/>
      </c>
      <c r="U29" s="191" t="str">
        <f ca="1">IFERROR(INDIRECT(Tabla_Menu[[#This Row],[Nivel 2]]&amp;IDIOMA)&amp;IF(Tabla_Menu[[#This Row],[Nivel]]="",""," "&amp;Tabla_Menu[[#This Row],['[Teclas']]]),"")</f>
        <v/>
      </c>
      <c r="V29" s="191" t="s">
        <v>489</v>
      </c>
      <c r="W29" s="192"/>
      <c r="X29" s="177"/>
      <c r="Y29" s="179"/>
      <c r="Z29" s="179"/>
      <c r="AA29" s="179" t="s">
        <v>649</v>
      </c>
      <c r="AB29" s="180"/>
      <c r="AC29" s="177" t="str">
        <f ca="1">IF(OR(Tabla_Menu[[#This Row],[Nivel]]="",IFERROR(SEARCH(MID(CELL("nombrearchivo"),FIND(".xlsm]",CELL("nombrearchivo"),1)+6,100),Tabla_Menu[[#This Row],[HOJAS NO MUESTRA]],1),0)&gt;0),"N/A","")</f>
        <v>N/A</v>
      </c>
      <c r="AD29" s="191">
        <f ca="1">IF(Tabla_Menu[[#This Row],[N/A]]="",,COUNTIF(Tabla_Menu[Nivel &amp; Incluir],Tabla_Menu[[#This Row],[Nivel &amp; Incluir]]))</f>
        <v>11</v>
      </c>
      <c r="AE29" s="181" t="str">
        <f ca="1">Tabla_Menu[[#This Row],[Nivel]]&amp;Tabla_Menu[[#This Row],[N/A]]</f>
        <v>N/A</v>
      </c>
      <c r="AF29" s="179"/>
    </row>
    <row r="30" spans="1:32" outlineLevel="1" x14ac:dyDescent="0.5">
      <c r="A30" s="136" t="str">
        <f t="shared" si="1"/>
        <v>Z_BP_09_CS</v>
      </c>
      <c r="B30" s="135" t="str">
        <f t="shared" si="4"/>
        <v>BP</v>
      </c>
      <c r="C30" s="136" t="s">
        <v>70</v>
      </c>
      <c r="D30" s="169"/>
      <c r="E30" s="147" t="str">
        <f>IFERROR(IF(D30&lt;&gt;"",D30,HLOOKUP($E$2,$F$2:K30,ROW(D30)-1,0)),F30)</f>
        <v>Puntos</v>
      </c>
      <c r="F30" s="147" t="s">
        <v>133</v>
      </c>
      <c r="G30" s="147" t="s">
        <v>134</v>
      </c>
      <c r="H30" s="147" t="s">
        <v>134</v>
      </c>
      <c r="I30" s="147" t="s">
        <v>135</v>
      </c>
      <c r="J30" s="147" t="s">
        <v>136</v>
      </c>
      <c r="K30" s="147" t="s">
        <v>137</v>
      </c>
      <c r="L30" s="147" t="s">
        <v>686</v>
      </c>
      <c r="O30" s="235" t="s">
        <v>787</v>
      </c>
      <c r="P30" s="230" t="s">
        <v>788</v>
      </c>
      <c r="Q30" s="236">
        <v>0</v>
      </c>
      <c r="S30" s="182">
        <f ca="1">COUNTIF(Tabla_Menu[N Sub],"&lt;&gt;0")</f>
        <v>5</v>
      </c>
      <c r="T30" s="178"/>
      <c r="U30" s="178"/>
      <c r="V30" s="178"/>
      <c r="W30" s="178"/>
      <c r="X30" s="178"/>
      <c r="Y30" s="178"/>
      <c r="Z30" s="178"/>
      <c r="AA30" s="178"/>
      <c r="AB30" s="178"/>
      <c r="AC30" s="178"/>
      <c r="AD30" s="178"/>
      <c r="AE30" s="178"/>
      <c r="AF30" s="178"/>
    </row>
    <row r="31" spans="1:32" outlineLevel="1" x14ac:dyDescent="0.5">
      <c r="A31" s="138" t="str">
        <f t="shared" si="1"/>
        <v>Z_BP_10_CS</v>
      </c>
      <c r="B31" s="137" t="str">
        <f t="shared" si="4"/>
        <v>BP</v>
      </c>
      <c r="C31" s="138" t="s">
        <v>71</v>
      </c>
      <c r="D31" s="170"/>
      <c r="E31" s="148" t="str">
        <f>IFERROR(IF(D31&lt;&gt;"",D31,HLOOKUP($E$2,$F$2:K31,ROW(D31)-1,0)),F31)</f>
        <v>OM 1R</v>
      </c>
      <c r="F31" s="148" t="s">
        <v>138</v>
      </c>
      <c r="G31" s="148" t="s">
        <v>472</v>
      </c>
      <c r="H31" s="148" t="s">
        <v>139</v>
      </c>
      <c r="I31" s="148" t="s">
        <v>140</v>
      </c>
      <c r="J31" s="148" t="s">
        <v>141</v>
      </c>
      <c r="K31" s="148" t="s">
        <v>142</v>
      </c>
      <c r="L31" s="148" t="s">
        <v>472</v>
      </c>
      <c r="O31" s="237" t="s">
        <v>789</v>
      </c>
      <c r="P31" s="178" t="s">
        <v>790</v>
      </c>
      <c r="Q31" s="238">
        <v>0</v>
      </c>
      <c r="S31" s="48" t="s">
        <v>31</v>
      </c>
    </row>
    <row r="32" spans="1:32" outlineLevel="1" x14ac:dyDescent="0.5">
      <c r="A32" s="136" t="str">
        <f t="shared" si="1"/>
        <v>Z_BP_11_CS</v>
      </c>
      <c r="B32" s="135" t="str">
        <f t="shared" si="4"/>
        <v>BP</v>
      </c>
      <c r="C32" s="136" t="s">
        <v>72</v>
      </c>
      <c r="D32" s="169"/>
      <c r="E32" s="147" t="str">
        <f>IFERROR(IF(D32&lt;&gt;"",D32,HLOOKUP($E$2,$F$2:K32,ROW(D32)-1,0)),F32)</f>
        <v>OM +R</v>
      </c>
      <c r="F32" s="147" t="s">
        <v>478</v>
      </c>
      <c r="G32" s="147" t="s">
        <v>477</v>
      </c>
      <c r="H32" s="147" t="s">
        <v>473</v>
      </c>
      <c r="I32" s="147" t="s">
        <v>474</v>
      </c>
      <c r="J32" s="147" t="s">
        <v>475</v>
      </c>
      <c r="K32" s="147" t="s">
        <v>476</v>
      </c>
      <c r="L32" s="147" t="s">
        <v>687</v>
      </c>
      <c r="O32" s="235" t="s">
        <v>791</v>
      </c>
      <c r="P32" s="230" t="s">
        <v>792</v>
      </c>
      <c r="Q32" s="236">
        <v>0</v>
      </c>
      <c r="S32" s="48" t="s">
        <v>31</v>
      </c>
    </row>
    <row r="33" spans="1:23" outlineLevel="1" x14ac:dyDescent="0.5">
      <c r="A33" s="138" t="str">
        <f t="shared" si="1"/>
        <v>Z_BP_12_CS</v>
      </c>
      <c r="B33" s="137" t="str">
        <f t="shared" si="4"/>
        <v>BP</v>
      </c>
      <c r="C33" s="138" t="s">
        <v>74</v>
      </c>
      <c r="D33" s="170"/>
      <c r="E33" s="148" t="str">
        <f>IFERROR(IF(D33&lt;&gt;"",D33,HLOOKUP($E$2,$F$2:K33,ROW(D33)-1,0)),F33)</f>
        <v>VF</v>
      </c>
      <c r="F33" s="148" t="s">
        <v>143</v>
      </c>
      <c r="G33" s="148" t="s">
        <v>144</v>
      </c>
      <c r="H33" s="148" t="s">
        <v>143</v>
      </c>
      <c r="I33" s="148" t="s">
        <v>143</v>
      </c>
      <c r="J33" s="148" t="s">
        <v>143</v>
      </c>
      <c r="K33" s="148" t="s">
        <v>145</v>
      </c>
      <c r="L33" s="148" t="s">
        <v>144</v>
      </c>
      <c r="O33" s="237" t="s">
        <v>793</v>
      </c>
      <c r="P33" s="178" t="s">
        <v>794</v>
      </c>
      <c r="Q33" s="238">
        <v>0</v>
      </c>
      <c r="S33" s="48" t="s">
        <v>31</v>
      </c>
    </row>
    <row r="34" spans="1:23" outlineLevel="1" x14ac:dyDescent="0.5">
      <c r="A34" s="136" t="str">
        <f t="shared" si="1"/>
        <v>Z_BP_13_CS</v>
      </c>
      <c r="B34" s="135" t="str">
        <f t="shared" si="4"/>
        <v>BP</v>
      </c>
      <c r="C34" s="136" t="s">
        <v>76</v>
      </c>
      <c r="D34" s="169"/>
      <c r="E34" s="147" t="str">
        <f>IFERROR(IF(D34&lt;&gt;"",D34,HLOOKUP($E$2,$F$2:K34,ROW(D34)-1,0)),F34)</f>
        <v>EM</v>
      </c>
      <c r="F34" s="147" t="s">
        <v>146</v>
      </c>
      <c r="G34" s="147" t="s">
        <v>147</v>
      </c>
      <c r="H34" s="147" t="s">
        <v>148</v>
      </c>
      <c r="I34" s="147" t="s">
        <v>149</v>
      </c>
      <c r="J34" s="147" t="s">
        <v>25</v>
      </c>
      <c r="K34" s="147" t="s">
        <v>150</v>
      </c>
      <c r="L34" s="147" t="s">
        <v>688</v>
      </c>
      <c r="O34" s="235" t="s">
        <v>795</v>
      </c>
      <c r="P34" s="230" t="s">
        <v>796</v>
      </c>
      <c r="Q34" s="236">
        <v>0</v>
      </c>
      <c r="S34" s="48" t="s">
        <v>31</v>
      </c>
    </row>
    <row r="35" spans="1:23" outlineLevel="1" x14ac:dyDescent="0.5">
      <c r="A35" s="138" t="str">
        <f t="shared" si="1"/>
        <v>Z_BP_14_CS</v>
      </c>
      <c r="B35" s="137" t="str">
        <f t="shared" si="4"/>
        <v>BP</v>
      </c>
      <c r="C35" s="138" t="s">
        <v>78</v>
      </c>
      <c r="D35" s="170"/>
      <c r="E35" s="148" t="str">
        <f>IFERROR(IF(D35&lt;&gt;"",D35,HLOOKUP($E$2,$F$2:K35,ROW(D35)-1,0)),F35)</f>
        <v>RC</v>
      </c>
      <c r="F35" s="148" t="s">
        <v>151</v>
      </c>
      <c r="G35" s="148" t="s">
        <v>152</v>
      </c>
      <c r="H35" s="148" t="s">
        <v>151</v>
      </c>
      <c r="I35" s="148" t="s">
        <v>151</v>
      </c>
      <c r="J35" s="148" t="s">
        <v>153</v>
      </c>
      <c r="K35" s="148" t="s">
        <v>154</v>
      </c>
      <c r="L35" s="148" t="s">
        <v>152</v>
      </c>
      <c r="O35" s="237" t="s">
        <v>797</v>
      </c>
      <c r="P35" s="178" t="s">
        <v>798</v>
      </c>
      <c r="Q35" s="238">
        <v>0</v>
      </c>
      <c r="S35" s="48" t="s">
        <v>31</v>
      </c>
    </row>
    <row r="36" spans="1:23" outlineLevel="1" x14ac:dyDescent="0.5">
      <c r="A36" s="136" t="str">
        <f t="shared" si="1"/>
        <v>Z_BP_15_CS</v>
      </c>
      <c r="B36" s="135" t="str">
        <f t="shared" si="4"/>
        <v>BP</v>
      </c>
      <c r="C36" s="136" t="s">
        <v>81</v>
      </c>
      <c r="D36" s="169"/>
      <c r="E36" s="147" t="str">
        <f>IFERROR(IF(D36&lt;&gt;"",D36,HLOOKUP($E$2,$F$2:K36,ROW(D36)-1,0)),F36)</f>
        <v>PP</v>
      </c>
      <c r="F36" s="147" t="s">
        <v>155</v>
      </c>
      <c r="G36" s="147" t="s">
        <v>156</v>
      </c>
      <c r="H36" s="147" t="s">
        <v>157</v>
      </c>
      <c r="I36" s="147" t="s">
        <v>155</v>
      </c>
      <c r="J36" s="147" t="s">
        <v>155</v>
      </c>
      <c r="K36" s="147" t="s">
        <v>158</v>
      </c>
      <c r="L36" s="147" t="s">
        <v>156</v>
      </c>
      <c r="O36" s="235" t="s">
        <v>799</v>
      </c>
      <c r="P36" s="230" t="s">
        <v>800</v>
      </c>
      <c r="Q36" s="236">
        <v>0</v>
      </c>
      <c r="S36" s="48" t="s">
        <v>31</v>
      </c>
    </row>
    <row r="37" spans="1:23" outlineLevel="1" x14ac:dyDescent="0.5">
      <c r="A37" s="138" t="str">
        <f t="shared" si="1"/>
        <v>Z_BP_16_CS</v>
      </c>
      <c r="B37" s="137" t="str">
        <f>B36</f>
        <v>BP</v>
      </c>
      <c r="C37" s="138">
        <v>16</v>
      </c>
      <c r="D37" s="170"/>
      <c r="E37" s="148" t="str">
        <f>IFERROR(IF(D37&lt;&gt;"",D37,HLOOKUP($E$2,$F$2:K37,ROW(D37)-1,0)),F37)</f>
        <v>CL</v>
      </c>
      <c r="F37" s="148" t="s">
        <v>160</v>
      </c>
      <c r="G37" s="148" t="s">
        <v>160</v>
      </c>
      <c r="H37" s="148" t="s">
        <v>160</v>
      </c>
      <c r="I37" s="148" t="s">
        <v>160</v>
      </c>
      <c r="J37" s="148" t="s">
        <v>160</v>
      </c>
      <c r="K37" s="148" t="s">
        <v>160</v>
      </c>
      <c r="L37" s="148" t="s">
        <v>160</v>
      </c>
      <c r="O37" s="237" t="s">
        <v>801</v>
      </c>
      <c r="P37" s="178" t="s">
        <v>802</v>
      </c>
      <c r="Q37" s="238">
        <v>0</v>
      </c>
      <c r="S37" s="48" t="s">
        <v>31</v>
      </c>
      <c r="U37" s="187" t="s">
        <v>588</v>
      </c>
      <c r="V37" s="187" t="s">
        <v>589</v>
      </c>
      <c r="W37" s="187" t="s">
        <v>590</v>
      </c>
    </row>
    <row r="38" spans="1:23" outlineLevel="1" x14ac:dyDescent="0.5">
      <c r="A38" s="136" t="str">
        <f t="shared" si="1"/>
        <v>Z_BP_17_CS</v>
      </c>
      <c r="B38" s="135" t="str">
        <f t="shared" si="4"/>
        <v>BP</v>
      </c>
      <c r="C38" s="136" t="s">
        <v>161</v>
      </c>
      <c r="D38" s="169"/>
      <c r="E38" s="147" t="str">
        <f>IFERROR(IF(D38&lt;&gt;"",D38,HLOOKUP($E$2,$F$2:K38,ROW(D38)-1,0)),F38)</f>
        <v xml:space="preserve">Pareja </v>
      </c>
      <c r="F38" s="147" t="s">
        <v>162</v>
      </c>
      <c r="G38" s="147" t="s">
        <v>163</v>
      </c>
      <c r="H38" s="147" t="s">
        <v>164</v>
      </c>
      <c r="I38" s="147" t="s">
        <v>165</v>
      </c>
      <c r="J38" s="147" t="s">
        <v>166</v>
      </c>
      <c r="K38" s="147" t="s">
        <v>167</v>
      </c>
      <c r="L38" s="147" t="s">
        <v>689</v>
      </c>
      <c r="O38" s="235" t="s">
        <v>803</v>
      </c>
      <c r="P38" s="230" t="s">
        <v>804</v>
      </c>
      <c r="Q38" s="236">
        <v>0</v>
      </c>
      <c r="S38" s="48" t="s">
        <v>31</v>
      </c>
      <c r="U38" s="178" t="s">
        <v>591</v>
      </c>
      <c r="V38" s="178" t="s">
        <v>592</v>
      </c>
      <c r="W38" s="189" t="s">
        <v>490</v>
      </c>
    </row>
    <row r="39" spans="1:23" outlineLevel="1" x14ac:dyDescent="0.5">
      <c r="A39" s="138" t="str">
        <f t="shared" si="1"/>
        <v>Z_BP_18_CS</v>
      </c>
      <c r="B39" s="137" t="str">
        <f t="shared" si="4"/>
        <v>BP</v>
      </c>
      <c r="C39" s="138" t="s">
        <v>168</v>
      </c>
      <c r="D39" s="170"/>
      <c r="E39" s="148" t="str">
        <f>IFERROR(IF(D39&lt;&gt;"",D39,HLOOKUP($E$2,$F$2:K39,ROW(D39)-1,0)),F39)</f>
        <v>Mayúsculas</v>
      </c>
      <c r="F39" s="148" t="s">
        <v>3</v>
      </c>
      <c r="G39" s="148" t="s">
        <v>169</v>
      </c>
      <c r="H39" s="148" t="s">
        <v>170</v>
      </c>
      <c r="I39" s="148" t="s">
        <v>171</v>
      </c>
      <c r="J39" s="148" t="s">
        <v>172</v>
      </c>
      <c r="K39" s="148" t="s">
        <v>173</v>
      </c>
      <c r="L39" s="148" t="s">
        <v>690</v>
      </c>
      <c r="O39" s="237" t="s">
        <v>805</v>
      </c>
      <c r="P39" s="178" t="s">
        <v>806</v>
      </c>
      <c r="Q39" s="238">
        <v>0</v>
      </c>
      <c r="S39" s="48" t="s">
        <v>31</v>
      </c>
      <c r="U39" s="178" t="s">
        <v>593</v>
      </c>
      <c r="V39" s="178" t="s">
        <v>594</v>
      </c>
      <c r="W39" s="189" t="s">
        <v>490</v>
      </c>
    </row>
    <row r="40" spans="1:23" outlineLevel="1" x14ac:dyDescent="0.5">
      <c r="A40" s="136" t="str">
        <f t="shared" si="1"/>
        <v>Z_BP_19_CS</v>
      </c>
      <c r="B40" s="135" t="str">
        <f t="shared" si="4"/>
        <v>BP</v>
      </c>
      <c r="C40" s="136" t="s">
        <v>174</v>
      </c>
      <c r="D40" s="169"/>
      <c r="E40" s="147" t="str">
        <f>IFERROR(IF(D40&lt;&gt;"",D40,HLOOKUP($E$2,$F$2:K40,ROW(D40)-1,0)),F40)</f>
        <v>Respuesta</v>
      </c>
      <c r="F40" s="147" t="s">
        <v>175</v>
      </c>
      <c r="G40" s="147" t="s">
        <v>176</v>
      </c>
      <c r="H40" s="147" t="s">
        <v>177</v>
      </c>
      <c r="I40" s="147" t="s">
        <v>178</v>
      </c>
      <c r="J40" s="147" t="s">
        <v>126</v>
      </c>
      <c r="K40" s="147" t="s">
        <v>179</v>
      </c>
      <c r="L40" s="147" t="s">
        <v>691</v>
      </c>
      <c r="O40" s="235" t="s">
        <v>807</v>
      </c>
      <c r="P40" s="230" t="s">
        <v>808</v>
      </c>
      <c r="Q40" s="236">
        <v>0</v>
      </c>
      <c r="S40" s="48" t="s">
        <v>31</v>
      </c>
      <c r="U40" s="178" t="s">
        <v>595</v>
      </c>
      <c r="V40" s="178" t="s">
        <v>596</v>
      </c>
      <c r="W40" s="189" t="s">
        <v>490</v>
      </c>
    </row>
    <row r="41" spans="1:23" outlineLevel="1" x14ac:dyDescent="0.5">
      <c r="A41" s="138" t="str">
        <f t="shared" si="1"/>
        <v>Z_BP_20_CS</v>
      </c>
      <c r="B41" s="137" t="str">
        <f t="shared" si="4"/>
        <v>BP</v>
      </c>
      <c r="C41" s="138" t="s">
        <v>180</v>
      </c>
      <c r="D41" s="170"/>
      <c r="E41" s="148" t="str">
        <f>IFERROR(IF(D41&lt;&gt;"",D41,HLOOKUP($E$2,$F$2:K41,ROW(D41)-1,0)),F41)</f>
        <v xml:space="preserve">Palabra </v>
      </c>
      <c r="F41" s="148" t="s">
        <v>181</v>
      </c>
      <c r="G41" s="148" t="s">
        <v>182</v>
      </c>
      <c r="H41" s="148" t="s">
        <v>183</v>
      </c>
      <c r="I41" s="148" t="s">
        <v>184</v>
      </c>
      <c r="J41" s="148" t="s">
        <v>185</v>
      </c>
      <c r="K41" s="148" t="s">
        <v>186</v>
      </c>
      <c r="L41" s="148" t="s">
        <v>692</v>
      </c>
      <c r="O41" s="237" t="s">
        <v>809</v>
      </c>
      <c r="P41" s="178" t="s">
        <v>810</v>
      </c>
      <c r="Q41" s="238">
        <v>0</v>
      </c>
      <c r="S41" s="48" t="s">
        <v>31</v>
      </c>
      <c r="U41" s="178" t="s">
        <v>597</v>
      </c>
      <c r="V41" s="178" t="s">
        <v>598</v>
      </c>
      <c r="W41" s="189" t="s">
        <v>488</v>
      </c>
    </row>
    <row r="42" spans="1:23" outlineLevel="1" x14ac:dyDescent="0.5">
      <c r="A42" s="136" t="str">
        <f t="shared" si="1"/>
        <v>Z_BP_21_CS</v>
      </c>
      <c r="B42" s="135" t="str">
        <f t="shared" si="4"/>
        <v>BP</v>
      </c>
      <c r="C42" s="136" t="s">
        <v>187</v>
      </c>
      <c r="D42" s="169"/>
      <c r="E42" s="147" t="str">
        <f>IFERROR(IF(D42&lt;&gt;"",D42,HLOOKUP($E$2,$F$2:K42,ROW(D42)-1,0)),F42)</f>
        <v>VERDADERO</v>
      </c>
      <c r="F42" s="147" t="s">
        <v>188</v>
      </c>
      <c r="G42" s="147" t="s">
        <v>189</v>
      </c>
      <c r="H42" s="147" t="s">
        <v>190</v>
      </c>
      <c r="I42" s="147" t="s">
        <v>191</v>
      </c>
      <c r="J42" s="147" t="s">
        <v>192</v>
      </c>
      <c r="K42" s="147" t="s">
        <v>193</v>
      </c>
      <c r="L42" s="147" t="s">
        <v>693</v>
      </c>
      <c r="O42" s="235" t="s">
        <v>811</v>
      </c>
      <c r="P42" s="230" t="s">
        <v>812</v>
      </c>
      <c r="Q42" s="236">
        <v>0</v>
      </c>
      <c r="S42" s="48" t="s">
        <v>31</v>
      </c>
      <c r="U42" s="178" t="s">
        <v>599</v>
      </c>
      <c r="V42" s="178" t="s">
        <v>600</v>
      </c>
      <c r="W42" s="189" t="s">
        <v>488</v>
      </c>
    </row>
    <row r="43" spans="1:23" outlineLevel="1" x14ac:dyDescent="0.5">
      <c r="A43" s="138" t="str">
        <f t="shared" si="1"/>
        <v>Z_BP_22_CS</v>
      </c>
      <c r="B43" s="137" t="str">
        <f t="shared" si="4"/>
        <v>BP</v>
      </c>
      <c r="C43" s="138" t="s">
        <v>194</v>
      </c>
      <c r="D43" s="170"/>
      <c r="E43" s="148" t="str">
        <f>IFERROR(IF(D43&lt;&gt;"",D43,HLOOKUP($E$2,$F$2:K43,ROW(D43)-1,0)),F43)</f>
        <v>FALSO</v>
      </c>
      <c r="F43" s="148" t="s">
        <v>195</v>
      </c>
      <c r="G43" s="148" t="s">
        <v>196</v>
      </c>
      <c r="H43" s="148" t="s">
        <v>197</v>
      </c>
      <c r="I43" s="148" t="s">
        <v>195</v>
      </c>
      <c r="J43" s="148" t="s">
        <v>195</v>
      </c>
      <c r="K43" s="148" t="s">
        <v>198</v>
      </c>
      <c r="L43" s="148" t="s">
        <v>694</v>
      </c>
      <c r="O43" s="237" t="s">
        <v>813</v>
      </c>
      <c r="P43" s="178" t="s">
        <v>814</v>
      </c>
      <c r="Q43" s="238">
        <v>0</v>
      </c>
      <c r="S43" s="48" t="s">
        <v>31</v>
      </c>
      <c r="U43" s="178" t="s">
        <v>601</v>
      </c>
      <c r="V43" s="178" t="s">
        <v>602</v>
      </c>
      <c r="W43" s="189" t="s">
        <v>490</v>
      </c>
    </row>
    <row r="44" spans="1:23" outlineLevel="1" x14ac:dyDescent="0.5">
      <c r="A44" s="136" t="str">
        <f t="shared" si="1"/>
        <v>Z_BP_23_CS</v>
      </c>
      <c r="B44" s="135" t="str">
        <f t="shared" si="4"/>
        <v>BP</v>
      </c>
      <c r="C44" s="136" t="s">
        <v>199</v>
      </c>
      <c r="D44" s="169"/>
      <c r="E44" s="147" t="str">
        <f>IFERROR(IF(D44&lt;&gt;"",D44,HLOOKUP($E$2,$F$2:K44,ROW(D44)-1,0)),F44)</f>
        <v xml:space="preserve">Grupo </v>
      </c>
      <c r="F44" s="147" t="s">
        <v>200</v>
      </c>
      <c r="G44" s="147" t="s">
        <v>201</v>
      </c>
      <c r="H44" s="147" t="s">
        <v>202</v>
      </c>
      <c r="I44" s="147" t="s">
        <v>203</v>
      </c>
      <c r="J44" s="147" t="s">
        <v>204</v>
      </c>
      <c r="K44" s="147" t="s">
        <v>205</v>
      </c>
      <c r="L44" s="147" t="s">
        <v>695</v>
      </c>
      <c r="M44" t="s">
        <v>31</v>
      </c>
      <c r="N44" t="s">
        <v>31</v>
      </c>
      <c r="O44" s="235" t="s">
        <v>815</v>
      </c>
      <c r="P44" s="230" t="s">
        <v>816</v>
      </c>
      <c r="Q44" s="236">
        <v>0</v>
      </c>
      <c r="S44" s="48" t="s">
        <v>31</v>
      </c>
      <c r="U44" s="177">
        <f>COUNTA(Tabla_Comandos[CommandBars])</f>
        <v>6</v>
      </c>
      <c r="V44" s="178"/>
      <c r="W44" s="178"/>
    </row>
    <row r="45" spans="1:23" outlineLevel="1" x14ac:dyDescent="0.5">
      <c r="A45" s="138" t="str">
        <f t="shared" ref="A45:A52" si="5">$A$1&amp;B45&amp;"_"&amp;C45&amp;"_"&amp;$A$2</f>
        <v>Z_BP_24_CS</v>
      </c>
      <c r="B45" s="137" t="str">
        <f t="shared" si="4"/>
        <v>BP</v>
      </c>
      <c r="C45" s="138" t="s">
        <v>254</v>
      </c>
      <c r="D45" s="170"/>
      <c r="E45" s="148" t="str">
        <f>IFERROR(IF(D45&lt;&gt;"",D45,HLOOKUP($E$2,$F$2:K45,ROW(D45)-1,0)),F45)</f>
        <v>Formato de la Respuesta</v>
      </c>
      <c r="F45" s="148" t="s">
        <v>212</v>
      </c>
      <c r="G45" s="148" t="s">
        <v>213</v>
      </c>
      <c r="H45" s="148" t="s">
        <v>214</v>
      </c>
      <c r="I45" s="148" t="s">
        <v>215</v>
      </c>
      <c r="J45" s="148" t="s">
        <v>216</v>
      </c>
      <c r="K45" s="148" t="s">
        <v>217</v>
      </c>
      <c r="L45" s="148" t="s">
        <v>696</v>
      </c>
      <c r="O45" s="237" t="s">
        <v>817</v>
      </c>
      <c r="P45" s="178" t="s">
        <v>818</v>
      </c>
      <c r="Q45" s="238">
        <v>0</v>
      </c>
      <c r="S45" s="48" t="s">
        <v>31</v>
      </c>
    </row>
    <row r="46" spans="1:23" outlineLevel="1" x14ac:dyDescent="0.5">
      <c r="A46" s="136" t="str">
        <f t="shared" si="5"/>
        <v>Z_BP_25_CS</v>
      </c>
      <c r="B46" s="135" t="str">
        <f t="shared" si="4"/>
        <v>BP</v>
      </c>
      <c r="C46" s="136" t="s">
        <v>255</v>
      </c>
      <c r="D46" s="169"/>
      <c r="E46" s="147" t="str">
        <f>IFERROR(IF(D46&lt;&gt;"",D46,HLOOKUP($E$2,$F$2:K46,ROW(D46)-1,0)),F46)</f>
        <v>Requerir texto</v>
      </c>
      <c r="F46" s="147" t="s">
        <v>218</v>
      </c>
      <c r="G46" s="147" t="s">
        <v>219</v>
      </c>
      <c r="H46" s="147" t="s">
        <v>220</v>
      </c>
      <c r="I46" s="147" t="s">
        <v>221</v>
      </c>
      <c r="J46" s="147" t="s">
        <v>222</v>
      </c>
      <c r="K46" s="147" t="s">
        <v>223</v>
      </c>
      <c r="L46" s="147" t="s">
        <v>697</v>
      </c>
      <c r="O46" s="235" t="s">
        <v>819</v>
      </c>
      <c r="P46" s="230" t="s">
        <v>820</v>
      </c>
      <c r="Q46" s="236" t="s">
        <v>821</v>
      </c>
      <c r="S46" s="48" t="s">
        <v>31</v>
      </c>
    </row>
    <row r="47" spans="1:23" outlineLevel="1" x14ac:dyDescent="0.5">
      <c r="A47" s="138" t="str">
        <f t="shared" si="5"/>
        <v>Z_BP_26_CS</v>
      </c>
      <c r="B47" s="137" t="str">
        <f t="shared" si="4"/>
        <v>BP</v>
      </c>
      <c r="C47" s="138" t="s">
        <v>256</v>
      </c>
      <c r="D47" s="170"/>
      <c r="E47" s="148" t="str">
        <f>IFERROR(IF(D47&lt;&gt;"",D47,HLOOKUP($E$2,$F$2:K47,ROW(D47)-1,0)),F47)</f>
        <v>Tamaño de la caja de entrada</v>
      </c>
      <c r="F47" s="148" t="s">
        <v>224</v>
      </c>
      <c r="G47" s="148" t="s">
        <v>225</v>
      </c>
      <c r="H47" s="148" t="s">
        <v>226</v>
      </c>
      <c r="I47" s="148" t="s">
        <v>227</v>
      </c>
      <c r="J47" s="148" t="s">
        <v>228</v>
      </c>
      <c r="K47" s="148" t="s">
        <v>229</v>
      </c>
      <c r="L47" s="148" t="s">
        <v>698</v>
      </c>
      <c r="O47" s="237" t="s">
        <v>822</v>
      </c>
      <c r="P47" s="178" t="s">
        <v>823</v>
      </c>
      <c r="Q47" s="238" t="s">
        <v>821</v>
      </c>
    </row>
    <row r="48" spans="1:23" outlineLevel="1" x14ac:dyDescent="0.5">
      <c r="A48" s="136" t="str">
        <f t="shared" si="5"/>
        <v>Z_BP_27_CS</v>
      </c>
      <c r="B48" s="135" t="str">
        <f t="shared" si="4"/>
        <v>BP</v>
      </c>
      <c r="C48" s="136" t="s">
        <v>257</v>
      </c>
      <c r="D48" s="169"/>
      <c r="E48" s="147" t="str">
        <f>IFERROR(IF(D48&lt;&gt;"",D48,HLOOKUP($E$2,$F$2:K48,ROW(D48)-1,0)),F48)</f>
        <v>Permitir archivos adjuntos</v>
      </c>
      <c r="F48" s="147" t="s">
        <v>230</v>
      </c>
      <c r="G48" s="147" t="s">
        <v>231</v>
      </c>
      <c r="H48" s="147" t="s">
        <v>232</v>
      </c>
      <c r="I48" s="147" t="s">
        <v>233</v>
      </c>
      <c r="J48" s="147" t="s">
        <v>234</v>
      </c>
      <c r="K48" s="147" t="s">
        <v>235</v>
      </c>
      <c r="L48" s="147" t="s">
        <v>699</v>
      </c>
      <c r="O48" s="235" t="s">
        <v>824</v>
      </c>
      <c r="P48" s="230" t="s">
        <v>825</v>
      </c>
      <c r="Q48" s="236" t="s">
        <v>821</v>
      </c>
    </row>
    <row r="49" spans="1:18" outlineLevel="1" x14ac:dyDescent="0.5">
      <c r="A49" s="138" t="str">
        <f t="shared" si="5"/>
        <v>Z_BP_28_CS</v>
      </c>
      <c r="B49" s="137" t="str">
        <f t="shared" si="4"/>
        <v>BP</v>
      </c>
      <c r="C49" s="138" t="s">
        <v>258</v>
      </c>
      <c r="D49" s="170"/>
      <c r="E49" s="148" t="str">
        <f>IFERROR(IF(D49&lt;&gt;"",D49,HLOOKUP($E$2,$F$2:K49,ROW(D49)-1,0)),F49)</f>
        <v>Archivos adjuntos requeridos</v>
      </c>
      <c r="F49" s="148" t="s">
        <v>236</v>
      </c>
      <c r="G49" s="148" t="s">
        <v>237</v>
      </c>
      <c r="H49" s="148" t="s">
        <v>238</v>
      </c>
      <c r="I49" s="148" t="s">
        <v>239</v>
      </c>
      <c r="J49" s="148" t="s">
        <v>240</v>
      </c>
      <c r="K49" s="148" t="s">
        <v>241</v>
      </c>
      <c r="L49" s="148" t="s">
        <v>700</v>
      </c>
      <c r="O49" s="237" t="s">
        <v>826</v>
      </c>
      <c r="P49" s="178" t="s">
        <v>827</v>
      </c>
      <c r="Q49" s="238" t="s">
        <v>821</v>
      </c>
    </row>
    <row r="50" spans="1:18" ht="14.7" outlineLevel="1" thickBot="1" x14ac:dyDescent="0.55000000000000004">
      <c r="A50" s="136" t="str">
        <f t="shared" si="5"/>
        <v>Z_BP_29_CS</v>
      </c>
      <c r="B50" s="135" t="str">
        <f t="shared" si="4"/>
        <v>BP</v>
      </c>
      <c r="C50" s="136" t="s">
        <v>259</v>
      </c>
      <c r="D50" s="169"/>
      <c r="E50" s="147" t="str">
        <f>IFERROR(IF(D50&lt;&gt;"",D50,HLOOKUP($E$2,$F$2:K50,ROW(D50)-1,0)),F50)</f>
        <v>Plantilla de Respuesta</v>
      </c>
      <c r="F50" s="147" t="s">
        <v>242</v>
      </c>
      <c r="G50" s="147" t="s">
        <v>243</v>
      </c>
      <c r="H50" s="147" t="s">
        <v>244</v>
      </c>
      <c r="I50" s="147" t="s">
        <v>245</v>
      </c>
      <c r="J50" s="147" t="s">
        <v>246</v>
      </c>
      <c r="K50" s="147" t="s">
        <v>247</v>
      </c>
      <c r="L50" s="147" t="s">
        <v>701</v>
      </c>
      <c r="O50" s="239" t="s">
        <v>828</v>
      </c>
      <c r="P50" s="240" t="s">
        <v>829</v>
      </c>
      <c r="Q50" s="241" t="s">
        <v>821</v>
      </c>
    </row>
    <row r="51" spans="1:18" outlineLevel="1" x14ac:dyDescent="0.5">
      <c r="A51" s="138" t="str">
        <f t="shared" si="5"/>
        <v>Z_BP_30_CS</v>
      </c>
      <c r="B51" s="137" t="str">
        <f t="shared" si="4"/>
        <v>BP</v>
      </c>
      <c r="C51" s="138" t="s">
        <v>260</v>
      </c>
      <c r="D51" s="170"/>
      <c r="E51" s="148" t="str">
        <f>IFERROR(IF(D51&lt;&gt;"",D51,HLOOKUP($E$2,$F$2:K51,ROW(D51)-1,0)),F51)</f>
        <v>Información para el evaluador</v>
      </c>
      <c r="F51" s="148" t="s">
        <v>248</v>
      </c>
      <c r="G51" s="148" t="s">
        <v>249</v>
      </c>
      <c r="H51" s="148" t="s">
        <v>250</v>
      </c>
      <c r="I51" s="148" t="s">
        <v>251</v>
      </c>
      <c r="J51" s="148" t="s">
        <v>252</v>
      </c>
      <c r="K51" s="148" t="s">
        <v>253</v>
      </c>
      <c r="L51" s="148" t="s">
        <v>702</v>
      </c>
      <c r="O51" s="231"/>
      <c r="P51" s="231"/>
      <c r="Q51" s="231"/>
    </row>
    <row r="52" spans="1:18" outlineLevel="1" x14ac:dyDescent="0.5">
      <c r="A52" s="136" t="str">
        <f t="shared" si="5"/>
        <v>Z_BP_31_CS</v>
      </c>
      <c r="B52" s="135" t="str">
        <f t="shared" si="4"/>
        <v>BP</v>
      </c>
      <c r="C52" s="136" t="s">
        <v>261</v>
      </c>
      <c r="D52" s="169"/>
      <c r="E52" s="147" t="str">
        <f>IFERROR(IF(D52&lt;&gt;"",D52,HLOOKUP($E$2,$F$2:K52,ROW(D52)-1,0)),F52)</f>
        <v>EN</v>
      </c>
      <c r="F52" s="147" t="s">
        <v>211</v>
      </c>
      <c r="G52" s="147" t="s">
        <v>262</v>
      </c>
      <c r="H52" s="147" t="s">
        <v>263</v>
      </c>
      <c r="I52" s="147" t="s">
        <v>211</v>
      </c>
      <c r="J52" s="147" t="s">
        <v>263</v>
      </c>
      <c r="K52" s="147" t="s">
        <v>264</v>
      </c>
      <c r="L52" s="147" t="s">
        <v>262</v>
      </c>
      <c r="O52" s="231"/>
      <c r="P52" s="231"/>
      <c r="Q52" s="231"/>
    </row>
    <row r="53" spans="1:18" outlineLevel="1" x14ac:dyDescent="0.5">
      <c r="A53" s="138" t="str">
        <f t="shared" ref="A53:A57" si="6">$A$1&amp;B53&amp;"_"&amp;C53&amp;"_"&amp;$A$2</f>
        <v>Z_BP_32_CS</v>
      </c>
      <c r="B53" s="137" t="str">
        <f t="shared" si="4"/>
        <v>BP</v>
      </c>
      <c r="C53" s="138">
        <v>32</v>
      </c>
      <c r="D53" s="170"/>
      <c r="E53" s="148" t="str">
        <f>IFERROR(IF(D53&lt;&gt;"",D53,HLOOKUP($E$2,$F$2:K53,ROW(D53)-1,0)),F53)</f>
        <v>Ancho RC</v>
      </c>
      <c r="F53" s="148" t="s">
        <v>269</v>
      </c>
      <c r="G53" s="148" t="s">
        <v>270</v>
      </c>
      <c r="H53" s="148" t="s">
        <v>271</v>
      </c>
      <c r="I53" s="148" t="s">
        <v>272</v>
      </c>
      <c r="J53" s="148" t="s">
        <v>273</v>
      </c>
      <c r="K53" s="148" t="s">
        <v>274</v>
      </c>
      <c r="L53" s="148" t="s">
        <v>703</v>
      </c>
      <c r="O53" s="231"/>
      <c r="P53" s="231"/>
      <c r="Q53" s="231"/>
    </row>
    <row r="54" spans="1:18" outlineLevel="1" x14ac:dyDescent="0.5">
      <c r="A54" s="136" t="str">
        <f t="shared" si="6"/>
        <v>Z_BP_33_CS</v>
      </c>
      <c r="B54" s="135" t="str">
        <f t="shared" si="4"/>
        <v>BP</v>
      </c>
      <c r="C54" s="136">
        <v>33</v>
      </c>
      <c r="D54" s="169"/>
      <c r="E54" s="147" t="str">
        <f>IFERROR(IF(D54&lt;&gt;"",D54,HLOOKUP($E$2,$F$2:K54,ROW(D54)-1,0)),F54)</f>
        <v>Nº max. Respuestas</v>
      </c>
      <c r="F54" s="147" t="s">
        <v>718</v>
      </c>
      <c r="G54" s="147" t="s">
        <v>719</v>
      </c>
      <c r="H54" s="147" t="s">
        <v>720</v>
      </c>
      <c r="I54" s="147" t="s">
        <v>721</v>
      </c>
      <c r="J54" s="147" t="s">
        <v>724</v>
      </c>
      <c r="K54" s="147" t="s">
        <v>722</v>
      </c>
      <c r="L54" s="147" t="s">
        <v>723</v>
      </c>
      <c r="O54" s="231"/>
      <c r="P54" s="231"/>
      <c r="Q54" s="231"/>
    </row>
    <row r="55" spans="1:18" x14ac:dyDescent="0.5">
      <c r="A55" s="50" t="str">
        <f t="shared" si="6"/>
        <v>Z_TX_00_CS</v>
      </c>
      <c r="B55" s="49" t="s">
        <v>448</v>
      </c>
      <c r="C55" s="50" t="s">
        <v>26</v>
      </c>
      <c r="D55" s="168"/>
      <c r="E55" s="146" t="str">
        <f>IFERROR(IF(D55&lt;&gt;"",D55,HLOOKUP($E$2,$F$2:K55,ROW(D55)-1,0)),F55)</f>
        <v>MENSAJES MACROS</v>
      </c>
      <c r="F55" s="146" t="s">
        <v>439</v>
      </c>
      <c r="G55" s="146" t="s">
        <v>440</v>
      </c>
      <c r="H55" s="146" t="s">
        <v>439</v>
      </c>
      <c r="I55" s="146" t="s">
        <v>439</v>
      </c>
      <c r="J55" s="146" t="s">
        <v>439</v>
      </c>
      <c r="K55" s="146" t="s">
        <v>441</v>
      </c>
      <c r="L55" s="146" t="s">
        <v>704</v>
      </c>
      <c r="M55" s="48" t="s">
        <v>31</v>
      </c>
      <c r="N55" s="48" t="s">
        <v>31</v>
      </c>
      <c r="O55" s="48"/>
      <c r="P55" s="48"/>
      <c r="Q55" s="48"/>
      <c r="R55" s="48"/>
    </row>
    <row r="56" spans="1:18" outlineLevel="1" x14ac:dyDescent="0.5">
      <c r="A56" s="136" t="str">
        <f t="shared" si="6"/>
        <v>Z_TX_01_CS</v>
      </c>
      <c r="B56" s="135" t="s">
        <v>448</v>
      </c>
      <c r="C56" s="136" t="s">
        <v>32</v>
      </c>
      <c r="D56" s="169"/>
      <c r="E56" s="147" t="str">
        <f>IFERROR(IF(D56&lt;&gt;"",D56,HLOOKUP($E$2,$F$2:K56,ROW(D56)-1,0)),F56)</f>
        <v>Copia el link (Ctrl+C) y 
pega (Ctrl+V) en Internet.</v>
      </c>
      <c r="F56" s="147" t="s">
        <v>442</v>
      </c>
      <c r="G56" s="147" t="s">
        <v>443</v>
      </c>
      <c r="H56" s="147" t="s">
        <v>444</v>
      </c>
      <c r="I56" s="147" t="s">
        <v>445</v>
      </c>
      <c r="J56" s="147" t="s">
        <v>446</v>
      </c>
      <c r="K56" s="147" t="s">
        <v>447</v>
      </c>
      <c r="L56" s="147" t="s">
        <v>705</v>
      </c>
    </row>
    <row r="57" spans="1:18" outlineLevel="1" x14ac:dyDescent="0.5">
      <c r="A57" s="138" t="str">
        <f t="shared" si="6"/>
        <v>Z_TX_92_1_CS</v>
      </c>
      <c r="B57" s="137" t="str">
        <f t="shared" ref="B57:B66" si="7">B56</f>
        <v>TX</v>
      </c>
      <c r="C57" s="138" t="s">
        <v>506</v>
      </c>
      <c r="D57" s="170"/>
      <c r="E57" s="148" t="str">
        <f>IFERROR(IF(D57&lt;&gt;"",D57,HLOOKUP($E$2,$F$2:K57,ROW(D57)-1,0)),F57)</f>
        <v>MENÚ GENERAL</v>
      </c>
      <c r="F57" s="148" t="s">
        <v>507</v>
      </c>
      <c r="G57" s="148" t="s">
        <v>508</v>
      </c>
      <c r="H57" s="148" t="s">
        <v>509</v>
      </c>
      <c r="I57" s="148" t="s">
        <v>510</v>
      </c>
      <c r="J57" s="148" t="s">
        <v>511</v>
      </c>
      <c r="K57" s="148" t="s">
        <v>512</v>
      </c>
      <c r="L57" s="148" t="s">
        <v>706</v>
      </c>
    </row>
    <row r="58" spans="1:18" outlineLevel="1" x14ac:dyDescent="0.5">
      <c r="A58" s="136" t="str">
        <f>$A$1&amp;B58&amp;"_"&amp;C58&amp;"_"&amp;$A$2</f>
        <v>Z_TX_92_2_CS</v>
      </c>
      <c r="B58" s="135" t="str">
        <f t="shared" si="7"/>
        <v>TX</v>
      </c>
      <c r="C58" s="136" t="s">
        <v>513</v>
      </c>
      <c r="D58" s="169"/>
      <c r="E58" s="147" t="str">
        <f>IFERROR(IF(D58&lt;&gt;"",D58,HLOOKUP($E$2,$F$2:K58,ROW(D58)-1,0)),F58)</f>
        <v xml:space="preserve">GUARDAR </v>
      </c>
      <c r="F58" s="147" t="s">
        <v>514</v>
      </c>
      <c r="G58" s="147" t="s">
        <v>515</v>
      </c>
      <c r="H58" s="147" t="s">
        <v>516</v>
      </c>
      <c r="I58" s="147" t="s">
        <v>517</v>
      </c>
      <c r="J58" s="147" t="s">
        <v>518</v>
      </c>
      <c r="K58" s="147" t="s">
        <v>519</v>
      </c>
      <c r="L58" s="147" t="s">
        <v>707</v>
      </c>
    </row>
    <row r="59" spans="1:18" outlineLevel="1" x14ac:dyDescent="0.5">
      <c r="A59" s="138" t="str">
        <f t="shared" ref="A59" si="8">$A$1&amp;B59&amp;"_"&amp;C59&amp;"_"&amp;$A$2</f>
        <v>Z_TX_92_3_CS</v>
      </c>
      <c r="B59" s="137" t="str">
        <f t="shared" si="7"/>
        <v>TX</v>
      </c>
      <c r="C59" s="138" t="s">
        <v>520</v>
      </c>
      <c r="D59" s="170"/>
      <c r="E59" s="148" t="str">
        <f>IFERROR(IF(D59&lt;&gt;"",D59,HLOOKUP($E$2,$F$2:K59,ROW(D59)-1,0)),F59)</f>
        <v>CERRAR</v>
      </c>
      <c r="F59" s="148" t="s">
        <v>521</v>
      </c>
      <c r="G59" s="148" t="s">
        <v>522</v>
      </c>
      <c r="H59" s="148" t="s">
        <v>523</v>
      </c>
      <c r="I59" s="148" t="s">
        <v>524</v>
      </c>
      <c r="J59" s="148" t="s">
        <v>525</v>
      </c>
      <c r="K59" s="148" t="s">
        <v>526</v>
      </c>
      <c r="L59" s="148" t="s">
        <v>708</v>
      </c>
    </row>
    <row r="60" spans="1:18" outlineLevel="1" x14ac:dyDescent="0.5">
      <c r="A60" s="136" t="str">
        <f>$A$1&amp;B60&amp;"_"&amp;C60&amp;"_"&amp;$A$2</f>
        <v>Z_TX_92_4_CS</v>
      </c>
      <c r="B60" s="135" t="str">
        <f t="shared" si="7"/>
        <v>TX</v>
      </c>
      <c r="C60" s="136" t="s">
        <v>527</v>
      </c>
      <c r="D60" s="169"/>
      <c r="E60" s="147" t="str">
        <f>IFERROR(IF(D60&lt;&gt;"",D60,HLOOKUP($E$2,$F$2:K60,ROW(D60)-1,0)),F60)</f>
        <v>AYUDA</v>
      </c>
      <c r="F60" s="147" t="s">
        <v>528</v>
      </c>
      <c r="G60" s="147" t="s">
        <v>529</v>
      </c>
      <c r="H60" s="147" t="s">
        <v>530</v>
      </c>
      <c r="I60" s="147" t="s">
        <v>531</v>
      </c>
      <c r="J60" s="147" t="s">
        <v>532</v>
      </c>
      <c r="K60" s="147" t="s">
        <v>533</v>
      </c>
      <c r="L60" s="147" t="s">
        <v>709</v>
      </c>
    </row>
    <row r="61" spans="1:18" outlineLevel="1" x14ac:dyDescent="0.5">
      <c r="A61" s="138" t="str">
        <f t="shared" ref="A61" si="9">$A$1&amp;B61&amp;"_"&amp;C61&amp;"_"&amp;$A$2</f>
        <v>Z_TX_92_5_CS</v>
      </c>
      <c r="B61" s="137" t="str">
        <f t="shared" si="7"/>
        <v>TX</v>
      </c>
      <c r="C61" s="138" t="s">
        <v>534</v>
      </c>
      <c r="D61" s="170"/>
      <c r="E61" s="148" t="str">
        <f>IFERROR(IF(D61&lt;&gt;"",D61,HLOOKUP($E$2,$F$2:K61,ROW(D61)-1,0)),F61)</f>
        <v>COPIAR</v>
      </c>
      <c r="F61" s="148" t="s">
        <v>535</v>
      </c>
      <c r="G61" s="148" t="s">
        <v>536</v>
      </c>
      <c r="H61" s="148" t="s">
        <v>537</v>
      </c>
      <c r="I61" s="148" t="s">
        <v>538</v>
      </c>
      <c r="J61" s="148" t="s">
        <v>539</v>
      </c>
      <c r="K61" s="148" t="s">
        <v>540</v>
      </c>
      <c r="L61" s="148" t="s">
        <v>710</v>
      </c>
    </row>
    <row r="62" spans="1:18" outlineLevel="1" x14ac:dyDescent="0.5">
      <c r="A62" s="136" t="str">
        <f>$A$1&amp;B62&amp;"_"&amp;C62&amp;"_"&amp;$A$2</f>
        <v>Z_TX_92_6_CS</v>
      </c>
      <c r="B62" s="135" t="str">
        <f t="shared" si="7"/>
        <v>TX</v>
      </c>
      <c r="C62" s="136" t="s">
        <v>541</v>
      </c>
      <c r="D62" s="169"/>
      <c r="E62" s="147" t="str">
        <f>IFERROR(IF(D62&lt;&gt;"",D62,HLOOKUP($E$2,$F$2:K62,ROW(D62)-1,0)),F62)</f>
        <v>PEGAR</v>
      </c>
      <c r="F62" s="147" t="s">
        <v>542</v>
      </c>
      <c r="G62" s="147" t="s">
        <v>543</v>
      </c>
      <c r="H62" s="147" t="s">
        <v>544</v>
      </c>
      <c r="I62" s="147" t="s">
        <v>545</v>
      </c>
      <c r="J62" s="147" t="s">
        <v>546</v>
      </c>
      <c r="K62" s="147" t="s">
        <v>547</v>
      </c>
      <c r="L62" s="147" t="s">
        <v>711</v>
      </c>
    </row>
    <row r="63" spans="1:18" outlineLevel="1" x14ac:dyDescent="0.5">
      <c r="A63" s="138" t="str">
        <f t="shared" ref="A63" si="10">$A$1&amp;B63&amp;"_"&amp;C63&amp;"_"&amp;$A$2</f>
        <v>Z_TX_92_7_CS</v>
      </c>
      <c r="B63" s="137" t="str">
        <f t="shared" si="7"/>
        <v>TX</v>
      </c>
      <c r="C63" s="138" t="s">
        <v>548</v>
      </c>
      <c r="D63" s="170"/>
      <c r="E63" s="148" t="str">
        <f>IFERROR(IF(D63&lt;&gt;"",D63,HLOOKUP($E$2,$F$2:K63,ROW(D63)-1,0)),F63)</f>
        <v>IR A…</v>
      </c>
      <c r="F63" s="148" t="s">
        <v>549</v>
      </c>
      <c r="G63" s="148" t="s">
        <v>550</v>
      </c>
      <c r="H63" s="148" t="s">
        <v>551</v>
      </c>
      <c r="I63" s="148" t="s">
        <v>552</v>
      </c>
      <c r="J63" s="148" t="s">
        <v>553</v>
      </c>
      <c r="K63" s="148" t="s">
        <v>554</v>
      </c>
      <c r="L63" s="148" t="s">
        <v>712</v>
      </c>
    </row>
    <row r="64" spans="1:18" outlineLevel="1" x14ac:dyDescent="0.5">
      <c r="A64" s="136" t="str">
        <f>$A$1&amp;B64&amp;"_"&amp;C64&amp;"_"&amp;$A$2</f>
        <v>Z_TX_92_8_CS</v>
      </c>
      <c r="B64" s="135" t="str">
        <f t="shared" si="7"/>
        <v>TX</v>
      </c>
      <c r="C64" s="136" t="s">
        <v>555</v>
      </c>
      <c r="D64" s="169"/>
      <c r="E64" s="147" t="str">
        <f>IFERROR(IF(D64&lt;&gt;"",D64,HLOOKUP($E$2,$F$2:K64,ROW(D64)-1,0)),F64)</f>
        <v>LINK DICCIONARIO</v>
      </c>
      <c r="F64" s="147" t="s">
        <v>557</v>
      </c>
      <c r="G64" s="147" t="s">
        <v>558</v>
      </c>
      <c r="H64" s="147" t="s">
        <v>559</v>
      </c>
      <c r="I64" s="147" t="s">
        <v>560</v>
      </c>
      <c r="J64" s="147" t="s">
        <v>561</v>
      </c>
      <c r="K64" s="147" t="s">
        <v>562</v>
      </c>
      <c r="L64" s="147" t="s">
        <v>713</v>
      </c>
    </row>
    <row r="65" spans="1:31" outlineLevel="1" x14ac:dyDescent="0.5">
      <c r="A65" s="138" t="str">
        <f>$A$1&amp;B65&amp;"_"&amp;C65&amp;"_"&amp;$A$2</f>
        <v>Z_TX_92_9_CS</v>
      </c>
      <c r="B65" s="137" t="str">
        <f t="shared" si="7"/>
        <v>TX</v>
      </c>
      <c r="C65" s="138" t="s">
        <v>556</v>
      </c>
      <c r="D65" s="170"/>
      <c r="E65" s="148" t="str">
        <f>IFERROR(IF(D65&lt;&gt;"",D65,HLOOKUP($E$2,$F$2:K65,ROW(D65)-1,0)),F65)</f>
        <v>MENU EXCEL</v>
      </c>
      <c r="F65" s="148" t="s">
        <v>645</v>
      </c>
      <c r="G65" s="148" t="s">
        <v>646</v>
      </c>
      <c r="H65" s="148" t="s">
        <v>646</v>
      </c>
      <c r="I65" s="148" t="s">
        <v>646</v>
      </c>
      <c r="J65" s="148" t="s">
        <v>646</v>
      </c>
      <c r="K65" s="148" t="s">
        <v>647</v>
      </c>
      <c r="L65" s="148" t="s">
        <v>714</v>
      </c>
    </row>
    <row r="66" spans="1:31" outlineLevel="1" x14ac:dyDescent="0.5">
      <c r="A66" s="136" t="str">
        <f>$A$1&amp;B66&amp;"_"&amp;C66&amp;"_"&amp;$A$2</f>
        <v>Z_TX_92_10_CS</v>
      </c>
      <c r="B66" s="135" t="str">
        <f t="shared" si="7"/>
        <v>TX</v>
      </c>
      <c r="C66" s="136" t="s">
        <v>652</v>
      </c>
      <c r="D66" s="169"/>
      <c r="E66" s="147" t="str">
        <f>IFERROR(IF(D66&lt;&gt;"",D66,HLOOKUP($E$2,$F$2:K66,ROW(D66)-1,0)),F66)</f>
        <v>¿Desea guardar los cambios?</v>
      </c>
      <c r="F66" s="147" t="s">
        <v>653</v>
      </c>
      <c r="G66" s="147" t="s">
        <v>654</v>
      </c>
      <c r="H66" s="147" t="s">
        <v>655</v>
      </c>
      <c r="I66" s="147" t="s">
        <v>656</v>
      </c>
      <c r="J66" s="147" t="s">
        <v>657</v>
      </c>
      <c r="K66" s="147" t="s">
        <v>658</v>
      </c>
      <c r="L66" s="147" t="s">
        <v>715</v>
      </c>
    </row>
    <row r="67" spans="1:31" x14ac:dyDescent="0.5">
      <c r="A67" s="195" t="s">
        <v>751</v>
      </c>
      <c r="B67" s="195" t="str">
        <f>VLOOKUP(A67,O4:Q50,2,0)</f>
        <v>gl</v>
      </c>
      <c r="C67" s="195">
        <f>VLOOKUP(A67,O4:Q50,3,0)</f>
        <v>0</v>
      </c>
      <c r="D67" s="195"/>
      <c r="E67" s="195" t="str">
        <f>IFERROR(IF(D67&lt;&gt;"",D67,HLOOKUP($E$2,$F$2:K67,ROW(D67)-1,0)),F67)</f>
        <v>FIN</v>
      </c>
      <c r="F67" s="195" t="s">
        <v>725</v>
      </c>
      <c r="G67" s="195" t="s">
        <v>726</v>
      </c>
      <c r="H67" s="195" t="s">
        <v>727</v>
      </c>
      <c r="I67" s="195" t="s">
        <v>728</v>
      </c>
      <c r="J67" s="195" t="s">
        <v>729</v>
      </c>
      <c r="K67" s="195" t="s">
        <v>730</v>
      </c>
      <c r="L67" s="195" t="s">
        <v>731</v>
      </c>
      <c r="S67"/>
      <c r="T67"/>
      <c r="U67"/>
      <c r="V67"/>
      <c r="W67"/>
      <c r="X67"/>
      <c r="Y67"/>
      <c r="Z67"/>
      <c r="AA67"/>
      <c r="AB67"/>
      <c r="AC67"/>
      <c r="AD67"/>
      <c r="AE67"/>
    </row>
    <row r="68" spans="1:31" x14ac:dyDescent="0.5">
      <c r="S68"/>
      <c r="T68"/>
      <c r="U68"/>
      <c r="V68"/>
      <c r="W68"/>
      <c r="X68"/>
      <c r="Y68"/>
      <c r="Z68"/>
      <c r="AA68"/>
      <c r="AB68"/>
      <c r="AC68"/>
      <c r="AD68"/>
      <c r="AE68"/>
    </row>
    <row r="69" spans="1:31" hidden="1" x14ac:dyDescent="0.5">
      <c r="S69"/>
      <c r="T69"/>
      <c r="U69"/>
      <c r="V69"/>
      <c r="W69"/>
      <c r="X69"/>
      <c r="Y69"/>
      <c r="Z69"/>
      <c r="AA69"/>
      <c r="AB69"/>
      <c r="AC69"/>
      <c r="AD69"/>
      <c r="AE69"/>
    </row>
    <row r="70" spans="1:31" hidden="1" x14ac:dyDescent="0.5">
      <c r="S70"/>
      <c r="T70"/>
      <c r="U70"/>
      <c r="V70"/>
      <c r="W70"/>
      <c r="X70"/>
      <c r="Y70"/>
      <c r="Z70"/>
      <c r="AA70"/>
      <c r="AB70"/>
      <c r="AC70"/>
      <c r="AD70"/>
      <c r="AE70"/>
    </row>
    <row r="71" spans="1:31" hidden="1" x14ac:dyDescent="0.5">
      <c r="S71"/>
      <c r="T71"/>
      <c r="U71"/>
      <c r="V71"/>
      <c r="W71"/>
      <c r="X71"/>
      <c r="Y71"/>
      <c r="Z71"/>
      <c r="AA71"/>
      <c r="AB71"/>
      <c r="AC71"/>
      <c r="AD71"/>
      <c r="AE71"/>
    </row>
    <row r="72" spans="1:31" hidden="1" x14ac:dyDescent="0.5">
      <c r="S72"/>
      <c r="T72"/>
      <c r="U72"/>
      <c r="V72"/>
      <c r="W72"/>
      <c r="X72"/>
      <c r="Y72"/>
      <c r="Z72"/>
      <c r="AA72"/>
      <c r="AB72"/>
      <c r="AC72"/>
      <c r="AD72"/>
      <c r="AE72"/>
    </row>
    <row r="73" spans="1:31" hidden="1" x14ac:dyDescent="0.5">
      <c r="S73"/>
      <c r="T73"/>
      <c r="U73"/>
      <c r="V73"/>
      <c r="W73"/>
      <c r="X73"/>
      <c r="Y73"/>
      <c r="Z73"/>
      <c r="AA73"/>
      <c r="AB73"/>
      <c r="AC73"/>
      <c r="AD73"/>
      <c r="AE73"/>
    </row>
    <row r="74" spans="1:31" hidden="1" x14ac:dyDescent="0.5">
      <c r="S74"/>
      <c r="T74"/>
      <c r="U74"/>
      <c r="V74"/>
      <c r="W74"/>
      <c r="X74"/>
      <c r="Y74"/>
      <c r="Z74"/>
      <c r="AA74"/>
      <c r="AB74"/>
      <c r="AC74"/>
      <c r="AD74"/>
      <c r="AE74"/>
    </row>
    <row r="75" spans="1:31" hidden="1" x14ac:dyDescent="0.5">
      <c r="S75"/>
      <c r="T75"/>
      <c r="U75"/>
      <c r="V75"/>
      <c r="W75"/>
      <c r="X75"/>
      <c r="Y75"/>
      <c r="Z75"/>
      <c r="AA75"/>
      <c r="AB75"/>
      <c r="AC75"/>
      <c r="AD75"/>
      <c r="AE75"/>
    </row>
    <row r="76" spans="1:31" hidden="1" x14ac:dyDescent="0.5">
      <c r="S76"/>
      <c r="T76"/>
      <c r="U76"/>
      <c r="V76"/>
      <c r="W76"/>
      <c r="X76"/>
      <c r="Y76"/>
      <c r="Z76"/>
      <c r="AA76"/>
      <c r="AB76"/>
      <c r="AC76"/>
      <c r="AD76"/>
      <c r="AE76"/>
    </row>
    <row r="77" spans="1:31" hidden="1" x14ac:dyDescent="0.5">
      <c r="S77"/>
      <c r="T77"/>
      <c r="U77"/>
      <c r="V77"/>
      <c r="W77"/>
      <c r="X77"/>
      <c r="Y77"/>
      <c r="Z77"/>
      <c r="AA77"/>
      <c r="AB77"/>
      <c r="AC77"/>
      <c r="AD77"/>
      <c r="AE77"/>
    </row>
    <row r="78" spans="1:31" hidden="1" x14ac:dyDescent="0.5">
      <c r="S78"/>
      <c r="T78"/>
      <c r="U78"/>
      <c r="V78"/>
      <c r="W78"/>
      <c r="X78"/>
      <c r="Y78"/>
      <c r="Z78"/>
      <c r="AA78"/>
      <c r="AB78"/>
      <c r="AC78"/>
      <c r="AD78"/>
      <c r="AE78"/>
    </row>
    <row r="79" spans="1:31" hidden="1" x14ac:dyDescent="0.5">
      <c r="S79"/>
      <c r="T79"/>
      <c r="U79"/>
      <c r="V79"/>
      <c r="W79"/>
      <c r="X79"/>
      <c r="Y79"/>
      <c r="Z79"/>
      <c r="AA79"/>
      <c r="AB79"/>
      <c r="AC79"/>
      <c r="AD79"/>
      <c r="AE79"/>
    </row>
    <row r="80" spans="1:31" hidden="1" x14ac:dyDescent="0.5">
      <c r="S80"/>
      <c r="T80"/>
      <c r="U80"/>
      <c r="V80"/>
      <c r="W80"/>
      <c r="X80"/>
      <c r="Y80"/>
      <c r="Z80"/>
      <c r="AA80"/>
      <c r="AB80"/>
      <c r="AC80"/>
      <c r="AD80"/>
      <c r="AE80"/>
    </row>
    <row r="81" customFormat="1" hidden="1" x14ac:dyDescent="0.5"/>
    <row r="82" customFormat="1" hidden="1" x14ac:dyDescent="0.5"/>
    <row r="83" customFormat="1" hidden="1" x14ac:dyDescent="0.5"/>
    <row r="84" customFormat="1" hidden="1" x14ac:dyDescent="0.5"/>
    <row r="85" customFormat="1" hidden="1" x14ac:dyDescent="0.5"/>
    <row r="86" customFormat="1" hidden="1" x14ac:dyDescent="0.5"/>
    <row r="87" customFormat="1" hidden="1" x14ac:dyDescent="0.5"/>
    <row r="88" customFormat="1" hidden="1" x14ac:dyDescent="0.5"/>
    <row r="89" customFormat="1" hidden="1" x14ac:dyDescent="0.5"/>
    <row r="90" customFormat="1" hidden="1" x14ac:dyDescent="0.5"/>
    <row r="91" customFormat="1" hidden="1" x14ac:dyDescent="0.5"/>
    <row r="92" customFormat="1" hidden="1" x14ac:dyDescent="0.5"/>
    <row r="93" customFormat="1" hidden="1" x14ac:dyDescent="0.5"/>
    <row r="94" customFormat="1" hidden="1" x14ac:dyDescent="0.5"/>
    <row r="95" customFormat="1" hidden="1" x14ac:dyDescent="0.5"/>
    <row r="96" customFormat="1" hidden="1" x14ac:dyDescent="0.5"/>
    <row r="97" customFormat="1" hidden="1" x14ac:dyDescent="0.5"/>
    <row r="98" customFormat="1" hidden="1" x14ac:dyDescent="0.5"/>
    <row r="99" customFormat="1" hidden="1" x14ac:dyDescent="0.5"/>
    <row r="100" customFormat="1" hidden="1" x14ac:dyDescent="0.5"/>
    <row r="101" customFormat="1" hidden="1" x14ac:dyDescent="0.5"/>
    <row r="102" customFormat="1" hidden="1" x14ac:dyDescent="0.5"/>
    <row r="103" customFormat="1" hidden="1" x14ac:dyDescent="0.5"/>
    <row r="104" customFormat="1" hidden="1" x14ac:dyDescent="0.5"/>
    <row r="105" customFormat="1" hidden="1" x14ac:dyDescent="0.5"/>
    <row r="106" customFormat="1" hidden="1" x14ac:dyDescent="0.5"/>
    <row r="107" customFormat="1" hidden="1" x14ac:dyDescent="0.5"/>
    <row r="108" customFormat="1" hidden="1" x14ac:dyDescent="0.5"/>
    <row r="109" customFormat="1" hidden="1" x14ac:dyDescent="0.5"/>
    <row r="110" customFormat="1" hidden="1" x14ac:dyDescent="0.5"/>
    <row r="111" customFormat="1" hidden="1" x14ac:dyDescent="0.5"/>
    <row r="112" customFormat="1" hidden="1" x14ac:dyDescent="0.5"/>
    <row r="113" customFormat="1" hidden="1" x14ac:dyDescent="0.5"/>
    <row r="114" customFormat="1" hidden="1" x14ac:dyDescent="0.5"/>
    <row r="115" customFormat="1" hidden="1" x14ac:dyDescent="0.5"/>
    <row r="116" customFormat="1" hidden="1" x14ac:dyDescent="0.5"/>
    <row r="117" customFormat="1" hidden="1" x14ac:dyDescent="0.5"/>
    <row r="118" customFormat="1" hidden="1" x14ac:dyDescent="0.5"/>
    <row r="119" customFormat="1" hidden="1" x14ac:dyDescent="0.5"/>
    <row r="120" customFormat="1" hidden="1" x14ac:dyDescent="0.5"/>
    <row r="121" customFormat="1" hidden="1" x14ac:dyDescent="0.5"/>
    <row r="122" customFormat="1" hidden="1" x14ac:dyDescent="0.5"/>
    <row r="123" customFormat="1" hidden="1" x14ac:dyDescent="0.5"/>
    <row r="124" customFormat="1" hidden="1" x14ac:dyDescent="0.5"/>
    <row r="125" customFormat="1" hidden="1" x14ac:dyDescent="0.5"/>
    <row r="126" customFormat="1" hidden="1" x14ac:dyDescent="0.5"/>
    <row r="127" customFormat="1" hidden="1" x14ac:dyDescent="0.5"/>
    <row r="128" customFormat="1" hidden="1" x14ac:dyDescent="0.5"/>
    <row r="129" customFormat="1" hidden="1" x14ac:dyDescent="0.5"/>
    <row r="130" customFormat="1" hidden="1" x14ac:dyDescent="0.5"/>
    <row r="131" customFormat="1" hidden="1" x14ac:dyDescent="0.5"/>
    <row r="132" customFormat="1" hidden="1" x14ac:dyDescent="0.5"/>
    <row r="133" customFormat="1" hidden="1" x14ac:dyDescent="0.5"/>
    <row r="134" customFormat="1" hidden="1" x14ac:dyDescent="0.5"/>
    <row r="135" customFormat="1" hidden="1" x14ac:dyDescent="0.5"/>
    <row r="136" customFormat="1" hidden="1" x14ac:dyDescent="0.5"/>
    <row r="137" customFormat="1" hidden="1" x14ac:dyDescent="0.5"/>
    <row r="138" customFormat="1" hidden="1" x14ac:dyDescent="0.5"/>
    <row r="139" customFormat="1" hidden="1" x14ac:dyDescent="0.5"/>
    <row r="140" customFormat="1" hidden="1" x14ac:dyDescent="0.5"/>
    <row r="141" customFormat="1" hidden="1" x14ac:dyDescent="0.5"/>
    <row r="142" customFormat="1" hidden="1" x14ac:dyDescent="0.5"/>
    <row r="143" customFormat="1" hidden="1" x14ac:dyDescent="0.5"/>
    <row r="144" customFormat="1" hidden="1" x14ac:dyDescent="0.5"/>
    <row r="145" customFormat="1" hidden="1" x14ac:dyDescent="0.5"/>
    <row r="146" customFormat="1" hidden="1" x14ac:dyDescent="0.5"/>
    <row r="147" customFormat="1" hidden="1" x14ac:dyDescent="0.5"/>
    <row r="148" customFormat="1" hidden="1" x14ac:dyDescent="0.5"/>
    <row r="149" customFormat="1" hidden="1" x14ac:dyDescent="0.5"/>
    <row r="150" customFormat="1" hidden="1" x14ac:dyDescent="0.5"/>
    <row r="151" customFormat="1" hidden="1" x14ac:dyDescent="0.5"/>
    <row r="152" customFormat="1" hidden="1" x14ac:dyDescent="0.5"/>
    <row r="153" customFormat="1" hidden="1" x14ac:dyDescent="0.5"/>
    <row r="154" customFormat="1" hidden="1" x14ac:dyDescent="0.5"/>
    <row r="155" customFormat="1" hidden="1" x14ac:dyDescent="0.5"/>
    <row r="156" customFormat="1" hidden="1" x14ac:dyDescent="0.5"/>
    <row r="157" customFormat="1" hidden="1" x14ac:dyDescent="0.5"/>
    <row r="158" customFormat="1" hidden="1" x14ac:dyDescent="0.5"/>
    <row r="159" customFormat="1" hidden="1" x14ac:dyDescent="0.5"/>
    <row r="160" customFormat="1" hidden="1" x14ac:dyDescent="0.5"/>
    <row r="161" customFormat="1" hidden="1" x14ac:dyDescent="0.5"/>
    <row r="162" customFormat="1" hidden="1" x14ac:dyDescent="0.5"/>
    <row r="163" customFormat="1" hidden="1" x14ac:dyDescent="0.5"/>
    <row r="164" customFormat="1" hidden="1" x14ac:dyDescent="0.5"/>
    <row r="165" customFormat="1" hidden="1" x14ac:dyDescent="0.5"/>
    <row r="166" customFormat="1" hidden="1" x14ac:dyDescent="0.5"/>
    <row r="167" customFormat="1" hidden="1" x14ac:dyDescent="0.5"/>
    <row r="168" customFormat="1" hidden="1" x14ac:dyDescent="0.5"/>
    <row r="169" customFormat="1" hidden="1" x14ac:dyDescent="0.5"/>
    <row r="170" customFormat="1" hidden="1" x14ac:dyDescent="0.5"/>
    <row r="171" customFormat="1" hidden="1" x14ac:dyDescent="0.5"/>
    <row r="172" customFormat="1" hidden="1" x14ac:dyDescent="0.5"/>
    <row r="173" customFormat="1" hidden="1" x14ac:dyDescent="0.5"/>
    <row r="174" customFormat="1" hidden="1" x14ac:dyDescent="0.5"/>
    <row r="175" customFormat="1" hidden="1" x14ac:dyDescent="0.5"/>
    <row r="176" customFormat="1" hidden="1" x14ac:dyDescent="0.5"/>
    <row r="177" customFormat="1" hidden="1" x14ac:dyDescent="0.5"/>
    <row r="178" customFormat="1" hidden="1" x14ac:dyDescent="0.5"/>
    <row r="179" customFormat="1" hidden="1" x14ac:dyDescent="0.5"/>
    <row r="180" customFormat="1" hidden="1" x14ac:dyDescent="0.5"/>
    <row r="181" customFormat="1" hidden="1" x14ac:dyDescent="0.5"/>
    <row r="182" customFormat="1" hidden="1" x14ac:dyDescent="0.5"/>
    <row r="183" customFormat="1" hidden="1" x14ac:dyDescent="0.5"/>
    <row r="184" customFormat="1" hidden="1" x14ac:dyDescent="0.5"/>
    <row r="185" customFormat="1" hidden="1" x14ac:dyDescent="0.5"/>
    <row r="186" customFormat="1" hidden="1" x14ac:dyDescent="0.5"/>
    <row r="187" customFormat="1" hidden="1" x14ac:dyDescent="0.5"/>
    <row r="188" customFormat="1" hidden="1" x14ac:dyDescent="0.5"/>
    <row r="189" customFormat="1" hidden="1" x14ac:dyDescent="0.5"/>
    <row r="190" customFormat="1" hidden="1" x14ac:dyDescent="0.5"/>
    <row r="191" customFormat="1" hidden="1" x14ac:dyDescent="0.5"/>
    <row r="192" customFormat="1" hidden="1" x14ac:dyDescent="0.5"/>
    <row r="193" customFormat="1" hidden="1" x14ac:dyDescent="0.5"/>
    <row r="194" customFormat="1" hidden="1" x14ac:dyDescent="0.5"/>
    <row r="195" customFormat="1" hidden="1" x14ac:dyDescent="0.5"/>
    <row r="196" customFormat="1" hidden="1" x14ac:dyDescent="0.5"/>
    <row r="197" customFormat="1" hidden="1" x14ac:dyDescent="0.5"/>
    <row r="198" customFormat="1" hidden="1" x14ac:dyDescent="0.5"/>
    <row r="199" customFormat="1" hidden="1" x14ac:dyDescent="0.5"/>
    <row r="200" customFormat="1" hidden="1" x14ac:dyDescent="0.5"/>
    <row r="201" customFormat="1" hidden="1" x14ac:dyDescent="0.5"/>
    <row r="202" customFormat="1" hidden="1" x14ac:dyDescent="0.5"/>
    <row r="203" customFormat="1" hidden="1" x14ac:dyDescent="0.5"/>
    <row r="204" customFormat="1" hidden="1" x14ac:dyDescent="0.5"/>
    <row r="205" customFormat="1" hidden="1" x14ac:dyDescent="0.5"/>
    <row r="206" customFormat="1" hidden="1" x14ac:dyDescent="0.5"/>
    <row r="207" customFormat="1" hidden="1" x14ac:dyDescent="0.5"/>
    <row r="208" customFormat="1" hidden="1" x14ac:dyDescent="0.5"/>
    <row r="209" customFormat="1" hidden="1" x14ac:dyDescent="0.5"/>
    <row r="210" customFormat="1" hidden="1" x14ac:dyDescent="0.5"/>
    <row r="211" customFormat="1" hidden="1" x14ac:dyDescent="0.5"/>
    <row r="212" customFormat="1" hidden="1" x14ac:dyDescent="0.5"/>
    <row r="213" customFormat="1" hidden="1" x14ac:dyDescent="0.5"/>
    <row r="214" customFormat="1" hidden="1" x14ac:dyDescent="0.5"/>
    <row r="215" customFormat="1" hidden="1" x14ac:dyDescent="0.5"/>
    <row r="216" customFormat="1" hidden="1" x14ac:dyDescent="0.5"/>
    <row r="217" customFormat="1" hidden="1" x14ac:dyDescent="0.5"/>
    <row r="218" customFormat="1" hidden="1" x14ac:dyDescent="0.5"/>
    <row r="219" customFormat="1" hidden="1" x14ac:dyDescent="0.5"/>
    <row r="220" customFormat="1" hidden="1" x14ac:dyDescent="0.5"/>
    <row r="221" customFormat="1" hidden="1" x14ac:dyDescent="0.5"/>
    <row r="222" customFormat="1" hidden="1" x14ac:dyDescent="0.5"/>
    <row r="223" customFormat="1" hidden="1" x14ac:dyDescent="0.5"/>
    <row r="224" customFormat="1" hidden="1" x14ac:dyDescent="0.5"/>
    <row r="225" customFormat="1" hidden="1" x14ac:dyDescent="0.5"/>
    <row r="226" customFormat="1" hidden="1" x14ac:dyDescent="0.5"/>
    <row r="227" customFormat="1" hidden="1" x14ac:dyDescent="0.5"/>
    <row r="228" customFormat="1" hidden="1" x14ac:dyDescent="0.5"/>
    <row r="229" customFormat="1" hidden="1" x14ac:dyDescent="0.5"/>
    <row r="230" customFormat="1" hidden="1" x14ac:dyDescent="0.5"/>
    <row r="231" customFormat="1" hidden="1" x14ac:dyDescent="0.5"/>
    <row r="232" customFormat="1" hidden="1" x14ac:dyDescent="0.5"/>
    <row r="233" customFormat="1" hidden="1" x14ac:dyDescent="0.5"/>
    <row r="234" customFormat="1" hidden="1" x14ac:dyDescent="0.5"/>
    <row r="235" customFormat="1" hidden="1" x14ac:dyDescent="0.5"/>
    <row r="236" customFormat="1" hidden="1" x14ac:dyDescent="0.5"/>
    <row r="237" customFormat="1" hidden="1" x14ac:dyDescent="0.5"/>
    <row r="238" customFormat="1" hidden="1" x14ac:dyDescent="0.5"/>
    <row r="239" customFormat="1" hidden="1" x14ac:dyDescent="0.5"/>
    <row r="240" customFormat="1" hidden="1" x14ac:dyDescent="0.5"/>
    <row r="241" customFormat="1" hidden="1" x14ac:dyDescent="0.5"/>
    <row r="242" customFormat="1" hidden="1" x14ac:dyDescent="0.5"/>
    <row r="243" customFormat="1" hidden="1" x14ac:dyDescent="0.5"/>
    <row r="244" customFormat="1" hidden="1" x14ac:dyDescent="0.5"/>
    <row r="245" customFormat="1" hidden="1" x14ac:dyDescent="0.5"/>
    <row r="246" customFormat="1" hidden="1" x14ac:dyDescent="0.5"/>
    <row r="247" customFormat="1" hidden="1" x14ac:dyDescent="0.5"/>
    <row r="248" customFormat="1" hidden="1" x14ac:dyDescent="0.5"/>
    <row r="249" customFormat="1" hidden="1" x14ac:dyDescent="0.5"/>
    <row r="250" customFormat="1" hidden="1" x14ac:dyDescent="0.5"/>
    <row r="251" customFormat="1" hidden="1" x14ac:dyDescent="0.5"/>
    <row r="252" customFormat="1" hidden="1" x14ac:dyDescent="0.5"/>
    <row r="253" customFormat="1" hidden="1" x14ac:dyDescent="0.5"/>
    <row r="254" customFormat="1" hidden="1" x14ac:dyDescent="0.5"/>
    <row r="255" customFormat="1" hidden="1" x14ac:dyDescent="0.5"/>
    <row r="256" customFormat="1" hidden="1" x14ac:dyDescent="0.5"/>
    <row r="257" customFormat="1" hidden="1" x14ac:dyDescent="0.5"/>
    <row r="258" customFormat="1" hidden="1" x14ac:dyDescent="0.5"/>
    <row r="259" customFormat="1" hidden="1" x14ac:dyDescent="0.5"/>
    <row r="260" customFormat="1" hidden="1" x14ac:dyDescent="0.5"/>
    <row r="261" customFormat="1" hidden="1" x14ac:dyDescent="0.5"/>
    <row r="262" customFormat="1" hidden="1" x14ac:dyDescent="0.5"/>
    <row r="263" customFormat="1" hidden="1" x14ac:dyDescent="0.5"/>
    <row r="264" customFormat="1" hidden="1" x14ac:dyDescent="0.5"/>
    <row r="265" customFormat="1" hidden="1" x14ac:dyDescent="0.5"/>
    <row r="266" customFormat="1" hidden="1" x14ac:dyDescent="0.5"/>
    <row r="267" customFormat="1" hidden="1" x14ac:dyDescent="0.5"/>
    <row r="268" customFormat="1" hidden="1" x14ac:dyDescent="0.5"/>
    <row r="269" customFormat="1" hidden="1" x14ac:dyDescent="0.5"/>
    <row r="270" customFormat="1" hidden="1" x14ac:dyDescent="0.5"/>
    <row r="271" customFormat="1" hidden="1" x14ac:dyDescent="0.5"/>
    <row r="272" customFormat="1" hidden="1" x14ac:dyDescent="0.5"/>
    <row r="273" customFormat="1" hidden="1" x14ac:dyDescent="0.5"/>
    <row r="274" customFormat="1" hidden="1" x14ac:dyDescent="0.5"/>
    <row r="275" customFormat="1" hidden="1" x14ac:dyDescent="0.5"/>
    <row r="276" customFormat="1" hidden="1" x14ac:dyDescent="0.5"/>
    <row r="277" customFormat="1" hidden="1" x14ac:dyDescent="0.5"/>
    <row r="278" customFormat="1" hidden="1" x14ac:dyDescent="0.5"/>
    <row r="279" customFormat="1" hidden="1" x14ac:dyDescent="0.5"/>
    <row r="280" customFormat="1" hidden="1" x14ac:dyDescent="0.5"/>
    <row r="281" customFormat="1" hidden="1" x14ac:dyDescent="0.5"/>
    <row r="282" customFormat="1" hidden="1" x14ac:dyDescent="0.5"/>
    <row r="283" customFormat="1" hidden="1" x14ac:dyDescent="0.5"/>
    <row r="284" customFormat="1" hidden="1" x14ac:dyDescent="0.5"/>
    <row r="285" customFormat="1" hidden="1" x14ac:dyDescent="0.5"/>
    <row r="286" customFormat="1" hidden="1" x14ac:dyDescent="0.5"/>
    <row r="287" customFormat="1" hidden="1" x14ac:dyDescent="0.5"/>
    <row r="288" customFormat="1" hidden="1" x14ac:dyDescent="0.5"/>
    <row r="289" customFormat="1" hidden="1" x14ac:dyDescent="0.5"/>
    <row r="290" customFormat="1" hidden="1" x14ac:dyDescent="0.5"/>
    <row r="291" customFormat="1" hidden="1" x14ac:dyDescent="0.5"/>
    <row r="292" customFormat="1" hidden="1" x14ac:dyDescent="0.5"/>
    <row r="293" customFormat="1" hidden="1" x14ac:dyDescent="0.5"/>
    <row r="294" customFormat="1" hidden="1" x14ac:dyDescent="0.5"/>
    <row r="295" customFormat="1" hidden="1" x14ac:dyDescent="0.5"/>
    <row r="296" customFormat="1" hidden="1" x14ac:dyDescent="0.5"/>
    <row r="297" customFormat="1" hidden="1" x14ac:dyDescent="0.5"/>
    <row r="298" customFormat="1" hidden="1" x14ac:dyDescent="0.5"/>
    <row r="299" customFormat="1" hidden="1" x14ac:dyDescent="0.5"/>
    <row r="300" customFormat="1" hidden="1" x14ac:dyDescent="0.5"/>
    <row r="301" customFormat="1" hidden="1" x14ac:dyDescent="0.5"/>
    <row r="302" customFormat="1" hidden="1" x14ac:dyDescent="0.5"/>
    <row r="303" customFormat="1" hidden="1" x14ac:dyDescent="0.5"/>
    <row r="304" customFormat="1" hidden="1" x14ac:dyDescent="0.5"/>
    <row r="305" customFormat="1" hidden="1" x14ac:dyDescent="0.5"/>
    <row r="306" customFormat="1" hidden="1" x14ac:dyDescent="0.5"/>
    <row r="307" customFormat="1" hidden="1" x14ac:dyDescent="0.5"/>
    <row r="308" customFormat="1" hidden="1" x14ac:dyDescent="0.5"/>
    <row r="309" customFormat="1" hidden="1" x14ac:dyDescent="0.5"/>
    <row r="310" customFormat="1" hidden="1" x14ac:dyDescent="0.5"/>
    <row r="311" customFormat="1" hidden="1" x14ac:dyDescent="0.5"/>
    <row r="312" customFormat="1" hidden="1" x14ac:dyDescent="0.5"/>
    <row r="313" customFormat="1" hidden="1" x14ac:dyDescent="0.5"/>
    <row r="314" customFormat="1" hidden="1" x14ac:dyDescent="0.5"/>
    <row r="315" customFormat="1" hidden="1" x14ac:dyDescent="0.5"/>
    <row r="316" customFormat="1" hidden="1" x14ac:dyDescent="0.5"/>
    <row r="317" customFormat="1" hidden="1" x14ac:dyDescent="0.5"/>
    <row r="318" customFormat="1" hidden="1" x14ac:dyDescent="0.5"/>
    <row r="319" customFormat="1" hidden="1" x14ac:dyDescent="0.5"/>
    <row r="320" customFormat="1" hidden="1" x14ac:dyDescent="0.5"/>
    <row r="321" customFormat="1" hidden="1" x14ac:dyDescent="0.5"/>
    <row r="322" customFormat="1" hidden="1" x14ac:dyDescent="0.5"/>
    <row r="323" customFormat="1" hidden="1" x14ac:dyDescent="0.5"/>
    <row r="324" customFormat="1" hidden="1" x14ac:dyDescent="0.5"/>
    <row r="325" customFormat="1" hidden="1" x14ac:dyDescent="0.5"/>
    <row r="326" customFormat="1" hidden="1" x14ac:dyDescent="0.5"/>
    <row r="327" customFormat="1" hidden="1" x14ac:dyDescent="0.5"/>
    <row r="328" customFormat="1" hidden="1" x14ac:dyDescent="0.5"/>
    <row r="329" customFormat="1" hidden="1" x14ac:dyDescent="0.5"/>
    <row r="330" customFormat="1" hidden="1" x14ac:dyDescent="0.5"/>
    <row r="331" customFormat="1" hidden="1" x14ac:dyDescent="0.5"/>
    <row r="332" customFormat="1" hidden="1" x14ac:dyDescent="0.5"/>
    <row r="333" customFormat="1" hidden="1" x14ac:dyDescent="0.5"/>
    <row r="334" customFormat="1" hidden="1" x14ac:dyDescent="0.5"/>
    <row r="335" customFormat="1" hidden="1" x14ac:dyDescent="0.5"/>
    <row r="336" customFormat="1" hidden="1" x14ac:dyDescent="0.5"/>
    <row r="337" customFormat="1" hidden="1" x14ac:dyDescent="0.5"/>
    <row r="338" customFormat="1" hidden="1" x14ac:dyDescent="0.5"/>
    <row r="339" customFormat="1" hidden="1" x14ac:dyDescent="0.5"/>
    <row r="340" customFormat="1" hidden="1" x14ac:dyDescent="0.5"/>
    <row r="341" customFormat="1" hidden="1" x14ac:dyDescent="0.5"/>
    <row r="342" customFormat="1" hidden="1" x14ac:dyDescent="0.5"/>
    <row r="343" customFormat="1" hidden="1" x14ac:dyDescent="0.5"/>
    <row r="344" customFormat="1" hidden="1" x14ac:dyDescent="0.5"/>
    <row r="345" customFormat="1" hidden="1" x14ac:dyDescent="0.5"/>
    <row r="346" customFormat="1" hidden="1" x14ac:dyDescent="0.5"/>
    <row r="347" customFormat="1" hidden="1" x14ac:dyDescent="0.5"/>
    <row r="348" customFormat="1" hidden="1" x14ac:dyDescent="0.5"/>
    <row r="349" customFormat="1" hidden="1" x14ac:dyDescent="0.5"/>
    <row r="350" customFormat="1" hidden="1" x14ac:dyDescent="0.5"/>
    <row r="351" customFormat="1" hidden="1" x14ac:dyDescent="0.5"/>
    <row r="352" customFormat="1" hidden="1" x14ac:dyDescent="0.5"/>
    <row r="353" customFormat="1" hidden="1" x14ac:dyDescent="0.5"/>
    <row r="354" customFormat="1" hidden="1" x14ac:dyDescent="0.5"/>
    <row r="355" customFormat="1" hidden="1" x14ac:dyDescent="0.5"/>
    <row r="356" customFormat="1" hidden="1" x14ac:dyDescent="0.5"/>
    <row r="357" customFormat="1" hidden="1" x14ac:dyDescent="0.5"/>
    <row r="358" customFormat="1" hidden="1" x14ac:dyDescent="0.5"/>
    <row r="359" customFormat="1" hidden="1" x14ac:dyDescent="0.5"/>
    <row r="360" customFormat="1" hidden="1" x14ac:dyDescent="0.5"/>
    <row r="361" customFormat="1" hidden="1" x14ac:dyDescent="0.5"/>
    <row r="362" customFormat="1" hidden="1" x14ac:dyDescent="0.5"/>
    <row r="363" customFormat="1" hidden="1" x14ac:dyDescent="0.5"/>
    <row r="364" customFormat="1" hidden="1" x14ac:dyDescent="0.5"/>
    <row r="365" customFormat="1" hidden="1" x14ac:dyDescent="0.5"/>
    <row r="366" customFormat="1" hidden="1" x14ac:dyDescent="0.5"/>
    <row r="367" customFormat="1" hidden="1" x14ac:dyDescent="0.5"/>
    <row r="368" customFormat="1" hidden="1" x14ac:dyDescent="0.5"/>
    <row r="369" customFormat="1" hidden="1" x14ac:dyDescent="0.5"/>
    <row r="370" customFormat="1" hidden="1" x14ac:dyDescent="0.5"/>
    <row r="371" customFormat="1" hidden="1" x14ac:dyDescent="0.5"/>
    <row r="372" customFormat="1" hidden="1" x14ac:dyDescent="0.5"/>
    <row r="373" customFormat="1" hidden="1" x14ac:dyDescent="0.5"/>
    <row r="374" customFormat="1" hidden="1" x14ac:dyDescent="0.5"/>
    <row r="375" customFormat="1" hidden="1" x14ac:dyDescent="0.5"/>
    <row r="376" customFormat="1" hidden="1" x14ac:dyDescent="0.5"/>
    <row r="377" customFormat="1" hidden="1" x14ac:dyDescent="0.5"/>
    <row r="378" customFormat="1" hidden="1" x14ac:dyDescent="0.5"/>
    <row r="379" customFormat="1" hidden="1" x14ac:dyDescent="0.5"/>
    <row r="380" customFormat="1" hidden="1" x14ac:dyDescent="0.5"/>
    <row r="381" customFormat="1" hidden="1" x14ac:dyDescent="0.5"/>
    <row r="382" customFormat="1" hidden="1" x14ac:dyDescent="0.5"/>
  </sheetData>
  <sheetProtection algorithmName="SHA-512" hashValue="EFvDi3MSRW73NdIsYvAsc+BhgNAxKxcPxTt3ACKCjR73QNbhqIfRpAgCELXZUjGGqLKgcIubArfstFoT9O9iow==" saltValue="M4mqjZOIoId7mfBIEVvyPQ==" spinCount="100000" sheet="1" objects="1" scenarios="1" selectLockedCells="1"/>
  <conditionalFormatting sqref="F3:F53 F55">
    <cfRule type="duplicateValues" dxfId="43" priority="4"/>
  </conditionalFormatting>
  <conditionalFormatting sqref="F54">
    <cfRule type="duplicateValues" dxfId="42" priority="2"/>
  </conditionalFormatting>
  <conditionalFormatting sqref="F56:F66">
    <cfRule type="duplicateValues" dxfId="41" priority="1"/>
  </conditionalFormatting>
  <dataValidations disablePrompts="1" count="2">
    <dataValidation type="list" allowBlank="1" showInputMessage="1" showErrorMessage="1" sqref="W38:W43 X3:X29" xr:uid="{00000000-0002-0000-0900-000000000000}">
      <formula1>"True,False"</formula1>
    </dataValidation>
    <dataValidation type="list" allowBlank="1" showInputMessage="1" sqref="AC3:AC29" xr:uid="{00000000-0002-0000-0900-000001000000}">
      <formula1>"N/A"</formula1>
    </dataValidation>
  </dataValidations>
  <pageMargins left="0.7" right="0.7" top="0.75" bottom="0.75" header="0.3" footer="0.3"/>
  <pageSetup paperSize="9" orientation="portrait" horizontalDpi="1200" verticalDpi="120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_21"/>
  <dimension ref="A1:AI5"/>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F5" sqref="F5"/>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30" width="14.3515625" hidden="1" customWidth="1"/>
    <col min="31" max="35" width="11.41015625" customWidth="1"/>
    <col min="36" max="16384" width="11.41015625" hidden="1"/>
  </cols>
  <sheetData>
    <row r="1" spans="1:35" ht="24.95" customHeight="1" x14ac:dyDescent="0.5">
      <c r="A1" s="35"/>
      <c r="B1" s="35"/>
      <c r="D1" s="35"/>
      <c r="E1" s="35"/>
      <c r="F1" s="59" t="str">
        <f ca="1">INDIRECT("Z_BP_10_"&amp;IDIOMA)&amp;"                  "&amp;INDIRECT("Z_BP_11_"&amp;IDIOMA)&amp;"                    "&amp;INDIRECT("Z_BP_12_"&amp;IDIOMA)&amp;"                         "&amp;INDIRECT("Z_BP_13_"&amp;IDIOMA)&amp;"                                "&amp;INDIRECT("Z_IN_00_"&amp;IDIOMA)</f>
        <v>OM 1R                  OM +R                    VF                         EM                                INICIO</v>
      </c>
      <c r="G1" s="51" t="str">
        <f ca="1">INDIRECT("Z_BP_01_"&amp;IDIOMA)</f>
        <v>Preguntas Almacenadas</v>
      </c>
      <c r="H1" s="183"/>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60" t="str">
        <f ca="1">"    "&amp;INDIRECT("Z_BP_14_"&amp;IDIOMA)&amp;"                         "&amp;INDIRECT("Z_BP_15_"&amp;IDIOMA)&amp;"                         "&amp;INDIRECT("Z_BP_31_"&amp;IDIOMA)&amp;"                         "&amp;INDIRECT("Z_BP_16_"&amp;IDIOMA)&amp;"                                 "&amp;INDIRECT("Z_BP_02_"&amp;IDIOMA)</f>
        <v xml:space="preserve">    RC                         PP                         EN                         CL                                 DICCIONARIO</v>
      </c>
      <c r="G2" s="34">
        <f>COUNTA(Tabla_OM[Enunciado])</f>
        <v>0</v>
      </c>
    </row>
    <row r="3" spans="1:35" ht="50.1" customHeight="1" x14ac:dyDescent="0.5">
      <c r="A3" s="52" t="str">
        <f ca="1">"N. "&amp;INDIRECT("Z_BP_05_"&amp;IDIOMA)</f>
        <v>N. Respuesta Correcta</v>
      </c>
      <c r="B3" s="52" t="str">
        <f ca="1">"N. "&amp;INDIRECT("Z_BP_06_"&amp;IDIOMA)</f>
        <v>N. Respuesta Incorrecta</v>
      </c>
      <c r="C3" s="78"/>
      <c r="D3" s="21"/>
      <c r="E3" s="22" t="str">
        <f ca="1">INDIRECT("Z_BP_04_"&amp;IDIOMA)</f>
        <v>Descripción</v>
      </c>
      <c r="F3" s="36" t="str">
        <f ca="1">"FastTest PlugIn - V"&amp;MID(Version,5,7)&amp;UPPER(INICIO!C24)&amp;"
"&amp;INDIRECT("Z_BP_03_"&amp;IDIOMA)</f>
        <v>FastTest PlugIn - V7.8  - OPCIÓN MÚLTIPLE 1R 
Enunciado de la pregunta</v>
      </c>
      <c r="G3" s="67" t="str">
        <f ca="1">INDIRECT("Z_BP_19_"&amp;IDIOMA)&amp;" 1"</f>
        <v>Respuesta 1</v>
      </c>
      <c r="H3" s="68" t="str">
        <f ca="1">INDIRECT("Z_BP_19_"&amp;IDIOMA)&amp;" 2"</f>
        <v>Respuesta 2</v>
      </c>
      <c r="I3" s="69" t="str">
        <f ca="1">INDIRECT("Z_BP_19_"&amp;IDIOMA)&amp;" 3"</f>
        <v>Respuesta 3</v>
      </c>
      <c r="J3" s="70" t="str">
        <f ca="1">INDIRECT("Z_BP_19_"&amp;IDIOMA)&amp;" 4"</f>
        <v>Respuesta 4</v>
      </c>
      <c r="K3" s="71" t="str">
        <f ca="1">INDIRECT("Z_BP_19_"&amp;IDIOMA)&amp;" 5"</f>
        <v>Respuesta 5</v>
      </c>
      <c r="L3" s="72" t="str">
        <f ca="1">INDIRECT("Z_BP_19_"&amp;IDIOMA)&amp;" 6"</f>
        <v>Respuesta 6</v>
      </c>
      <c r="M3" s="73" t="str">
        <f ca="1">INDIRECT("Z_BP_07_"&amp;IDIOMA)&amp;" 1"</f>
        <v>Retroalim. 1</v>
      </c>
      <c r="N3" s="74" t="str">
        <f ca="1">INDIRECT("Z_BP_07_"&amp;IDIOMA)&amp;" 2"</f>
        <v>Retroalim. 2</v>
      </c>
      <c r="O3" s="75" t="str">
        <f ca="1">INDIRECT("Z_BP_07_"&amp;IDIOMA)&amp;" 3"</f>
        <v>Retroalim. 3</v>
      </c>
      <c r="P3" s="79" t="str">
        <f ca="1">INDIRECT("Z_BP_07_"&amp;IDIOMA)&amp;" 4"</f>
        <v>Retroalim. 4</v>
      </c>
      <c r="Q3" s="80" t="str">
        <f ca="1">INDIRECT("Z_BP_07_"&amp;IDIOMA)&amp;" 5"</f>
        <v>Retroalim. 5</v>
      </c>
      <c r="R3" s="81" t="str">
        <f ca="1">INDIRECT("Z_BP_07_"&amp;IDIOMA)&amp;" 6"</f>
        <v>Retroalim. 6</v>
      </c>
      <c r="S3" s="73" t="str">
        <f ca="1">INDIRECT("Z_BP_09_"&amp;IDIOMA)&amp;" 1"</f>
        <v>Puntos 1</v>
      </c>
      <c r="T3" s="74" t="str">
        <f ca="1">INDIRECT("Z_BP_09_"&amp;IDIOMA)&amp;" 2"</f>
        <v>Puntos 2</v>
      </c>
      <c r="U3" s="75" t="str">
        <f ca="1">INDIRECT("Z_BP_09_"&amp;IDIOMA)&amp;" 3"</f>
        <v>Puntos 3</v>
      </c>
      <c r="V3" s="79" t="str">
        <f ca="1">INDIRECT("Z_BP_09_"&amp;IDIOMA)&amp;" 4"</f>
        <v>Puntos 4</v>
      </c>
      <c r="W3" s="80" t="str">
        <f ca="1">INDIRECT("Z_BP_09_"&amp;IDIOMA)&amp;" 5"</f>
        <v>Puntos 5</v>
      </c>
      <c r="X3" s="81" t="str">
        <f ca="1">INDIRECT("Z_BP_09_"&amp;IDIOMA)&amp;" 6"</f>
        <v>Puntos 6</v>
      </c>
      <c r="Y3" s="81"/>
      <c r="Z3" s="81"/>
      <c r="AA3" s="81"/>
      <c r="AB3" s="81"/>
      <c r="AC3" s="81"/>
      <c r="AD3" s="81"/>
      <c r="AE3" s="82" t="str">
        <f ca="1">INDIRECT("Z_BP_08_"&amp;IDIOMA)&amp;" 1"</f>
        <v>Pista 1</v>
      </c>
      <c r="AF3" s="83" t="str">
        <f ca="1">INDIRECT("Z_BP_08_"&amp;IDIOMA)&amp;" 2"</f>
        <v>Pista 2</v>
      </c>
      <c r="AG3" s="84" t="str">
        <f ca="1">INDIRECT("Z_BP_08_"&amp;IDIOMA)&amp;" 3"</f>
        <v>Pista 3</v>
      </c>
      <c r="AH3" s="85" t="str">
        <f ca="1">INDIRECT("Z_BP_08_"&amp;IDIOMA)&amp;" 4"</f>
        <v>Pista 4</v>
      </c>
      <c r="AI3" s="65" t="s">
        <v>279</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7" t="s">
        <v>371</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t="str">
        <f>IF(COUNTIF(Tabla_OM[[#This Row],[Puntos 1]:[Puntos 6]],"&gt;0")=0,"",COUNTIF(Tabla_OM[[#This Row],[Puntos 1]:[Puntos 6]],"&gt;0"))</f>
        <v/>
      </c>
      <c r="B5" s="150" t="str">
        <f>IF(Tabla_OM[[#This Row],[NRC]]="","",COUNTA(Tabla_OM[[#This Row],[Respuesta 1]:[Respuesta 6]])-Tabla_OM[[#This Row],[NRC]])</f>
        <v/>
      </c>
      <c r="D5" s="23"/>
      <c r="E5" s="77"/>
      <c r="F5" s="76"/>
      <c r="G5" s="12"/>
      <c r="H5" s="13"/>
      <c r="I5" s="14"/>
      <c r="J5" s="15"/>
      <c r="K5" s="16"/>
      <c r="L5" s="17"/>
      <c r="M5" s="24"/>
      <c r="N5" s="25"/>
      <c r="O5" s="26"/>
      <c r="P5" s="27"/>
      <c r="Q5" s="28"/>
      <c r="R5" s="29"/>
      <c r="S5" s="24"/>
      <c r="T5" s="25"/>
      <c r="U5" s="26"/>
      <c r="V5" s="27"/>
      <c r="W5" s="28"/>
      <c r="X5" s="29"/>
      <c r="Y5" s="29"/>
      <c r="Z5" s="29"/>
      <c r="AA5" s="29"/>
      <c r="AB5" s="29"/>
      <c r="AC5" s="29"/>
      <c r="AD5" s="29"/>
      <c r="AE5" s="30"/>
      <c r="AF5" s="31"/>
      <c r="AG5" s="32"/>
      <c r="AH5" s="33"/>
      <c r="AI5" s="86"/>
    </row>
  </sheetData>
  <sheetProtection algorithmName="SHA-512" hashValue="H8X283uQNnC7gz1Hhpsr/k1uCOIh7uV2enl6jFOPL2SqtqDAAalnBNVWAMjnI7q9Mu5hfRsvfdj1kuX2tP8haQ==" saltValue="Wn+T8GSKXuKOh67tmc7rig==" spinCount="100000" sheet="1" objects="1" scenarios="1" selectLockedCells="1" autoFilter="0"/>
  <pageMargins left="0.7" right="0.7" top="0.75" bottom="0.75" header="0.3" footer="0.3"/>
  <pageSetup paperSize="9" orientation="portrait"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_22"/>
  <dimension ref="A1:AI5"/>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F5" sqref="F5"/>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24" width="14.3515625" customWidth="1"/>
    <col min="25" max="25" width="11.1171875" customWidth="1"/>
    <col min="26"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COUNTA(Tabla_O2[Enunciado])</f>
        <v>0</v>
      </c>
    </row>
    <row r="3" spans="1:35" ht="50.1" customHeight="1" x14ac:dyDescent="0.5">
      <c r="A3" s="52" t="str">
        <f ca="1">"N. "&amp;INDIRECT("Z_BP_05_"&amp;IDIOMA)</f>
        <v>N. Respuesta Correcta</v>
      </c>
      <c r="B3" s="52" t="str">
        <f ca="1">"N. "&amp;INDIRECT("Z_BP_06_"&amp;IDIOMA)</f>
        <v>N. Respuesta Incorrecta</v>
      </c>
      <c r="C3" s="78"/>
      <c r="D3" s="21"/>
      <c r="E3" s="22" t="str">
        <f ca="1">INDIRECT("Z_BP_04_"&amp;IDIOMA)</f>
        <v>Descripción</v>
      </c>
      <c r="F3" s="36" t="str">
        <f ca="1">"FastTest PlugIn - V"&amp;MID(Version,5,7)&amp;UPPER(INICIO!E24)&amp;"
"&amp;INDIRECT("Z_BP_03_"&amp;IDIOMA)</f>
        <v>FastTest PlugIn - V7.8  - OPCIÓN MÚLTIPLE +R 
Enunciado de la pregunta</v>
      </c>
      <c r="G3" s="67" t="str">
        <f ca="1">INDIRECT("Z_BP_19_"&amp;IDIOMA)&amp;" 1"</f>
        <v>Respuesta 1</v>
      </c>
      <c r="H3" s="68" t="str">
        <f ca="1">INDIRECT("Z_BP_19_"&amp;IDIOMA)&amp;" 2"</f>
        <v>Respuesta 2</v>
      </c>
      <c r="I3" s="69" t="str">
        <f ca="1">INDIRECT("Z_BP_19_"&amp;IDIOMA)&amp;" 3"</f>
        <v>Respuesta 3</v>
      </c>
      <c r="J3" s="70" t="str">
        <f ca="1">INDIRECT("Z_BP_19_"&amp;IDIOMA)&amp;" 4"</f>
        <v>Respuesta 4</v>
      </c>
      <c r="K3" s="71" t="str">
        <f ca="1">INDIRECT("Z_BP_19_"&amp;IDIOMA)&amp;" 5"</f>
        <v>Respuesta 5</v>
      </c>
      <c r="L3" s="72" t="str">
        <f ca="1">INDIRECT("Z_BP_19_"&amp;IDIOMA)&amp;" 6"</f>
        <v>Respuesta 6</v>
      </c>
      <c r="M3" s="73" t="str">
        <f ca="1">INDIRECT("Z_BP_07_"&amp;IDIOMA)&amp;" 1"</f>
        <v>Retroalim. 1</v>
      </c>
      <c r="N3" s="74" t="str">
        <f ca="1">INDIRECT("Z_BP_07_"&amp;IDIOMA)&amp;" 2"</f>
        <v>Retroalim. 2</v>
      </c>
      <c r="O3" s="75" t="str">
        <f ca="1">INDIRECT("Z_BP_07_"&amp;IDIOMA)&amp;" 3"</f>
        <v>Retroalim. 3</v>
      </c>
      <c r="P3" s="79" t="str">
        <f ca="1">INDIRECT("Z_BP_07_"&amp;IDIOMA)&amp;" 4"</f>
        <v>Retroalim. 4</v>
      </c>
      <c r="Q3" s="80" t="str">
        <f ca="1">INDIRECT("Z_BP_07_"&amp;IDIOMA)&amp;" 5"</f>
        <v>Retroalim. 5</v>
      </c>
      <c r="R3" s="81" t="str">
        <f ca="1">INDIRECT("Z_BP_07_"&amp;IDIOMA)&amp;" 6"</f>
        <v>Retroalim. 6</v>
      </c>
      <c r="S3" s="73" t="str">
        <f ca="1">INDIRECT("Z_BP_09_"&amp;IDIOMA)&amp;" 1"</f>
        <v>Puntos 1</v>
      </c>
      <c r="T3" s="74" t="str">
        <f ca="1">INDIRECT("Z_BP_09_"&amp;IDIOMA)&amp;" 2"</f>
        <v>Puntos 2</v>
      </c>
      <c r="U3" s="75" t="str">
        <f ca="1">INDIRECT("Z_BP_09_"&amp;IDIOMA)&amp;" 3"</f>
        <v>Puntos 3</v>
      </c>
      <c r="V3" s="79" t="str">
        <f ca="1">INDIRECT("Z_BP_09_"&amp;IDIOMA)&amp;" 4"</f>
        <v>Puntos 4</v>
      </c>
      <c r="W3" s="80" t="str">
        <f ca="1">INDIRECT("Z_BP_09_"&amp;IDIOMA)&amp;" 5"</f>
        <v>Puntos 5</v>
      </c>
      <c r="X3" s="81" t="str">
        <f ca="1">INDIRECT("Z_BP_09_"&amp;IDIOMA)&amp;" 6"</f>
        <v>Puntos 6</v>
      </c>
      <c r="Y3" s="200" t="str">
        <f ca="1">INDIRECT("Z_BP_33_"&amp; IDIOMA)</f>
        <v>Nº max. Respuestas</v>
      </c>
      <c r="Z3" s="81"/>
      <c r="AA3" s="81"/>
      <c r="AB3" s="81"/>
      <c r="AC3" s="81"/>
      <c r="AD3" s="81"/>
      <c r="AE3" s="82" t="str">
        <f ca="1">INDIRECT("Z_BP_08_"&amp;IDIOMA)&amp;" 1"</f>
        <v>Pista 1</v>
      </c>
      <c r="AF3" s="83" t="str">
        <f ca="1">INDIRECT("Z_BP_08_"&amp;IDIOMA)&amp;" 2"</f>
        <v>Pista 2</v>
      </c>
      <c r="AG3" s="84" t="str">
        <f ca="1">INDIRECT("Z_BP_08_"&amp;IDIOMA)&amp;" 3"</f>
        <v>Pista 3</v>
      </c>
      <c r="AH3" s="85" t="str">
        <f ca="1">INDIRECT("Z_BP_08_"&amp;IDIOMA)&amp;" 4"</f>
        <v>Pista 4</v>
      </c>
      <c r="AI3" s="65" t="str">
        <f>'Datos OM'!AI3</f>
        <v>Imagen</v>
      </c>
    </row>
    <row r="4" spans="1:35" ht="9.9499999999999993" customHeight="1" x14ac:dyDescent="0.5">
      <c r="A4" s="201" t="s">
        <v>409</v>
      </c>
      <c r="B4" s="201" t="s">
        <v>410</v>
      </c>
      <c r="C4" s="202" t="s">
        <v>298</v>
      </c>
      <c r="D4" s="203" t="s">
        <v>299</v>
      </c>
      <c r="E4" s="204" t="s">
        <v>411</v>
      </c>
      <c r="F4" s="205" t="s">
        <v>412</v>
      </c>
      <c r="G4" s="206" t="s">
        <v>280</v>
      </c>
      <c r="H4" s="206" t="s">
        <v>281</v>
      </c>
      <c r="I4" s="206" t="s">
        <v>282</v>
      </c>
      <c r="J4" s="206" t="s">
        <v>283</v>
      </c>
      <c r="K4" s="206" t="s">
        <v>284</v>
      </c>
      <c r="L4" s="206" t="s">
        <v>285</v>
      </c>
      <c r="M4" s="207" t="s">
        <v>286</v>
      </c>
      <c r="N4" s="207" t="s">
        <v>287</v>
      </c>
      <c r="O4" s="207" t="s">
        <v>288</v>
      </c>
      <c r="P4" s="207" t="s">
        <v>289</v>
      </c>
      <c r="Q4" s="207" t="s">
        <v>290</v>
      </c>
      <c r="R4" s="207" t="s">
        <v>291</v>
      </c>
      <c r="S4" s="207" t="s">
        <v>292</v>
      </c>
      <c r="T4" s="207" t="s">
        <v>293</v>
      </c>
      <c r="U4" s="207" t="s">
        <v>294</v>
      </c>
      <c r="V4" s="207" t="s">
        <v>295</v>
      </c>
      <c r="W4" s="207" t="s">
        <v>296</v>
      </c>
      <c r="X4" s="207" t="s">
        <v>297</v>
      </c>
      <c r="Y4" s="209" t="s">
        <v>718</v>
      </c>
      <c r="Z4" s="207" t="s">
        <v>372</v>
      </c>
      <c r="AA4" s="207" t="s">
        <v>373</v>
      </c>
      <c r="AB4" s="207" t="s">
        <v>374</v>
      </c>
      <c r="AC4" s="207" t="s">
        <v>375</v>
      </c>
      <c r="AD4" s="207" t="s">
        <v>376</v>
      </c>
      <c r="AE4" s="207" t="s">
        <v>275</v>
      </c>
      <c r="AF4" s="207" t="s">
        <v>276</v>
      </c>
      <c r="AG4" s="207" t="s">
        <v>277</v>
      </c>
      <c r="AH4" s="207" t="s">
        <v>278</v>
      </c>
      <c r="AI4" s="208" t="s">
        <v>279</v>
      </c>
    </row>
    <row r="5" spans="1:35" x14ac:dyDescent="0.5">
      <c r="A5" s="150" t="str">
        <f>IF(COUNTIF(Tabla_O2[[#This Row],[Puntos 1]:[Puntos 6]],"&gt;0")=0,"",COUNTIF(Tabla_O2[[#This Row],[Puntos 1]:[Puntos 6]],"&gt;0"))</f>
        <v/>
      </c>
      <c r="B5" s="150" t="str">
        <f>IF(Tabla_O2[[#This Row],[NRC]]="","",COUNTA(Tabla_O2[[#This Row],[Respuesta 1]:[Respuesta 6]])-Tabla_O2[[#This Row],[NRC]])</f>
        <v/>
      </c>
      <c r="D5" s="23"/>
      <c r="E5" s="77"/>
      <c r="F5" s="76"/>
      <c r="G5" s="12"/>
      <c r="H5" s="13"/>
      <c r="I5" s="14"/>
      <c r="J5" s="15"/>
      <c r="K5" s="16"/>
      <c r="L5" s="17"/>
      <c r="M5" s="24"/>
      <c r="N5" s="25"/>
      <c r="O5" s="26"/>
      <c r="P5" s="27"/>
      <c r="Q5" s="28"/>
      <c r="R5" s="29"/>
      <c r="S5" s="24"/>
      <c r="T5" s="25"/>
      <c r="U5" s="26"/>
      <c r="V5" s="27"/>
      <c r="W5" s="28"/>
      <c r="X5" s="29"/>
      <c r="Y5" s="199"/>
      <c r="Z5" s="29"/>
      <c r="AA5" s="29"/>
      <c r="AB5" s="29"/>
      <c r="AC5" s="29"/>
      <c r="AD5" s="29"/>
      <c r="AE5" s="30"/>
      <c r="AF5" s="31"/>
      <c r="AG5" s="32"/>
      <c r="AH5" s="33"/>
      <c r="AI5" s="86"/>
    </row>
  </sheetData>
  <sheetProtection algorithmName="SHA-512" hashValue="ERBY/PTf+dZQ++2KEpITtNytAqMp+wAXbFbwRFolNIeyMBBbXIaNYTiDpbKpg6E8If7o1MCA0Q8xJbRoGPUZ5w==" saltValue="qx18K537RiTwcH8K85vvLw==" spinCount="100000" sheet="1" objects="1" scenarios="1" selectLockedCells="1" autoFilter="0"/>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_23"/>
  <dimension ref="A1:AI5"/>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F5" sqref="F5"/>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COUNTA(Tabla_VF[Enunciado])</f>
        <v>0</v>
      </c>
    </row>
    <row r="3" spans="1:35" ht="50.1" customHeight="1" x14ac:dyDescent="0.5">
      <c r="A3" s="171"/>
      <c r="B3" s="171"/>
      <c r="C3" s="78"/>
      <c r="D3" s="21"/>
      <c r="E3" s="22" t="str">
        <f ca="1">INDIRECT("Z_BP_04_"&amp;IDIOMA)</f>
        <v>Descripción</v>
      </c>
      <c r="F3" s="36" t="str">
        <f ca="1">"FastTest PlugIn - V"&amp;MID(Version,5,7)&amp;UPPER(INICIO!G24)&amp;"
"&amp;INDIRECT("Z_BP_03_"&amp;IDIOMA)</f>
        <v>FastTest PlugIn - V7.8  - VERDADERO/FALSO
Enunciado de la pregunta</v>
      </c>
      <c r="G3" s="67" t="str">
        <f ca="1">'Datos OM'!G3</f>
        <v>Respuesta 1</v>
      </c>
      <c r="H3" s="74" t="str">
        <f ca="1">'Datos OM'!M3</f>
        <v>Retroalim. 1</v>
      </c>
      <c r="I3" s="75" t="str">
        <f ca="1">'Datos OM'!N3</f>
        <v>Retroalim. 2</v>
      </c>
      <c r="J3" s="79"/>
      <c r="K3" s="80"/>
      <c r="L3" s="81"/>
      <c r="M3" s="73"/>
      <c r="N3" s="74"/>
      <c r="O3" s="75"/>
      <c r="P3" s="79"/>
      <c r="Q3" s="80"/>
      <c r="R3" s="81"/>
      <c r="S3" s="81"/>
      <c r="T3" s="81"/>
      <c r="U3" s="81"/>
      <c r="V3" s="81"/>
      <c r="W3" s="81"/>
      <c r="X3" s="81"/>
      <c r="Y3" s="81"/>
      <c r="Z3" s="81"/>
      <c r="AA3" s="81"/>
      <c r="AB3" s="81"/>
      <c r="AC3" s="81"/>
      <c r="AD3" s="81"/>
      <c r="AE3" s="82" t="str">
        <f ca="1">'Datos OM'!AE3</f>
        <v>Pista 1</v>
      </c>
      <c r="AF3" s="83" t="str">
        <f ca="1">'Datos OM'!AF3</f>
        <v>Pista 2</v>
      </c>
      <c r="AG3" s="84" t="str">
        <f ca="1">'Datos OM'!AG3</f>
        <v>Pista 3</v>
      </c>
      <c r="AH3" s="85" t="str">
        <f ca="1">'Datos OM'!AH3</f>
        <v>Pista 4</v>
      </c>
      <c r="AI3" s="65" t="str">
        <f>'Datos OM'!AI3</f>
        <v>Imagen</v>
      </c>
    </row>
    <row r="4" spans="1:35" ht="9.9499999999999993" customHeight="1" x14ac:dyDescent="0.5">
      <c r="A4" s="201" t="s">
        <v>379</v>
      </c>
      <c r="B4" s="201" t="s">
        <v>380</v>
      </c>
      <c r="C4" s="202" t="s">
        <v>300</v>
      </c>
      <c r="D4" s="203" t="s">
        <v>301</v>
      </c>
      <c r="E4" s="204" t="s">
        <v>411</v>
      </c>
      <c r="F4" s="205" t="s">
        <v>412</v>
      </c>
      <c r="G4" s="206" t="s">
        <v>280</v>
      </c>
      <c r="H4" s="207" t="s">
        <v>286</v>
      </c>
      <c r="I4" s="207" t="s">
        <v>287</v>
      </c>
      <c r="J4" s="207" t="s">
        <v>302</v>
      </c>
      <c r="K4" s="207" t="s">
        <v>303</v>
      </c>
      <c r="L4" s="207" t="s">
        <v>304</v>
      </c>
      <c r="M4" s="207" t="s">
        <v>305</v>
      </c>
      <c r="N4" s="207" t="s">
        <v>306</v>
      </c>
      <c r="O4" s="207" t="s">
        <v>307</v>
      </c>
      <c r="P4" s="207" t="s">
        <v>308</v>
      </c>
      <c r="Q4" s="207" t="s">
        <v>309</v>
      </c>
      <c r="R4" s="207" t="s">
        <v>310</v>
      </c>
      <c r="S4" s="207" t="s">
        <v>311</v>
      </c>
      <c r="T4" s="207" t="s">
        <v>312</v>
      </c>
      <c r="U4" s="207" t="s">
        <v>313</v>
      </c>
      <c r="V4" s="207" t="s">
        <v>314</v>
      </c>
      <c r="W4" s="207" t="s">
        <v>315</v>
      </c>
      <c r="X4" s="207" t="s">
        <v>316</v>
      </c>
      <c r="Y4" s="207" t="s">
        <v>317</v>
      </c>
      <c r="Z4" s="207" t="s">
        <v>318</v>
      </c>
      <c r="AA4" s="207" t="s">
        <v>319</v>
      </c>
      <c r="AB4" s="207" t="s">
        <v>320</v>
      </c>
      <c r="AC4" s="207" t="s">
        <v>321</v>
      </c>
      <c r="AD4" s="207" t="s">
        <v>322</v>
      </c>
      <c r="AE4" s="207" t="s">
        <v>275</v>
      </c>
      <c r="AF4" s="207" t="s">
        <v>276</v>
      </c>
      <c r="AG4" s="207" t="s">
        <v>277</v>
      </c>
      <c r="AH4" s="207" t="s">
        <v>278</v>
      </c>
      <c r="AI4" s="208" t="s">
        <v>279</v>
      </c>
    </row>
    <row r="5" spans="1:35" x14ac:dyDescent="0.5">
      <c r="A5" s="172"/>
      <c r="B5" s="172"/>
      <c r="D5" s="23"/>
      <c r="E5" s="77"/>
      <c r="F5" s="76"/>
      <c r="G5" s="12"/>
      <c r="H5" s="25"/>
      <c r="I5" s="26"/>
      <c r="J5" s="27"/>
      <c r="K5" s="28"/>
      <c r="L5" s="29"/>
      <c r="M5" s="24"/>
      <c r="N5" s="25"/>
      <c r="O5" s="26"/>
      <c r="P5" s="27"/>
      <c r="Q5" s="28"/>
      <c r="R5" s="29"/>
      <c r="S5" s="29"/>
      <c r="T5" s="29"/>
      <c r="U5" s="29"/>
      <c r="V5" s="29"/>
      <c r="W5" s="29"/>
      <c r="X5" s="29"/>
      <c r="Y5" s="29"/>
      <c r="Z5" s="29"/>
      <c r="AA5" s="29"/>
      <c r="AB5" s="29"/>
      <c r="AC5" s="29"/>
      <c r="AD5" s="29"/>
      <c r="AE5" s="30"/>
      <c r="AF5" s="31"/>
      <c r="AG5" s="32"/>
      <c r="AH5" s="33"/>
      <c r="AI5" s="66"/>
    </row>
  </sheetData>
  <sheetProtection algorithmName="SHA-512" hashValue="dVkVd6fI+jzBf8u1+/VP4Ng8RqSClfneuUJVS3Zqb2oqPuAHZSM8UJJhPVpP+9hNF8Op4In2F3YoDEDQhSzWVA==" saltValue="GF30sTwjN9qAIgZXdQ40Fw==" spinCount="100000" sheet="1" objects="1" scenarios="1" selectLockedCells="1" autoFilter="0"/>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_24"/>
  <dimension ref="A1:AI5"/>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F5" sqref="F5"/>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COUNTA(Tabla_EM[Enunciado])</f>
        <v>0</v>
      </c>
    </row>
    <row r="3" spans="1:35" ht="50.1" customHeight="1" x14ac:dyDescent="0.5">
      <c r="A3" s="61" t="str">
        <f ca="1">INDIRECT("Z_BP_17_"&amp;IDIOMA)</f>
        <v xml:space="preserve">Pareja </v>
      </c>
      <c r="B3" s="1"/>
      <c r="C3" s="18"/>
      <c r="D3" s="18"/>
      <c r="E3" s="22" t="str">
        <f ca="1">'Datos OM'!E3</f>
        <v>Descripción</v>
      </c>
      <c r="F3" s="36" t="str">
        <f ca="1">"FastTest PlugIn - V"&amp;MID(Version,5,7)&amp;UPPER(INICIO!I24)&amp;"
"&amp;INDIRECT("Z_BP_03_"&amp;IDIOMA)</f>
        <v>FastTest PlugIn - V7.8  - EMPAREJAR
Enunciado de la pregunta</v>
      </c>
      <c r="G3" s="103" t="str">
        <f ca="1">$A$3&amp;" 01.1"</f>
        <v>Pareja  01.1</v>
      </c>
      <c r="H3" s="103" t="str">
        <f ca="1">$A$3&amp;" 01.2"</f>
        <v>Pareja  01.2</v>
      </c>
      <c r="I3" s="105" t="str">
        <f ca="1">$A$3&amp;" 02.1"</f>
        <v>Pareja  02.1</v>
      </c>
      <c r="J3" s="105" t="str">
        <f ca="1">$A$3&amp;" 02.2"</f>
        <v>Pareja  02.2</v>
      </c>
      <c r="K3" s="132" t="str">
        <f ca="1">$A$3&amp;" 03.1"</f>
        <v>Pareja  03.1</v>
      </c>
      <c r="L3" s="132" t="str">
        <f ca="1">$A$3&amp;" 03.2"</f>
        <v>Pareja  03.2</v>
      </c>
      <c r="M3" s="107" t="str">
        <f ca="1">$A$3&amp;" 04.1"</f>
        <v>Pareja  04.1</v>
      </c>
      <c r="N3" s="107" t="str">
        <f ca="1">$A$3&amp;" 04.2"</f>
        <v>Pareja  04.2</v>
      </c>
      <c r="O3" s="109" t="str">
        <f ca="1">$A$3&amp;" 05.1"</f>
        <v>Pareja  05.1</v>
      </c>
      <c r="P3" s="109" t="str">
        <f ca="1">$A$3&amp;" 05.2"</f>
        <v>Pareja  05.2</v>
      </c>
      <c r="Q3" s="111" t="str">
        <f ca="1">$A$3&amp;" 06.1"</f>
        <v>Pareja  06.1</v>
      </c>
      <c r="R3" s="111" t="str">
        <f ca="1">$A$3&amp;" 06.2"</f>
        <v>Pareja  06.2</v>
      </c>
      <c r="S3" s="103" t="str">
        <f ca="1">$A$3&amp;" 07.1"</f>
        <v>Pareja  07.1</v>
      </c>
      <c r="T3" s="103" t="str">
        <f ca="1">$A$3&amp;" 07.2"</f>
        <v>Pareja  07.2</v>
      </c>
      <c r="U3" s="105" t="str">
        <f ca="1">$A$3&amp;" 08.1"</f>
        <v>Pareja  08.1</v>
      </c>
      <c r="V3" s="105" t="str">
        <f ca="1">$A$3&amp;" 08.2"</f>
        <v>Pareja  08.2</v>
      </c>
      <c r="W3" s="132" t="str">
        <f ca="1">$A$3&amp;" 09.1"</f>
        <v>Pareja  09.1</v>
      </c>
      <c r="X3" s="132" t="str">
        <f ca="1">$A$3&amp;" 09.2"</f>
        <v>Pareja  09.2</v>
      </c>
      <c r="Y3" s="107" t="str">
        <f ca="1">$A$3&amp;" 10.1"</f>
        <v>Pareja  10.1</v>
      </c>
      <c r="Z3" s="107" t="str">
        <f ca="1">$A$3&amp;" 10.2"</f>
        <v>Pareja  10.2</v>
      </c>
      <c r="AA3" s="109" t="str">
        <f ca="1">$A$3&amp;" 11.1"</f>
        <v>Pareja  11.1</v>
      </c>
      <c r="AB3" s="109" t="str">
        <f ca="1">$A$3&amp;" 11.2"</f>
        <v>Pareja  11.2</v>
      </c>
      <c r="AC3" s="111" t="str">
        <f ca="1">$A$3&amp;" 12.1"</f>
        <v>Pareja  12.1</v>
      </c>
      <c r="AD3" s="111" t="str">
        <f ca="1">$A$3&amp;" 12.1"</f>
        <v>Pareja  12.1</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0" t="s">
        <v>162</v>
      </c>
      <c r="B4" s="211" t="s">
        <v>379</v>
      </c>
      <c r="C4" s="214" t="s">
        <v>299</v>
      </c>
      <c r="D4" s="214" t="s">
        <v>300</v>
      </c>
      <c r="E4" s="204" t="s">
        <v>411</v>
      </c>
      <c r="F4" s="205" t="s">
        <v>412</v>
      </c>
      <c r="G4" s="212" t="s">
        <v>323</v>
      </c>
      <c r="H4" s="212" t="s">
        <v>324</v>
      </c>
      <c r="I4" s="212" t="s">
        <v>325</v>
      </c>
      <c r="J4" s="212" t="s">
        <v>326</v>
      </c>
      <c r="K4" s="212" t="s">
        <v>327</v>
      </c>
      <c r="L4" s="212" t="s">
        <v>328</v>
      </c>
      <c r="M4" s="212" t="s">
        <v>329</v>
      </c>
      <c r="N4" s="212" t="s">
        <v>330</v>
      </c>
      <c r="O4" s="212" t="s">
        <v>331</v>
      </c>
      <c r="P4" s="212" t="s">
        <v>332</v>
      </c>
      <c r="Q4" s="212" t="s">
        <v>333</v>
      </c>
      <c r="R4" s="212" t="s">
        <v>334</v>
      </c>
      <c r="S4" s="212" t="s">
        <v>335</v>
      </c>
      <c r="T4" s="212" t="s">
        <v>336</v>
      </c>
      <c r="U4" s="212" t="s">
        <v>337</v>
      </c>
      <c r="V4" s="212" t="s">
        <v>338</v>
      </c>
      <c r="W4" s="212" t="s">
        <v>339</v>
      </c>
      <c r="X4" s="212" t="s">
        <v>340</v>
      </c>
      <c r="Y4" s="212" t="s">
        <v>341</v>
      </c>
      <c r="Z4" s="212" t="s">
        <v>342</v>
      </c>
      <c r="AA4" s="212" t="s">
        <v>343</v>
      </c>
      <c r="AB4" s="212" t="s">
        <v>344</v>
      </c>
      <c r="AC4" s="212" t="s">
        <v>345</v>
      </c>
      <c r="AD4" s="212" t="s">
        <v>346</v>
      </c>
      <c r="AE4" s="213" t="s">
        <v>275</v>
      </c>
      <c r="AF4" s="213" t="s">
        <v>276</v>
      </c>
      <c r="AG4" s="213" t="s">
        <v>277</v>
      </c>
      <c r="AH4" s="213" t="s">
        <v>278</v>
      </c>
      <c r="AI4" s="208" t="s">
        <v>279</v>
      </c>
    </row>
    <row r="5" spans="1:35" x14ac:dyDescent="0.5">
      <c r="A5" s="62" t="str">
        <f>IF(COUNTA(Tabla_EM[[#This Row],[Pareja  01.1]:[Pareja  12.14]])/2=0,"",COUNTA(Tabla_EM[[#This Row],[Pareja  01.1]:[Pareja  12.14]])/2)</f>
        <v/>
      </c>
      <c r="B5" s="173"/>
      <c r="D5" s="23"/>
      <c r="E5" s="77"/>
      <c r="F5" s="76"/>
      <c r="G5" s="87"/>
      <c r="H5" s="87"/>
      <c r="I5" s="88"/>
      <c r="J5" s="88"/>
      <c r="K5" s="89"/>
      <c r="L5" s="89"/>
      <c r="M5" s="90"/>
      <c r="N5" s="90"/>
      <c r="O5" s="91"/>
      <c r="P5" s="91"/>
      <c r="Q5" s="92"/>
      <c r="R5" s="92"/>
      <c r="S5" s="87"/>
      <c r="T5" s="87"/>
      <c r="U5" s="88"/>
      <c r="V5" s="88"/>
      <c r="W5" s="89"/>
      <c r="X5" s="89"/>
      <c r="Y5" s="90"/>
      <c r="Z5" s="90"/>
      <c r="AA5" s="91"/>
      <c r="AB5" s="91"/>
      <c r="AC5" s="92"/>
      <c r="AD5" s="92"/>
      <c r="AE5" s="30"/>
      <c r="AF5" s="31"/>
      <c r="AG5" s="32"/>
      <c r="AH5" s="33"/>
      <c r="AI5" s="86"/>
    </row>
  </sheetData>
  <sheetProtection algorithmName="SHA-512" hashValue="NXSjViADsEhsSPzF3dgHHj6miypefKCRBTiqLmxRci9fwD/iX5tpWEmkbDV+uWHcaPXobc6waz6gKMDib2PnFg==" saltValue="POlr9CWdSVXyh5bUk+dMyg==" spinCount="100000" sheet="1" objects="1" scenarios="1" selectLockedCells="1" autoFilter="0"/>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_25"/>
  <dimension ref="A1:AI5"/>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F5" sqref="F5"/>
    </sheetView>
  </sheetViews>
  <sheetFormatPr baseColWidth="10" defaultColWidth="0" defaultRowHeight="14.35" x14ac:dyDescent="0.5"/>
  <cols>
    <col min="1" max="1" width="3.64453125" style="2" customWidth="1"/>
    <col min="2" max="2" width="3.64453125" style="2" hidden="1" customWidth="1"/>
    <col min="3" max="3" width="3.64453125" hidden="1" customWidth="1"/>
    <col min="4" max="4" width="3.64453125" customWidth="1"/>
    <col min="5" max="5" width="18" style="2" customWidth="1"/>
    <col min="6" max="6" width="75.64453125" customWidth="1"/>
    <col min="7" max="7" width="13.87890625" customWidth="1"/>
    <col min="8" max="8" width="12.52734375" customWidth="1"/>
    <col min="9" max="9" width="14" customWidth="1"/>
    <col min="10" max="10" width="13.87890625" customWidth="1"/>
    <col min="11" max="11" width="12.52734375" customWidth="1"/>
    <col min="12" max="12" width="14" customWidth="1"/>
    <col min="13" max="30" width="14.3515625" customWidth="1"/>
    <col min="31" max="32" width="11.41015625" customWidth="1"/>
    <col min="33"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COUNTA(Tabl_RC[Enunciado])</f>
        <v>0</v>
      </c>
    </row>
    <row r="3" spans="1:35" ht="50.1" customHeight="1" x14ac:dyDescent="0.5">
      <c r="A3" s="61" t="str">
        <f ca="1">INDIRECT("Z_BP_19_"&amp;IDIOMA)</f>
        <v>Respuesta</v>
      </c>
      <c r="B3" s="3"/>
      <c r="C3" s="18"/>
      <c r="D3" s="53" t="str">
        <f ca="1">INDIRECT("Z_BP_18_"&amp;IDIOMA)</f>
        <v>Mayúsculas</v>
      </c>
      <c r="E3" s="22" t="str">
        <f ca="1">'Datos OM'!E3</f>
        <v>Descripción</v>
      </c>
      <c r="F3" s="36" t="str">
        <f ca="1">"FastTest PlugIn - V"&amp;MID(Version,5,7)&amp;UPPER(INICIO!K24)&amp;"
"&amp;INDIRECT("Z_BP_03_"&amp;IDIOMA)</f>
        <v>FastTest PlugIn - V7.8  - RESPUESTA CORTA
Enunciado de la pregunta</v>
      </c>
      <c r="G3" s="103" t="str">
        <f ca="1">$A$3&amp;" 01"</f>
        <v>Respuesta 01</v>
      </c>
      <c r="H3" s="104" t="str">
        <f ca="1">INDIRECT("Z_BP_09_"&amp;IDIOMA)&amp;" 01"</f>
        <v>Puntos 01</v>
      </c>
      <c r="I3" s="104" t="str">
        <f ca="1">INDIRECT("Z_BP_07_"&amp;IDIOMA)&amp;" 01"</f>
        <v>Retroalim. 01</v>
      </c>
      <c r="J3" s="105" t="str">
        <f ca="1">$A$3&amp;" 02"</f>
        <v>Respuesta 02</v>
      </c>
      <c r="K3" s="106" t="str">
        <f ca="1">INDIRECT("Z_BP_09_"&amp;IDIOMA)&amp;" 02"</f>
        <v>Puntos 02</v>
      </c>
      <c r="L3" s="106" t="str">
        <f ca="1">INDIRECT("Z_BP_07_"&amp;IDIOMA)&amp;" 02"</f>
        <v>Retroalim. 02</v>
      </c>
      <c r="M3" s="105" t="str">
        <f ca="1">$A$3&amp;" 03"</f>
        <v>Respuesta 03</v>
      </c>
      <c r="N3" s="106" t="str">
        <f ca="1">INDIRECT("Z_BP_09_"&amp;IDIOMA)&amp;" 03"</f>
        <v>Puntos 03</v>
      </c>
      <c r="O3" s="106" t="str">
        <f ca="1">INDIRECT("Z_BP_07_"&amp;IDIOMA)&amp;" 03"</f>
        <v>Retroalim. 03</v>
      </c>
      <c r="P3" s="107" t="str">
        <f ca="1">$A$3&amp;" 04"</f>
        <v>Respuesta 04</v>
      </c>
      <c r="Q3" s="108" t="str">
        <f ca="1">INDIRECT("Z_BP_09_"&amp;IDIOMA)&amp;" 04"</f>
        <v>Puntos 04</v>
      </c>
      <c r="R3" s="108" t="str">
        <f ca="1">INDIRECT("Z_BP_07_"&amp;IDIOMA)&amp;" 04"</f>
        <v>Retroalim. 04</v>
      </c>
      <c r="S3" s="109" t="str">
        <f ca="1">$A$3&amp;" 05"</f>
        <v>Respuesta 05</v>
      </c>
      <c r="T3" s="110" t="str">
        <f ca="1">INDIRECT("Z_BP_09_"&amp;IDIOMA)&amp;" 05"</f>
        <v>Puntos 05</v>
      </c>
      <c r="U3" s="110" t="str">
        <f ca="1">INDIRECT("Z_BP_07_"&amp;IDIOMA)&amp;" 05"</f>
        <v>Retroalim. 05</v>
      </c>
      <c r="V3" s="111" t="str">
        <f ca="1">$A$3&amp;" 06"</f>
        <v>Respuesta 06</v>
      </c>
      <c r="W3" s="112" t="str">
        <f ca="1">INDIRECT("Z_BP_09_"&amp;IDIOMA)&amp;" 06"</f>
        <v>Puntos 06</v>
      </c>
      <c r="X3" s="112" t="str">
        <f ca="1">INDIRECT("Z_BP_07_"&amp;IDIOMA)&amp;" 06"</f>
        <v>Retroalim. 06</v>
      </c>
      <c r="Y3" s="103" t="str">
        <f ca="1">$A$3&amp;" 07"</f>
        <v>Respuesta 07</v>
      </c>
      <c r="Z3" s="104" t="str">
        <f ca="1">INDIRECT("Z_BP_09_"&amp;IDIOMA)&amp;" 07"</f>
        <v>Puntos 07</v>
      </c>
      <c r="AA3" s="104" t="str">
        <f ca="1">INDIRECT("Z_BP_07_"&amp;IDIOMA)&amp;" 07"</f>
        <v>Retroalim. 07</v>
      </c>
      <c r="AB3" s="105" t="str">
        <f ca="1">$A$3&amp;" 08"</f>
        <v>Respuesta 08</v>
      </c>
      <c r="AC3" s="106" t="str">
        <f ca="1">INDIRECT("Z_BP_09_"&amp;IDIOMA)&amp;" 08"</f>
        <v>Puntos 08</v>
      </c>
      <c r="AD3" s="106" t="str">
        <f ca="1">INDIRECT("Z_BP_07_"&amp;IDIOMA)&amp;" 08"</f>
        <v>Retroalim. 08</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0" t="s">
        <v>414</v>
      </c>
      <c r="B4" s="215" t="s">
        <v>298</v>
      </c>
      <c r="C4" s="214" t="s">
        <v>299</v>
      </c>
      <c r="D4" s="216" t="s">
        <v>413</v>
      </c>
      <c r="E4" s="207" t="s">
        <v>411</v>
      </c>
      <c r="F4" s="217" t="s">
        <v>412</v>
      </c>
      <c r="G4" s="212" t="s">
        <v>347</v>
      </c>
      <c r="H4" s="213" t="s">
        <v>348</v>
      </c>
      <c r="I4" s="213" t="s">
        <v>349</v>
      </c>
      <c r="J4" s="212" t="s">
        <v>350</v>
      </c>
      <c r="K4" s="213" t="s">
        <v>351</v>
      </c>
      <c r="L4" s="213" t="s">
        <v>352</v>
      </c>
      <c r="M4" s="212" t="s">
        <v>353</v>
      </c>
      <c r="N4" s="213" t="s">
        <v>354</v>
      </c>
      <c r="O4" s="213" t="s">
        <v>355</v>
      </c>
      <c r="P4" s="212" t="s">
        <v>356</v>
      </c>
      <c r="Q4" s="213" t="s">
        <v>357</v>
      </c>
      <c r="R4" s="213" t="s">
        <v>358</v>
      </c>
      <c r="S4" s="212" t="s">
        <v>359</v>
      </c>
      <c r="T4" s="213" t="s">
        <v>360</v>
      </c>
      <c r="U4" s="213" t="s">
        <v>361</v>
      </c>
      <c r="V4" s="212" t="s">
        <v>362</v>
      </c>
      <c r="W4" s="213" t="s">
        <v>363</v>
      </c>
      <c r="X4" s="213" t="s">
        <v>364</v>
      </c>
      <c r="Y4" s="212" t="s">
        <v>365</v>
      </c>
      <c r="Z4" s="213" t="s">
        <v>366</v>
      </c>
      <c r="AA4" s="213" t="s">
        <v>367</v>
      </c>
      <c r="AB4" s="212" t="s">
        <v>368</v>
      </c>
      <c r="AC4" s="213" t="s">
        <v>369</v>
      </c>
      <c r="AD4" s="213" t="s">
        <v>370</v>
      </c>
      <c r="AE4" s="213" t="s">
        <v>275</v>
      </c>
      <c r="AF4" s="213" t="s">
        <v>276</v>
      </c>
      <c r="AG4" s="213" t="s">
        <v>277</v>
      </c>
      <c r="AH4" s="213" t="s">
        <v>278</v>
      </c>
      <c r="AI4" s="209" t="s">
        <v>279</v>
      </c>
    </row>
    <row r="5" spans="1:35" x14ac:dyDescent="0.5">
      <c r="A5" s="63" t="str">
        <f>IF(COUNTA(Tabl_RC[[#This Row],[Respuesta 01]],Tabl_RC[[#This Row],[Respuesta 02]],Tabl_RC[[#This Row],[Respuesta 03]],Tabl_RC[[#This Row],[Respuesta 04]],Tabl_RC[[#This Row],[Respuesta 05]],Tabl_RC[[#This Row],[Respuesta 06]],Tabl_RC[[#This Row],[Respuesta 07]],Tabl_RC[[#This Row],[Respuesta 08]])=0,"",
       COUNTA(Tabl_RC[[#This Row],[Respuesta 01]],Tabl_RC[[#This Row],[Respuesta 02]],Tabl_RC[[#This Row],[Respuesta 03]],Tabl_RC[[#This Row],[Respuesta 04]],Tabl_RC[[#This Row],[Respuesta 05]],Tabl_RC[[#This Row],[Respuesta 06]],Tabl_RC[[#This Row],[Respuesta 07]],Tabl_RC[[#This Row],[Respuesta 08]]))</f>
        <v/>
      </c>
      <c r="B5" s="19"/>
      <c r="C5" s="20"/>
      <c r="D5" s="97"/>
      <c r="E5" s="77"/>
      <c r="F5" s="76"/>
      <c r="G5" s="87"/>
      <c r="H5" s="98"/>
      <c r="I5" s="98"/>
      <c r="J5" s="88"/>
      <c r="K5" s="99"/>
      <c r="L5" s="99"/>
      <c r="M5" s="88"/>
      <c r="N5" s="99"/>
      <c r="O5" s="99"/>
      <c r="P5" s="90"/>
      <c r="Q5" s="100"/>
      <c r="R5" s="100"/>
      <c r="S5" s="91"/>
      <c r="T5" s="101"/>
      <c r="U5" s="101"/>
      <c r="V5" s="92"/>
      <c r="W5" s="102"/>
      <c r="X5" s="102"/>
      <c r="Y5" s="87"/>
      <c r="Z5" s="98"/>
      <c r="AA5" s="98"/>
      <c r="AB5" s="88"/>
      <c r="AC5" s="99"/>
      <c r="AD5" s="99"/>
      <c r="AE5" s="93"/>
      <c r="AF5" s="94"/>
      <c r="AG5" s="95"/>
      <c r="AH5" s="96"/>
      <c r="AI5" s="86"/>
    </row>
  </sheetData>
  <sheetProtection algorithmName="SHA-512" hashValue="mm5cZceM5w7XZcV2SOekDIICsBn5c0LYQ4yT2KEAXYDJgPoU1Kmpgav8/obtOBNWUzr4k7+tOOYf6TGvdgKJIA==" saltValue="3Jx//6wN+ppfh3/jT43trg==" spinCount="100000" sheet="1" objects="1" scenarios="1" selectLockedCells="1" autoFilter="0"/>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_26"/>
  <dimension ref="A1:AI5"/>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F5" sqref="F5"/>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12" width="12.52734375" customWidth="1"/>
    <col min="13" max="30" width="14.3515625" customWidth="1"/>
    <col min="31" max="33" width="11.41015625" customWidth="1"/>
    <col min="34" max="34" width="11.41015625"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COUNTA(Tabla_PP[Enunciado])</f>
        <v>0</v>
      </c>
    </row>
    <row r="3" spans="1:35" ht="50.1" customHeight="1" x14ac:dyDescent="0.5">
      <c r="A3" s="64" t="str">
        <f ca="1">INDIRECT("Z_BP_20_"&amp;IDIOMA)</f>
        <v xml:space="preserve">Palabra </v>
      </c>
      <c r="B3" s="1"/>
      <c r="C3" s="18"/>
      <c r="D3" s="18"/>
      <c r="E3" s="11" t="str">
        <f ca="1">'Datos OM'!E3</f>
        <v>Descripción</v>
      </c>
      <c r="F3" s="36" t="str">
        <f ca="1">"FastTest PlugIn - V"&amp;MID(Version,5,7)&amp;UPPER(INICIO!M24)&amp;"
"&amp;INDIRECT("Z_BP_03_"&amp;IDIOMA)</f>
        <v>FastTest PlugIn - V7.8  - PALABRA PERDIDA
Enunciado de la pregunta</v>
      </c>
      <c r="G3" s="117" t="str">
        <f ca="1">INDIRECT("Z_BP_23_"&amp;IDIOMA)&amp;"
"&amp;H3</f>
        <v>Grupo 
Palabra  01</v>
      </c>
      <c r="H3" s="117" t="str">
        <f ca="1">INDIRECT("Z_BP_20_"&amp;IDIOMA)&amp;" 01"</f>
        <v>Palabra  01</v>
      </c>
      <c r="I3" s="118" t="str">
        <f ca="1">INDIRECT("Z_BP_23_"&amp;IDIOMA)&amp;"
"&amp;J3</f>
        <v>Grupo 
Palabra  02</v>
      </c>
      <c r="J3" s="118" t="str">
        <f ca="1">INDIRECT("Z_BP_20_"&amp;IDIOMA)&amp;" 02"</f>
        <v>Palabra  02</v>
      </c>
      <c r="K3" s="117" t="str">
        <f ca="1">INDIRECT("Z_BP_23_"&amp;IDIOMA)&amp;"
"&amp;L3</f>
        <v>Grupo 
Palabra  03</v>
      </c>
      <c r="L3" s="117" t="str">
        <f ca="1">INDIRECT("Z_BP_20_"&amp;IDIOMA)&amp;" 03"</f>
        <v>Palabra  03</v>
      </c>
      <c r="M3" s="118" t="str">
        <f ca="1">INDIRECT("Z_BP_23_"&amp;IDIOMA)&amp;"
"&amp;N3</f>
        <v>Grupo 
Palabra  04</v>
      </c>
      <c r="N3" s="118" t="str">
        <f ca="1">INDIRECT("Z_BP_20_"&amp;IDIOMA)&amp;" 04"</f>
        <v>Palabra  04</v>
      </c>
      <c r="O3" s="117" t="str">
        <f ca="1">INDIRECT("Z_BP_23_"&amp;IDIOMA)&amp;"
"&amp;P3</f>
        <v>Grupo 
Palabra  05</v>
      </c>
      <c r="P3" s="117" t="str">
        <f ca="1">INDIRECT("Z_BP_20_"&amp;IDIOMA)&amp;" 05"</f>
        <v>Palabra  05</v>
      </c>
      <c r="Q3" s="118" t="str">
        <f ca="1">INDIRECT("Z_BP_23_"&amp;IDIOMA)&amp;"
"&amp;R3</f>
        <v>Grupo 
Palabra  06</v>
      </c>
      <c r="R3" s="118" t="str">
        <f ca="1">INDIRECT("Z_BP_20_"&amp;IDIOMA)&amp;" 06"</f>
        <v>Palabra  06</v>
      </c>
      <c r="S3" s="117" t="str">
        <f ca="1">INDIRECT("Z_BP_23_"&amp;IDIOMA)&amp;"
"&amp;T3</f>
        <v>Grupo 
Palabra  07</v>
      </c>
      <c r="T3" s="117" t="str">
        <f ca="1">INDIRECT("Z_BP_20_"&amp;IDIOMA)&amp;" 07"</f>
        <v>Palabra  07</v>
      </c>
      <c r="U3" s="118" t="str">
        <f ca="1">INDIRECT("Z_BP_23_"&amp;IDIOMA)&amp;"
"&amp;V3</f>
        <v>Grupo 
Palabra  08</v>
      </c>
      <c r="V3" s="118" t="str">
        <f ca="1">INDIRECT("Z_BP_20_"&amp;IDIOMA)&amp;" 08"</f>
        <v>Palabra  08</v>
      </c>
      <c r="W3" s="117" t="str">
        <f ca="1">INDIRECT("Z_BP_23_"&amp;IDIOMA)&amp;"
"&amp;X3</f>
        <v>Grupo 
Palabra  09</v>
      </c>
      <c r="X3" s="117" t="str">
        <f ca="1">INDIRECT("Z_BP_20_"&amp;IDIOMA)&amp;" 09"</f>
        <v>Palabra  09</v>
      </c>
      <c r="Y3" s="118" t="str">
        <f ca="1">INDIRECT("Z_BP_23_"&amp;IDIOMA)&amp;"
"&amp;Z3</f>
        <v>Grupo 
Palabra  10</v>
      </c>
      <c r="Z3" s="118" t="str">
        <f ca="1">INDIRECT("Z_BP_20_"&amp;IDIOMA)&amp;" 10"</f>
        <v>Palabra  10</v>
      </c>
      <c r="AA3" s="117" t="str">
        <f ca="1">INDIRECT("Z_BP_23_"&amp;IDIOMA)&amp;"
"&amp;AB3</f>
        <v>Grupo 
Palabra  11</v>
      </c>
      <c r="AB3" s="117" t="str">
        <f ca="1">INDIRECT("Z_BP_20_"&amp;IDIOMA)&amp;" 11"</f>
        <v>Palabra  11</v>
      </c>
      <c r="AC3" s="118" t="str">
        <f ca="1">INDIRECT("Z_BP_23_"&amp;IDIOMA)&amp;"
"&amp;AD3</f>
        <v>Grupo 
Palabra  12</v>
      </c>
      <c r="AD3" s="118" t="str">
        <f ca="1">INDIRECT("Z_BP_20_"&amp;IDIOMA)&amp;" 12"</f>
        <v>Palabra  12</v>
      </c>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18" t="s">
        <v>181</v>
      </c>
      <c r="B4" s="219" t="s">
        <v>379</v>
      </c>
      <c r="C4" s="221" t="s">
        <v>299</v>
      </c>
      <c r="D4" s="221" t="s">
        <v>300</v>
      </c>
      <c r="E4" s="220" t="s">
        <v>411</v>
      </c>
      <c r="F4" s="217" t="s">
        <v>412</v>
      </c>
      <c r="G4" s="217" t="s">
        <v>415</v>
      </c>
      <c r="H4" s="217" t="s">
        <v>416</v>
      </c>
      <c r="I4" s="217" t="s">
        <v>417</v>
      </c>
      <c r="J4" s="217" t="s">
        <v>418</v>
      </c>
      <c r="K4" s="217" t="s">
        <v>419</v>
      </c>
      <c r="L4" s="217" t="s">
        <v>420</v>
      </c>
      <c r="M4" s="217" t="s">
        <v>421</v>
      </c>
      <c r="N4" s="217" t="s">
        <v>422</v>
      </c>
      <c r="O4" s="217" t="s">
        <v>423</v>
      </c>
      <c r="P4" s="217" t="s">
        <v>425</v>
      </c>
      <c r="Q4" s="217" t="s">
        <v>426</v>
      </c>
      <c r="R4" s="217" t="s">
        <v>424</v>
      </c>
      <c r="S4" s="217" t="s">
        <v>427</v>
      </c>
      <c r="T4" s="217" t="s">
        <v>428</v>
      </c>
      <c r="U4" s="217" t="s">
        <v>429</v>
      </c>
      <c r="V4" s="217" t="s">
        <v>430</v>
      </c>
      <c r="W4" s="217" t="s">
        <v>431</v>
      </c>
      <c r="X4" s="217" t="s">
        <v>432</v>
      </c>
      <c r="Y4" s="217" t="s">
        <v>433</v>
      </c>
      <c r="Z4" s="217" t="s">
        <v>434</v>
      </c>
      <c r="AA4" s="217" t="s">
        <v>435</v>
      </c>
      <c r="AB4" s="217" t="s">
        <v>436</v>
      </c>
      <c r="AC4" s="217" t="s">
        <v>437</v>
      </c>
      <c r="AD4" s="217" t="s">
        <v>438</v>
      </c>
      <c r="AE4" s="213" t="s">
        <v>275</v>
      </c>
      <c r="AF4" s="213" t="s">
        <v>276</v>
      </c>
      <c r="AG4" s="213" t="s">
        <v>277</v>
      </c>
      <c r="AH4" s="213" t="s">
        <v>278</v>
      </c>
      <c r="AI4" s="209" t="s">
        <v>279</v>
      </c>
    </row>
    <row r="5" spans="1:35" x14ac:dyDescent="0.5">
      <c r="A5" s="62" t="str">
        <f>IF(COUNTA(Tabla_PP[[#This Row],[GP 01]:[P 12]])/2=0,"",COUNTA(Tabla_PP[[#This Row],[GP 01]:[P 12]])/2)</f>
        <v/>
      </c>
      <c r="B5" s="11"/>
      <c r="C5" s="152"/>
      <c r="D5" s="152"/>
      <c r="E5" s="119"/>
      <c r="F5" s="151"/>
      <c r="G5" s="12"/>
      <c r="H5" s="12"/>
      <c r="I5" s="13"/>
      <c r="J5" s="13"/>
      <c r="K5" s="12"/>
      <c r="L5" s="12"/>
      <c r="M5" s="13"/>
      <c r="N5" s="13"/>
      <c r="O5" s="12"/>
      <c r="P5" s="12"/>
      <c r="Q5" s="13"/>
      <c r="R5" s="13"/>
      <c r="S5" s="12"/>
      <c r="T5" s="12"/>
      <c r="U5" s="13"/>
      <c r="V5" s="13"/>
      <c r="W5" s="12"/>
      <c r="X5" s="12"/>
      <c r="Y5" s="13"/>
      <c r="Z5" s="13"/>
      <c r="AA5" s="12"/>
      <c r="AB5" s="12"/>
      <c r="AC5" s="13"/>
      <c r="AD5" s="13"/>
      <c r="AE5" s="153"/>
      <c r="AF5" s="154"/>
      <c r="AG5" s="155"/>
      <c r="AH5" s="156"/>
      <c r="AI5" s="86"/>
    </row>
  </sheetData>
  <sheetProtection algorithmName="SHA-512" hashValue="sEKH96XAJodnKVCQc0jCeDCCbeSMPKabK32+RcqGSVeYG4/1hQXY3TWQkYorfLK4G10Lw67aVf9Z8pw6wq32ag==" saltValue="ho2Y56xcM/s3igiJwne8ng==" spinCount="100000" sheet="1" objects="1" scenarios="1" selectLockedCells="1" autoFilter="0"/>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_27"/>
  <dimension ref="A1:AI5"/>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F5" sqref="F5"/>
    </sheetView>
  </sheetViews>
  <sheetFormatPr baseColWidth="10" defaultColWidth="0" defaultRowHeight="14.35" x14ac:dyDescent="0.5"/>
  <cols>
    <col min="1" max="2" width="3.64453125" style="2" customWidth="1"/>
    <col min="3" max="3" width="3.52734375" hidden="1" customWidth="1"/>
    <col min="4" max="4" width="4" hidden="1" customWidth="1"/>
    <col min="5" max="5" width="18" style="2" customWidth="1"/>
    <col min="6" max="6" width="75.64453125" customWidth="1"/>
    <col min="7" max="7" width="12.52734375" customWidth="1"/>
    <col min="8" max="8" width="12.87890625" customWidth="1"/>
    <col min="9" max="9" width="23" customWidth="1"/>
    <col min="10" max="10" width="22.3515625" customWidth="1"/>
    <col min="11" max="11" width="24.41015625" customWidth="1"/>
    <col min="12" max="12" width="19.41015625" customWidth="1"/>
    <col min="13" max="13" width="24.87890625" customWidth="1"/>
    <col min="14" max="30" width="14.3515625" hidden="1" customWidth="1"/>
    <col min="31" max="34" width="0" hidden="1" customWidth="1"/>
    <col min="35"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E1" s="35"/>
      <c r="AF1" s="35"/>
      <c r="AG1" s="35"/>
      <c r="AH1" s="35"/>
    </row>
    <row r="2" spans="1:35" ht="24.95" customHeight="1" x14ac:dyDescent="0.5">
      <c r="D2" s="1"/>
      <c r="E2"/>
      <c r="F2" s="59" t="str">
        <f ca="1">'Datos OM'!F2</f>
        <v xml:space="preserve">    RC                         PP                         EN                         CL                                 DICCIONARIO</v>
      </c>
      <c r="G2" s="34">
        <f>COUNTA(Tabla_EN[FastTest PlugIn - ENSAYO
Enunciado de la pregunta])</f>
        <v>0</v>
      </c>
    </row>
    <row r="3" spans="1:35" ht="50.1" customHeight="1" x14ac:dyDescent="0.5">
      <c r="A3" s="174"/>
      <c r="B3" s="1"/>
      <c r="C3" s="18"/>
      <c r="D3" s="18"/>
      <c r="E3" s="11" t="str">
        <f ca="1">'Datos OM'!E3</f>
        <v>Descripción</v>
      </c>
      <c r="F3" s="36" t="str">
        <f ca="1">"FastTest PlugIn - V"&amp;MID(Version,5,7)&amp;UPPER(INICIO!O24)&amp;"
"&amp;INDIRECT("Z_BP_03_"&amp;IDIOMA)</f>
        <v>FastTest PlugIn - V7.8  - ENSAYO
Enunciado de la pregunta</v>
      </c>
      <c r="G3" s="55" t="str">
        <f ca="1">INDIRECT("Z_BP_24_"&amp;IDIOMA)&amp;"
"&amp;H3</f>
        <v>Formato de la Respuesta
Requerir texto</v>
      </c>
      <c r="H3" s="74" t="str">
        <f ca="1">INDIRECT("Z_BP_25_"&amp;IDIOMA)</f>
        <v>Requerir texto</v>
      </c>
      <c r="I3" s="69" t="str">
        <f ca="1">INDIRECT("Z_BP_26_"&amp;IDIOMA)</f>
        <v>Tamaño de la caja de entrada</v>
      </c>
      <c r="J3" s="56" t="str">
        <f ca="1">INDIRECT("Z_BP_27_"&amp;IDIOMA)</f>
        <v>Permitir archivos adjuntos</v>
      </c>
      <c r="K3" s="57" t="str">
        <f ca="1">INDIRECT("Z_BP_28_"&amp;IDIOMA)</f>
        <v>Archivos adjuntos requeridos</v>
      </c>
      <c r="L3" s="58" t="str">
        <f ca="1">INDIRECT("Z_BP_29_"&amp;IDIOMA)</f>
        <v>Plantilla de Respuesta</v>
      </c>
      <c r="M3" s="55" t="str">
        <f ca="1">INDIRECT("Z_BP_30_"&amp;IDIOMA)</f>
        <v>Información para el evaluador</v>
      </c>
      <c r="N3" s="122"/>
      <c r="O3" s="123"/>
      <c r="P3" s="123"/>
      <c r="Q3" s="122"/>
      <c r="R3" s="122"/>
      <c r="S3" s="123"/>
      <c r="T3" s="123"/>
      <c r="U3" s="122"/>
      <c r="V3" s="122"/>
      <c r="W3" s="123"/>
      <c r="X3" s="123"/>
      <c r="Y3" s="122"/>
      <c r="Z3" s="122"/>
      <c r="AA3" s="123"/>
      <c r="AB3" s="123"/>
      <c r="AC3" s="122"/>
      <c r="AD3" s="122"/>
      <c r="AE3" s="124"/>
      <c r="AF3" s="125"/>
      <c r="AG3" s="126"/>
      <c r="AH3" s="127"/>
      <c r="AI3" s="65" t="str">
        <f>'Datos OM'!AI3</f>
        <v>Imagen</v>
      </c>
    </row>
    <row r="4" spans="1:35" ht="9.9499999999999993" customHeight="1" x14ac:dyDescent="0.5">
      <c r="A4" s="222" t="s">
        <v>379</v>
      </c>
      <c r="B4" s="219" t="s">
        <v>380</v>
      </c>
      <c r="C4" s="221" t="s">
        <v>298</v>
      </c>
      <c r="D4" s="221" t="s">
        <v>299</v>
      </c>
      <c r="E4" s="220" t="s">
        <v>105</v>
      </c>
      <c r="F4" s="217" t="s">
        <v>377</v>
      </c>
      <c r="G4" s="223" t="s">
        <v>378</v>
      </c>
      <c r="H4" s="207" t="s">
        <v>218</v>
      </c>
      <c r="I4" s="206" t="s">
        <v>224</v>
      </c>
      <c r="J4" s="223" t="s">
        <v>230</v>
      </c>
      <c r="K4" s="223" t="s">
        <v>236</v>
      </c>
      <c r="L4" s="223" t="s">
        <v>242</v>
      </c>
      <c r="M4" s="223" t="s">
        <v>248</v>
      </c>
      <c r="N4" s="224" t="s">
        <v>300</v>
      </c>
      <c r="O4" s="224" t="s">
        <v>301</v>
      </c>
      <c r="P4" s="224" t="s">
        <v>302</v>
      </c>
      <c r="Q4" s="224" t="s">
        <v>303</v>
      </c>
      <c r="R4" s="224" t="s">
        <v>304</v>
      </c>
      <c r="S4" s="224" t="s">
        <v>305</v>
      </c>
      <c r="T4" s="224" t="s">
        <v>306</v>
      </c>
      <c r="U4" s="224" t="s">
        <v>307</v>
      </c>
      <c r="V4" s="224" t="s">
        <v>308</v>
      </c>
      <c r="W4" s="224" t="s">
        <v>309</v>
      </c>
      <c r="X4" s="224" t="s">
        <v>310</v>
      </c>
      <c r="Y4" s="224" t="s">
        <v>311</v>
      </c>
      <c r="Z4" s="224" t="s">
        <v>312</v>
      </c>
      <c r="AA4" s="224" t="s">
        <v>313</v>
      </c>
      <c r="AB4" s="224" t="s">
        <v>314</v>
      </c>
      <c r="AC4" s="224" t="s">
        <v>315</v>
      </c>
      <c r="AD4" s="224" t="s">
        <v>316</v>
      </c>
      <c r="AE4" s="225" t="s">
        <v>317</v>
      </c>
      <c r="AF4" s="225" t="s">
        <v>318</v>
      </c>
      <c r="AG4" s="225" t="s">
        <v>319</v>
      </c>
      <c r="AH4" s="225" t="s">
        <v>320</v>
      </c>
      <c r="AI4" s="209" t="s">
        <v>279</v>
      </c>
    </row>
    <row r="5" spans="1:35" x14ac:dyDescent="0.5">
      <c r="A5" s="175"/>
      <c r="B5" s="176"/>
      <c r="C5" s="152"/>
      <c r="D5" s="152"/>
      <c r="E5" s="119"/>
      <c r="F5" s="151"/>
      <c r="G5" s="128"/>
      <c r="H5" s="25"/>
      <c r="I5" s="14"/>
      <c r="J5" s="129"/>
      <c r="K5" s="130"/>
      <c r="L5" s="131"/>
      <c r="M5" s="128"/>
      <c r="N5" s="157"/>
      <c r="O5" s="158"/>
      <c r="P5" s="158"/>
      <c r="Q5" s="157"/>
      <c r="R5" s="157"/>
      <c r="S5" s="158"/>
      <c r="T5" s="158"/>
      <c r="U5" s="157"/>
      <c r="V5" s="157"/>
      <c r="W5" s="158"/>
      <c r="X5" s="158"/>
      <c r="Y5" s="157"/>
      <c r="Z5" s="157"/>
      <c r="AA5" s="158"/>
      <c r="AB5" s="158"/>
      <c r="AC5" s="157"/>
      <c r="AD5" s="157"/>
      <c r="AE5" s="159"/>
      <c r="AF5" s="160"/>
      <c r="AG5" s="161"/>
      <c r="AH5" s="162"/>
      <c r="AI5" s="86"/>
    </row>
  </sheetData>
  <sheetProtection algorithmName="SHA-512" hashValue="tv4T8jIp/0uneJGuqGN/pU3Vs0rsRtonJP1W8okTN8UYG6pdTOXOtMPYhN1m600I7M36ItxW+p5sHVPdazA0hA==" saltValue="Ob8LGkCFfnGxwZEW0HbWKA==" spinCount="100000" sheet="1" objects="1" scenarios="1" selectLockedCells="1" autoFilter="0"/>
  <conditionalFormatting sqref="G5:K5">
    <cfRule type="cellIs" dxfId="119" priority="3" operator="equal">
      <formula>""</formula>
    </cfRule>
    <cfRule type="cellIs" dxfId="118" priority="4" operator="equal">
      <formula>0</formula>
    </cfRule>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_28"/>
  <dimension ref="A1:AI5"/>
  <sheetViews>
    <sheetView showGridLines="0" showRowColHeaders="0" zoomScale="125" zoomScaleNormal="125" workbookViewId="0">
      <pane xSplit="6" ySplit="4" topLeftCell="G5" activePane="bottomRight" state="frozen"/>
      <selection pane="topRight" activeCell="G1" sqref="G1"/>
      <selection pane="bottomLeft" activeCell="A5" sqref="A5"/>
      <selection pane="bottomRight" activeCell="F5" sqref="F5"/>
    </sheetView>
  </sheetViews>
  <sheetFormatPr baseColWidth="10" defaultColWidth="0" defaultRowHeight="14.35" x14ac:dyDescent="0.5"/>
  <cols>
    <col min="1" max="2" width="3.64453125" style="2" customWidth="1"/>
    <col min="3" max="3" width="3.52734375" hidden="1" customWidth="1"/>
    <col min="4" max="4" width="4" hidden="1" customWidth="1"/>
    <col min="5" max="5" width="15.234375" style="2" customWidth="1"/>
    <col min="6" max="6" width="83.17578125" customWidth="1"/>
    <col min="7" max="7" width="12.52734375" customWidth="1"/>
    <col min="8" max="8" width="12.52734375" hidden="1" customWidth="1"/>
    <col min="9" max="9" width="12.52734375" customWidth="1"/>
    <col min="10" max="12" width="12.52734375" hidden="1" customWidth="1"/>
    <col min="13" max="30" width="14.3515625" hidden="1" customWidth="1"/>
    <col min="31" max="35" width="11.41015625" customWidth="1"/>
    <col min="36" max="16384" width="11.41015625" hidden="1"/>
  </cols>
  <sheetData>
    <row r="1" spans="1:35" ht="24.95" customHeight="1" x14ac:dyDescent="0.5">
      <c r="A1" s="35"/>
      <c r="B1" s="35"/>
      <c r="D1" s="35"/>
      <c r="E1" s="35"/>
      <c r="F1" s="59" t="str">
        <f ca="1">'Datos OM'!F1</f>
        <v>OM 1R                  OM +R                    VF                         EM                                INICIO</v>
      </c>
      <c r="G1" s="51" t="str">
        <f ca="1">INDIRECT("Z_BP_01_"&amp;IDIOMA)</f>
        <v>Preguntas Almacenadas</v>
      </c>
      <c r="J1" s="35"/>
      <c r="K1" s="35"/>
      <c r="L1" s="35"/>
      <c r="M1" s="35"/>
      <c r="N1" s="35"/>
      <c r="O1" s="35"/>
      <c r="P1" s="35"/>
      <c r="Q1" s="35"/>
      <c r="R1" s="35"/>
      <c r="S1" s="35"/>
      <c r="T1" s="35"/>
      <c r="U1" s="35"/>
      <c r="V1" s="35"/>
      <c r="W1" s="35"/>
      <c r="X1" s="35"/>
      <c r="Y1" s="35"/>
      <c r="Z1" s="35"/>
      <c r="AA1" s="35"/>
      <c r="AB1" s="35"/>
      <c r="AC1" s="35"/>
      <c r="AD1" s="35"/>
      <c r="AF1" s="35"/>
      <c r="AG1" s="35"/>
      <c r="AH1" s="35"/>
    </row>
    <row r="2" spans="1:35" ht="24.95" customHeight="1" x14ac:dyDescent="0.5">
      <c r="D2" s="1"/>
      <c r="E2"/>
      <c r="F2" s="60" t="str">
        <f ca="1">'Datos OM'!F2</f>
        <v xml:space="preserve">    RC                         PP                         EN                         CL                                 DICCIONARIO</v>
      </c>
      <c r="G2" s="34">
        <f>COUNTA(Tabla_CL[Enunciado])</f>
        <v>0</v>
      </c>
    </row>
    <row r="3" spans="1:35" ht="50.1" customHeight="1" x14ac:dyDescent="0.5">
      <c r="A3" s="275"/>
      <c r="B3" s="275"/>
      <c r="C3" s="18"/>
      <c r="D3" s="18"/>
      <c r="E3" s="22" t="str">
        <f ca="1">'Datos OM'!E3</f>
        <v>Descripción</v>
      </c>
      <c r="F3" s="36" t="str">
        <f ca="1">"FastTest PlugIn - V"&amp;MID(Version,5,7)&amp;UPPER(INICIO!Q24)&amp;"
"&amp;INDIRECT("Z_BP_03_"&amp;IDIOMA)</f>
        <v>FastTest PlugIn - V7.8  - CLOZE
Enunciado de la pregunta</v>
      </c>
      <c r="G3" s="133" t="str">
        <f ca="1">INDIRECT("Z_BP_32_"&amp;IDIOMA)</f>
        <v>Ancho RC</v>
      </c>
      <c r="H3" s="74"/>
      <c r="I3" s="69" t="str">
        <f ca="1">MID(G3,1,SEARCH(" ",G3,1))&amp;AI3</f>
        <v>Ancho Imagen</v>
      </c>
      <c r="J3" s="56"/>
      <c r="K3" s="57"/>
      <c r="L3" s="58"/>
      <c r="M3" s="55"/>
      <c r="N3" s="121"/>
      <c r="O3" s="120"/>
      <c r="P3" s="120"/>
      <c r="Q3" s="121"/>
      <c r="R3" s="121"/>
      <c r="S3" s="120"/>
      <c r="T3" s="120"/>
      <c r="U3" s="121"/>
      <c r="V3" s="121"/>
      <c r="W3" s="120"/>
      <c r="X3" s="120"/>
      <c r="Y3" s="121"/>
      <c r="Z3" s="121"/>
      <c r="AA3" s="120"/>
      <c r="AB3" s="120"/>
      <c r="AC3" s="121"/>
      <c r="AD3" s="121"/>
      <c r="AE3" s="113" t="str">
        <f ca="1">'Datos OM'!AE3</f>
        <v>Pista 1</v>
      </c>
      <c r="AF3" s="114" t="str">
        <f ca="1">'Datos OM'!AF3</f>
        <v>Pista 2</v>
      </c>
      <c r="AG3" s="115" t="str">
        <f ca="1">'Datos OM'!AG3</f>
        <v>Pista 3</v>
      </c>
      <c r="AH3" s="116" t="str">
        <f ca="1">'Datos OM'!AH3</f>
        <v>Pista 4</v>
      </c>
      <c r="AI3" s="65" t="str">
        <f>'Datos OM'!AI3</f>
        <v>Imagen</v>
      </c>
    </row>
    <row r="4" spans="1:35" ht="9.9499999999999993" customHeight="1" x14ac:dyDescent="0.5">
      <c r="A4" s="220" t="s">
        <v>379</v>
      </c>
      <c r="B4" s="220" t="s">
        <v>380</v>
      </c>
      <c r="C4" s="220" t="s">
        <v>298</v>
      </c>
      <c r="D4" s="220" t="s">
        <v>299</v>
      </c>
      <c r="E4" s="204" t="s">
        <v>411</v>
      </c>
      <c r="F4" s="229" t="s">
        <v>412</v>
      </c>
      <c r="G4" s="208" t="s">
        <v>269</v>
      </c>
      <c r="H4" s="207" t="s">
        <v>300</v>
      </c>
      <c r="I4" s="206" t="s">
        <v>732</v>
      </c>
      <c r="J4" s="226" t="s">
        <v>302</v>
      </c>
      <c r="K4" s="226" t="s">
        <v>303</v>
      </c>
      <c r="L4" s="226" t="s">
        <v>304</v>
      </c>
      <c r="M4" s="226" t="s">
        <v>305</v>
      </c>
      <c r="N4" s="227" t="s">
        <v>306</v>
      </c>
      <c r="O4" s="227" t="s">
        <v>307</v>
      </c>
      <c r="P4" s="227" t="s">
        <v>308</v>
      </c>
      <c r="Q4" s="227" t="s">
        <v>309</v>
      </c>
      <c r="R4" s="227" t="s">
        <v>310</v>
      </c>
      <c r="S4" s="227" t="s">
        <v>311</v>
      </c>
      <c r="T4" s="227" t="s">
        <v>312</v>
      </c>
      <c r="U4" s="227" t="s">
        <v>313</v>
      </c>
      <c r="V4" s="227" t="s">
        <v>314</v>
      </c>
      <c r="W4" s="227" t="s">
        <v>315</v>
      </c>
      <c r="X4" s="227" t="s">
        <v>316</v>
      </c>
      <c r="Y4" s="227" t="s">
        <v>317</v>
      </c>
      <c r="Z4" s="227" t="s">
        <v>318</v>
      </c>
      <c r="AA4" s="227" t="s">
        <v>319</v>
      </c>
      <c r="AB4" s="227" t="s">
        <v>320</v>
      </c>
      <c r="AC4" s="227" t="s">
        <v>321</v>
      </c>
      <c r="AD4" s="227" t="s">
        <v>322</v>
      </c>
      <c r="AE4" s="228" t="s">
        <v>275</v>
      </c>
      <c r="AF4" s="228" t="s">
        <v>276</v>
      </c>
      <c r="AG4" s="228" t="s">
        <v>277</v>
      </c>
      <c r="AH4" s="228" t="s">
        <v>278</v>
      </c>
      <c r="AI4" s="208" t="s">
        <v>279</v>
      </c>
    </row>
    <row r="5" spans="1:35" x14ac:dyDescent="0.5">
      <c r="A5" s="175"/>
      <c r="B5" s="176"/>
      <c r="C5" s="152"/>
      <c r="D5" s="152"/>
      <c r="E5" s="77"/>
      <c r="F5" s="151"/>
      <c r="G5" s="163"/>
      <c r="H5" s="25"/>
      <c r="I5" s="14"/>
      <c r="J5" s="129"/>
      <c r="K5" s="130"/>
      <c r="L5" s="131"/>
      <c r="M5" s="128"/>
      <c r="N5" s="157"/>
      <c r="O5" s="158"/>
      <c r="P5" s="158"/>
      <c r="Q5" s="157"/>
      <c r="R5" s="157"/>
      <c r="S5" s="158"/>
      <c r="T5" s="158"/>
      <c r="U5" s="157"/>
      <c r="V5" s="157"/>
      <c r="W5" s="158"/>
      <c r="X5" s="158"/>
      <c r="Y5" s="157"/>
      <c r="Z5" s="157"/>
      <c r="AA5" s="158"/>
      <c r="AB5" s="158"/>
      <c r="AC5" s="157"/>
      <c r="AD5" s="157"/>
      <c r="AE5" s="164"/>
      <c r="AF5" s="165"/>
      <c r="AG5" s="166"/>
      <c r="AH5" s="167"/>
      <c r="AI5" s="86"/>
    </row>
  </sheetData>
  <sheetProtection algorithmName="SHA-512" hashValue="bbdWd6QPCJhLsv2ArhcLj8cjfN1AVpKdybfX02xB3lOb1rEbhnVufed6aVsJJQloiMrblxuG72/o2i5fCkchmg==" saltValue="R1tr5CKgYUlGNfB5r+J72A==" spinCount="100000" sheet="1" objects="1" scenarios="1" selectLockedCells="1" autoFilter="0"/>
  <mergeCells count="1">
    <mergeCell ref="A3:B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528</vt:i4>
      </vt:variant>
    </vt:vector>
  </HeadingPairs>
  <TitlesOfParts>
    <vt:vector size="538" baseType="lpstr">
      <vt:lpstr>INICIO</vt:lpstr>
      <vt:lpstr>Datos OM</vt:lpstr>
      <vt:lpstr>Datos O2</vt:lpstr>
      <vt:lpstr>Datos VF</vt:lpstr>
      <vt:lpstr>Datos EM</vt:lpstr>
      <vt:lpstr>Datos RC</vt:lpstr>
      <vt:lpstr>Datos PP</vt:lpstr>
      <vt:lpstr>Datos EN</vt:lpstr>
      <vt:lpstr>Datos CL</vt:lpstr>
      <vt:lpstr>DICCIONARIO</vt:lpstr>
      <vt:lpstr>AUTOR</vt:lpstr>
      <vt:lpstr>IDIOMA</vt:lpstr>
      <vt:lpstr>IDIOMA_Otro</vt:lpstr>
      <vt:lpstr>LANGUAGE</vt:lpstr>
      <vt:lpstr>Nom_Archivo_DB</vt:lpstr>
      <vt:lpstr>PREGUNTAR_IDIOMA</vt:lpstr>
      <vt:lpstr>Ult_F_Dic</vt:lpstr>
      <vt:lpstr>Version</vt:lpstr>
      <vt:lpstr>Z_BP_00_CS</vt:lpstr>
      <vt:lpstr>Z_BP_00_D</vt:lpstr>
      <vt:lpstr>Z_BP_00_E</vt:lpstr>
      <vt:lpstr>Z_BP_00_F</vt:lpstr>
      <vt:lpstr>Z_BP_00_I</vt:lpstr>
      <vt:lpstr>Z_BP_00_O</vt:lpstr>
      <vt:lpstr>Z_BP_00_P</vt:lpstr>
      <vt:lpstr>Z_BP_00_S</vt:lpstr>
      <vt:lpstr>Z_BP_01_CS</vt:lpstr>
      <vt:lpstr>Z_BP_01_D</vt:lpstr>
      <vt:lpstr>Z_BP_01_E</vt:lpstr>
      <vt:lpstr>Z_BP_01_F</vt:lpstr>
      <vt:lpstr>Z_BP_01_I</vt:lpstr>
      <vt:lpstr>Z_BP_01_O</vt:lpstr>
      <vt:lpstr>Z_BP_01_P</vt:lpstr>
      <vt:lpstr>Z_BP_01_S</vt:lpstr>
      <vt:lpstr>Z_BP_02_CS</vt:lpstr>
      <vt:lpstr>Z_BP_02_D</vt:lpstr>
      <vt:lpstr>Z_BP_02_E</vt:lpstr>
      <vt:lpstr>Z_BP_02_F</vt:lpstr>
      <vt:lpstr>Z_BP_02_I</vt:lpstr>
      <vt:lpstr>Z_BP_02_O</vt:lpstr>
      <vt:lpstr>Z_BP_02_P</vt:lpstr>
      <vt:lpstr>Z_BP_02_S</vt:lpstr>
      <vt:lpstr>Z_BP_03_CS</vt:lpstr>
      <vt:lpstr>Z_BP_03_D</vt:lpstr>
      <vt:lpstr>Z_BP_03_E</vt:lpstr>
      <vt:lpstr>Z_BP_03_F</vt:lpstr>
      <vt:lpstr>Z_BP_03_I</vt:lpstr>
      <vt:lpstr>Z_BP_03_O</vt:lpstr>
      <vt:lpstr>Z_BP_03_P</vt:lpstr>
      <vt:lpstr>Z_BP_03_S</vt:lpstr>
      <vt:lpstr>Z_BP_04_CS</vt:lpstr>
      <vt:lpstr>Z_BP_04_D</vt:lpstr>
      <vt:lpstr>Z_BP_04_E</vt:lpstr>
      <vt:lpstr>Z_BP_04_F</vt:lpstr>
      <vt:lpstr>Z_BP_04_I</vt:lpstr>
      <vt:lpstr>Z_BP_04_O</vt:lpstr>
      <vt:lpstr>Z_BP_04_P</vt:lpstr>
      <vt:lpstr>Z_BP_04_S</vt:lpstr>
      <vt:lpstr>Z_BP_05_CS</vt:lpstr>
      <vt:lpstr>Z_BP_05_D</vt:lpstr>
      <vt:lpstr>Z_BP_05_E</vt:lpstr>
      <vt:lpstr>Z_BP_05_F</vt:lpstr>
      <vt:lpstr>Z_BP_05_I</vt:lpstr>
      <vt:lpstr>Z_BP_05_O</vt:lpstr>
      <vt:lpstr>Z_BP_05_P</vt:lpstr>
      <vt:lpstr>Z_BP_05_S</vt:lpstr>
      <vt:lpstr>Z_BP_06_CS</vt:lpstr>
      <vt:lpstr>Z_BP_06_D</vt:lpstr>
      <vt:lpstr>Z_BP_06_E</vt:lpstr>
      <vt:lpstr>Z_BP_06_F</vt:lpstr>
      <vt:lpstr>Z_BP_06_I</vt:lpstr>
      <vt:lpstr>Z_BP_06_O</vt:lpstr>
      <vt:lpstr>Z_BP_06_P</vt:lpstr>
      <vt:lpstr>Z_BP_06_S</vt:lpstr>
      <vt:lpstr>Z_BP_07_CS</vt:lpstr>
      <vt:lpstr>Z_BP_07_D</vt:lpstr>
      <vt:lpstr>Z_BP_07_E</vt:lpstr>
      <vt:lpstr>Z_BP_07_F</vt:lpstr>
      <vt:lpstr>Z_BP_07_I</vt:lpstr>
      <vt:lpstr>Z_BP_07_O</vt:lpstr>
      <vt:lpstr>Z_BP_07_P</vt:lpstr>
      <vt:lpstr>Z_BP_07_S</vt:lpstr>
      <vt:lpstr>Z_BP_08_CS</vt:lpstr>
      <vt:lpstr>Z_BP_08_D</vt:lpstr>
      <vt:lpstr>Z_BP_08_E</vt:lpstr>
      <vt:lpstr>Z_BP_08_F</vt:lpstr>
      <vt:lpstr>Z_BP_08_I</vt:lpstr>
      <vt:lpstr>Z_BP_08_O</vt:lpstr>
      <vt:lpstr>Z_BP_08_P</vt:lpstr>
      <vt:lpstr>Z_BP_08_S</vt:lpstr>
      <vt:lpstr>Z_BP_09_CS</vt:lpstr>
      <vt:lpstr>Z_BP_09_D</vt:lpstr>
      <vt:lpstr>Z_BP_09_E</vt:lpstr>
      <vt:lpstr>Z_BP_09_F</vt:lpstr>
      <vt:lpstr>Z_BP_09_I</vt:lpstr>
      <vt:lpstr>Z_BP_09_O</vt:lpstr>
      <vt:lpstr>Z_BP_09_P</vt:lpstr>
      <vt:lpstr>Z_BP_09_S</vt:lpstr>
      <vt:lpstr>Z_BP_10_CS</vt:lpstr>
      <vt:lpstr>Z_BP_10_D</vt:lpstr>
      <vt:lpstr>Z_BP_10_E</vt:lpstr>
      <vt:lpstr>Z_BP_10_F</vt:lpstr>
      <vt:lpstr>Z_BP_10_I</vt:lpstr>
      <vt:lpstr>Z_BP_10_O</vt:lpstr>
      <vt:lpstr>Z_BP_10_P</vt:lpstr>
      <vt:lpstr>Z_BP_10_S</vt:lpstr>
      <vt:lpstr>Z_BP_11_CS</vt:lpstr>
      <vt:lpstr>Z_BP_11_D</vt:lpstr>
      <vt:lpstr>Z_BP_11_E</vt:lpstr>
      <vt:lpstr>Z_BP_11_F</vt:lpstr>
      <vt:lpstr>Z_BP_11_I</vt:lpstr>
      <vt:lpstr>Z_BP_11_O</vt:lpstr>
      <vt:lpstr>Z_BP_11_P</vt:lpstr>
      <vt:lpstr>Z_BP_11_S</vt:lpstr>
      <vt:lpstr>Z_BP_12_CS</vt:lpstr>
      <vt:lpstr>Z_BP_12_D</vt:lpstr>
      <vt:lpstr>Z_BP_12_E</vt:lpstr>
      <vt:lpstr>Z_BP_12_F</vt:lpstr>
      <vt:lpstr>Z_BP_12_I</vt:lpstr>
      <vt:lpstr>Z_BP_12_O</vt:lpstr>
      <vt:lpstr>Z_BP_12_P</vt:lpstr>
      <vt:lpstr>Z_BP_12_S</vt:lpstr>
      <vt:lpstr>Z_BP_13_CS</vt:lpstr>
      <vt:lpstr>Z_BP_13_D</vt:lpstr>
      <vt:lpstr>Z_BP_13_E</vt:lpstr>
      <vt:lpstr>Z_BP_13_F</vt:lpstr>
      <vt:lpstr>Z_BP_13_I</vt:lpstr>
      <vt:lpstr>Z_BP_13_O</vt:lpstr>
      <vt:lpstr>Z_BP_13_P</vt:lpstr>
      <vt:lpstr>Z_BP_13_S</vt:lpstr>
      <vt:lpstr>Z_BP_14_CS</vt:lpstr>
      <vt:lpstr>Z_BP_14_D</vt:lpstr>
      <vt:lpstr>Z_BP_14_E</vt:lpstr>
      <vt:lpstr>Z_BP_14_F</vt:lpstr>
      <vt:lpstr>Z_BP_14_I</vt:lpstr>
      <vt:lpstr>Z_BP_14_O</vt:lpstr>
      <vt:lpstr>Z_BP_14_P</vt:lpstr>
      <vt:lpstr>Z_BP_14_S</vt:lpstr>
      <vt:lpstr>Z_BP_15_CS</vt:lpstr>
      <vt:lpstr>Z_BP_15_D</vt:lpstr>
      <vt:lpstr>Z_BP_15_E</vt:lpstr>
      <vt:lpstr>Z_BP_15_F</vt:lpstr>
      <vt:lpstr>Z_BP_15_I</vt:lpstr>
      <vt:lpstr>Z_BP_15_O</vt:lpstr>
      <vt:lpstr>Z_BP_15_P</vt:lpstr>
      <vt:lpstr>Z_BP_15_S</vt:lpstr>
      <vt:lpstr>Z_BP_16_CS</vt:lpstr>
      <vt:lpstr>Z_BP_16_D</vt:lpstr>
      <vt:lpstr>Z_BP_16_E</vt:lpstr>
      <vt:lpstr>Z_BP_16_F</vt:lpstr>
      <vt:lpstr>Z_BP_16_I</vt:lpstr>
      <vt:lpstr>Z_BP_16_O</vt:lpstr>
      <vt:lpstr>Z_BP_16_P</vt:lpstr>
      <vt:lpstr>Z_BP_16_S</vt:lpstr>
      <vt:lpstr>Z_BP_17_CS</vt:lpstr>
      <vt:lpstr>Z_BP_17_D</vt:lpstr>
      <vt:lpstr>Z_BP_17_E</vt:lpstr>
      <vt:lpstr>Z_BP_17_F</vt:lpstr>
      <vt:lpstr>Z_BP_17_I</vt:lpstr>
      <vt:lpstr>Z_BP_17_O</vt:lpstr>
      <vt:lpstr>Z_BP_17_P</vt:lpstr>
      <vt:lpstr>Z_BP_17_S</vt:lpstr>
      <vt:lpstr>Z_BP_18_CS</vt:lpstr>
      <vt:lpstr>Z_BP_18_D</vt:lpstr>
      <vt:lpstr>Z_BP_18_E</vt:lpstr>
      <vt:lpstr>Z_BP_18_F</vt:lpstr>
      <vt:lpstr>Z_BP_18_I</vt:lpstr>
      <vt:lpstr>Z_BP_18_O</vt:lpstr>
      <vt:lpstr>Z_BP_18_P</vt:lpstr>
      <vt:lpstr>Z_BP_18_S</vt:lpstr>
      <vt:lpstr>Z_BP_19_CS</vt:lpstr>
      <vt:lpstr>Z_BP_19_D</vt:lpstr>
      <vt:lpstr>Z_BP_19_E</vt:lpstr>
      <vt:lpstr>Z_BP_19_F</vt:lpstr>
      <vt:lpstr>Z_BP_19_I</vt:lpstr>
      <vt:lpstr>Z_BP_19_O</vt:lpstr>
      <vt:lpstr>Z_BP_19_P</vt:lpstr>
      <vt:lpstr>Z_BP_19_S</vt:lpstr>
      <vt:lpstr>Z_BP_20_CS</vt:lpstr>
      <vt:lpstr>Z_BP_20_D</vt:lpstr>
      <vt:lpstr>Z_BP_20_E</vt:lpstr>
      <vt:lpstr>Z_BP_20_F</vt:lpstr>
      <vt:lpstr>Z_BP_20_I</vt:lpstr>
      <vt:lpstr>Z_BP_20_O</vt:lpstr>
      <vt:lpstr>Z_BP_20_P</vt:lpstr>
      <vt:lpstr>Z_BP_20_S</vt:lpstr>
      <vt:lpstr>Z_BP_21_CS</vt:lpstr>
      <vt:lpstr>Z_BP_21_D</vt:lpstr>
      <vt:lpstr>Z_BP_21_E</vt:lpstr>
      <vt:lpstr>Z_BP_21_F</vt:lpstr>
      <vt:lpstr>Z_BP_21_I</vt:lpstr>
      <vt:lpstr>Z_BP_21_O</vt:lpstr>
      <vt:lpstr>Z_BP_21_P</vt:lpstr>
      <vt:lpstr>Z_BP_21_S</vt:lpstr>
      <vt:lpstr>Z_BP_22_CS</vt:lpstr>
      <vt:lpstr>Z_BP_22_D</vt:lpstr>
      <vt:lpstr>Z_BP_22_E</vt:lpstr>
      <vt:lpstr>Z_BP_22_F</vt:lpstr>
      <vt:lpstr>Z_BP_22_I</vt:lpstr>
      <vt:lpstr>Z_BP_22_O</vt:lpstr>
      <vt:lpstr>Z_BP_22_P</vt:lpstr>
      <vt:lpstr>Z_BP_22_S</vt:lpstr>
      <vt:lpstr>Z_BP_23_CS</vt:lpstr>
      <vt:lpstr>Z_BP_23_D</vt:lpstr>
      <vt:lpstr>Z_BP_23_E</vt:lpstr>
      <vt:lpstr>Z_BP_23_F</vt:lpstr>
      <vt:lpstr>Z_BP_23_I</vt:lpstr>
      <vt:lpstr>Z_BP_23_O</vt:lpstr>
      <vt:lpstr>Z_BP_23_P</vt:lpstr>
      <vt:lpstr>Z_BP_23_S</vt:lpstr>
      <vt:lpstr>Z_BP_24_CS</vt:lpstr>
      <vt:lpstr>Z_BP_24_D</vt:lpstr>
      <vt:lpstr>Z_BP_24_E</vt:lpstr>
      <vt:lpstr>Z_BP_24_F</vt:lpstr>
      <vt:lpstr>Z_BP_24_I</vt:lpstr>
      <vt:lpstr>Z_BP_24_O</vt:lpstr>
      <vt:lpstr>Z_BP_24_P</vt:lpstr>
      <vt:lpstr>Z_BP_24_S</vt:lpstr>
      <vt:lpstr>Z_BP_25_CS</vt:lpstr>
      <vt:lpstr>Z_BP_25_D</vt:lpstr>
      <vt:lpstr>Z_BP_25_E</vt:lpstr>
      <vt:lpstr>Z_BP_25_F</vt:lpstr>
      <vt:lpstr>Z_BP_25_I</vt:lpstr>
      <vt:lpstr>Z_BP_25_O</vt:lpstr>
      <vt:lpstr>Z_BP_25_P</vt:lpstr>
      <vt:lpstr>Z_BP_25_S</vt:lpstr>
      <vt:lpstr>Z_BP_26_CS</vt:lpstr>
      <vt:lpstr>Z_BP_26_D</vt:lpstr>
      <vt:lpstr>Z_BP_26_E</vt:lpstr>
      <vt:lpstr>Z_BP_26_F</vt:lpstr>
      <vt:lpstr>Z_BP_26_I</vt:lpstr>
      <vt:lpstr>Z_BP_26_O</vt:lpstr>
      <vt:lpstr>Z_BP_26_P</vt:lpstr>
      <vt:lpstr>Z_BP_26_S</vt:lpstr>
      <vt:lpstr>Z_BP_27_CS</vt:lpstr>
      <vt:lpstr>Z_BP_27_D</vt:lpstr>
      <vt:lpstr>Z_BP_27_E</vt:lpstr>
      <vt:lpstr>Z_BP_27_F</vt:lpstr>
      <vt:lpstr>Z_BP_27_I</vt:lpstr>
      <vt:lpstr>Z_BP_27_O</vt:lpstr>
      <vt:lpstr>Z_BP_27_P</vt:lpstr>
      <vt:lpstr>Z_BP_27_S</vt:lpstr>
      <vt:lpstr>Z_BP_28_CS</vt:lpstr>
      <vt:lpstr>Z_BP_28_D</vt:lpstr>
      <vt:lpstr>Z_BP_28_E</vt:lpstr>
      <vt:lpstr>Z_BP_28_F</vt:lpstr>
      <vt:lpstr>Z_BP_28_I</vt:lpstr>
      <vt:lpstr>Z_BP_28_O</vt:lpstr>
      <vt:lpstr>Z_BP_28_P</vt:lpstr>
      <vt:lpstr>Z_BP_28_S</vt:lpstr>
      <vt:lpstr>Z_BP_29_CS</vt:lpstr>
      <vt:lpstr>Z_BP_29_D</vt:lpstr>
      <vt:lpstr>Z_BP_29_E</vt:lpstr>
      <vt:lpstr>Z_BP_29_F</vt:lpstr>
      <vt:lpstr>Z_BP_29_I</vt:lpstr>
      <vt:lpstr>Z_BP_29_O</vt:lpstr>
      <vt:lpstr>Z_BP_29_P</vt:lpstr>
      <vt:lpstr>Z_BP_29_S</vt:lpstr>
      <vt:lpstr>Z_BP_30_CS</vt:lpstr>
      <vt:lpstr>Z_BP_30_D</vt:lpstr>
      <vt:lpstr>Z_BP_30_E</vt:lpstr>
      <vt:lpstr>Z_BP_30_F</vt:lpstr>
      <vt:lpstr>Z_BP_30_I</vt:lpstr>
      <vt:lpstr>Z_BP_30_O</vt:lpstr>
      <vt:lpstr>Z_BP_30_P</vt:lpstr>
      <vt:lpstr>Z_BP_30_S</vt:lpstr>
      <vt:lpstr>Z_BP_31_CS</vt:lpstr>
      <vt:lpstr>Z_BP_31_D</vt:lpstr>
      <vt:lpstr>Z_BP_31_E</vt:lpstr>
      <vt:lpstr>Z_BP_31_F</vt:lpstr>
      <vt:lpstr>Z_BP_31_I</vt:lpstr>
      <vt:lpstr>Z_BP_31_O</vt:lpstr>
      <vt:lpstr>Z_BP_31_P</vt:lpstr>
      <vt:lpstr>Z_BP_31_S</vt:lpstr>
      <vt:lpstr>Z_BP_32_CS</vt:lpstr>
      <vt:lpstr>Z_BP_32_D</vt:lpstr>
      <vt:lpstr>Z_BP_32_E</vt:lpstr>
      <vt:lpstr>Z_BP_32_F</vt:lpstr>
      <vt:lpstr>Z_BP_32_I</vt:lpstr>
      <vt:lpstr>Z_BP_32_O</vt:lpstr>
      <vt:lpstr>Z_BP_32_P</vt:lpstr>
      <vt:lpstr>Z_BP_32_S</vt:lpstr>
      <vt:lpstr>Z_BP_33_CS</vt:lpstr>
      <vt:lpstr>Z_BP_33_D</vt:lpstr>
      <vt:lpstr>Z_BP_33_E</vt:lpstr>
      <vt:lpstr>Z_BP_33_F</vt:lpstr>
      <vt:lpstr>Z_BP_33_I</vt:lpstr>
      <vt:lpstr>Z_BP_33_P</vt:lpstr>
      <vt:lpstr>Z_BP_33_S</vt:lpstr>
      <vt:lpstr>Z_IN_00_CS</vt:lpstr>
      <vt:lpstr>Z_IN_00_D</vt:lpstr>
      <vt:lpstr>Z_IN_00_E</vt:lpstr>
      <vt:lpstr>Z_IN_00_F</vt:lpstr>
      <vt:lpstr>Z_IN_00_I</vt:lpstr>
      <vt:lpstr>Z_IN_00_O</vt:lpstr>
      <vt:lpstr>Z_IN_00_P</vt:lpstr>
      <vt:lpstr>Z_IN_00_S</vt:lpstr>
      <vt:lpstr>Z_IN_01_CS</vt:lpstr>
      <vt:lpstr>Z_IN_01_D</vt:lpstr>
      <vt:lpstr>Z_IN_01_E</vt:lpstr>
      <vt:lpstr>Z_IN_01_F</vt:lpstr>
      <vt:lpstr>Z_IN_01_I</vt:lpstr>
      <vt:lpstr>Z_IN_01_O</vt:lpstr>
      <vt:lpstr>Z_IN_01_P</vt:lpstr>
      <vt:lpstr>Z_IN_01_S</vt:lpstr>
      <vt:lpstr>Z_IN_02_CS</vt:lpstr>
      <vt:lpstr>Z_IN_02_D</vt:lpstr>
      <vt:lpstr>Z_IN_02_E</vt:lpstr>
      <vt:lpstr>Z_IN_02_F</vt:lpstr>
      <vt:lpstr>Z_IN_02_I</vt:lpstr>
      <vt:lpstr>Z_IN_02_O</vt:lpstr>
      <vt:lpstr>Z_IN_02_P</vt:lpstr>
      <vt:lpstr>Z_IN_02_S</vt:lpstr>
      <vt:lpstr>Z_IN_03_CS</vt:lpstr>
      <vt:lpstr>Z_IN_03_D</vt:lpstr>
      <vt:lpstr>Z_IN_03_E</vt:lpstr>
      <vt:lpstr>Z_IN_03_F</vt:lpstr>
      <vt:lpstr>Z_IN_03_I</vt:lpstr>
      <vt:lpstr>Z_IN_03_O</vt:lpstr>
      <vt:lpstr>Z_IN_03_P</vt:lpstr>
      <vt:lpstr>Z_IN_03_S</vt:lpstr>
      <vt:lpstr>Z_IN_04_CS</vt:lpstr>
      <vt:lpstr>Z_IN_04_D</vt:lpstr>
      <vt:lpstr>Z_IN_04_E</vt:lpstr>
      <vt:lpstr>Z_IN_04_F</vt:lpstr>
      <vt:lpstr>Z_IN_04_I</vt:lpstr>
      <vt:lpstr>Z_IN_04_O</vt:lpstr>
      <vt:lpstr>Z_IN_04_P</vt:lpstr>
      <vt:lpstr>Z_IN_04_S</vt:lpstr>
      <vt:lpstr>Z_IN_05_CS</vt:lpstr>
      <vt:lpstr>Z_IN_05_D</vt:lpstr>
      <vt:lpstr>Z_IN_05_E</vt:lpstr>
      <vt:lpstr>Z_IN_05_F</vt:lpstr>
      <vt:lpstr>Z_IN_05_I</vt:lpstr>
      <vt:lpstr>Z_IN_05_O</vt:lpstr>
      <vt:lpstr>Z_IN_05_P</vt:lpstr>
      <vt:lpstr>Z_IN_05_S</vt:lpstr>
      <vt:lpstr>Z_IN_06_CS</vt:lpstr>
      <vt:lpstr>Z_IN_06_D</vt:lpstr>
      <vt:lpstr>Z_IN_06_E</vt:lpstr>
      <vt:lpstr>Z_IN_06_F</vt:lpstr>
      <vt:lpstr>Z_IN_06_I</vt:lpstr>
      <vt:lpstr>Z_IN_06_O</vt:lpstr>
      <vt:lpstr>Z_IN_06_P</vt:lpstr>
      <vt:lpstr>Z_IN_06_S</vt:lpstr>
      <vt:lpstr>Z_IN_07_CS</vt:lpstr>
      <vt:lpstr>Z_IN_07_D</vt:lpstr>
      <vt:lpstr>Z_IN_07_E</vt:lpstr>
      <vt:lpstr>Z_IN_07_F</vt:lpstr>
      <vt:lpstr>Z_IN_07_I</vt:lpstr>
      <vt:lpstr>Z_IN_07_O</vt:lpstr>
      <vt:lpstr>Z_IN_07_P</vt:lpstr>
      <vt:lpstr>Z_IN_07_S</vt:lpstr>
      <vt:lpstr>Z_IN_08_CS</vt:lpstr>
      <vt:lpstr>Z_IN_08_D</vt:lpstr>
      <vt:lpstr>Z_IN_08_E</vt:lpstr>
      <vt:lpstr>Z_IN_08_F</vt:lpstr>
      <vt:lpstr>Z_IN_08_I</vt:lpstr>
      <vt:lpstr>Z_IN_08_O</vt:lpstr>
      <vt:lpstr>Z_IN_08_P</vt:lpstr>
      <vt:lpstr>Z_IN_08_S</vt:lpstr>
      <vt:lpstr>Z_IN_09_CS</vt:lpstr>
      <vt:lpstr>Z_IN_09_D</vt:lpstr>
      <vt:lpstr>Z_IN_09_E</vt:lpstr>
      <vt:lpstr>Z_IN_09_F</vt:lpstr>
      <vt:lpstr>Z_IN_09_I</vt:lpstr>
      <vt:lpstr>Z_IN_09_O</vt:lpstr>
      <vt:lpstr>Z_IN_09_P</vt:lpstr>
      <vt:lpstr>Z_IN_09_S</vt:lpstr>
      <vt:lpstr>Z_IN_10_CS</vt:lpstr>
      <vt:lpstr>Z_IN_10_D</vt:lpstr>
      <vt:lpstr>Z_IN_10_E</vt:lpstr>
      <vt:lpstr>Z_IN_10_F</vt:lpstr>
      <vt:lpstr>Z_IN_10_I</vt:lpstr>
      <vt:lpstr>Z_IN_10_O</vt:lpstr>
      <vt:lpstr>Z_IN_10_P</vt:lpstr>
      <vt:lpstr>Z_IN_10_S</vt:lpstr>
      <vt:lpstr>Z_IN_11_CS</vt:lpstr>
      <vt:lpstr>Z_IN_11_D</vt:lpstr>
      <vt:lpstr>Z_IN_11_E</vt:lpstr>
      <vt:lpstr>Z_IN_11_F</vt:lpstr>
      <vt:lpstr>Z_IN_11_I</vt:lpstr>
      <vt:lpstr>Z_IN_11_O</vt:lpstr>
      <vt:lpstr>Z_IN_11_P</vt:lpstr>
      <vt:lpstr>Z_IN_11_S</vt:lpstr>
      <vt:lpstr>Z_IN_12_CS</vt:lpstr>
      <vt:lpstr>Z_IN_12_D</vt:lpstr>
      <vt:lpstr>Z_IN_12_E</vt:lpstr>
      <vt:lpstr>Z_IN_12_F</vt:lpstr>
      <vt:lpstr>Z_IN_12_I</vt:lpstr>
      <vt:lpstr>Z_IN_12_O</vt:lpstr>
      <vt:lpstr>Z_IN_12_P</vt:lpstr>
      <vt:lpstr>Z_IN_12_S</vt:lpstr>
      <vt:lpstr>Z_IN_13_CS</vt:lpstr>
      <vt:lpstr>Z_IN_13_D</vt:lpstr>
      <vt:lpstr>Z_IN_13_E</vt:lpstr>
      <vt:lpstr>Z_IN_13_F</vt:lpstr>
      <vt:lpstr>Z_IN_13_I</vt:lpstr>
      <vt:lpstr>Z_IN_13_O</vt:lpstr>
      <vt:lpstr>Z_IN_13_P</vt:lpstr>
      <vt:lpstr>Z_IN_13_S</vt:lpstr>
      <vt:lpstr>Z_IN_14_CS</vt:lpstr>
      <vt:lpstr>Z_IN_14_D</vt:lpstr>
      <vt:lpstr>Z_IN_14_E</vt:lpstr>
      <vt:lpstr>Z_IN_14_F</vt:lpstr>
      <vt:lpstr>Z_IN_14_I</vt:lpstr>
      <vt:lpstr>Z_IN_14_O</vt:lpstr>
      <vt:lpstr>Z_IN_14_P</vt:lpstr>
      <vt:lpstr>Z_IN_14_S</vt:lpstr>
      <vt:lpstr>Z_IN_15_CS</vt:lpstr>
      <vt:lpstr>Z_IN_15_D</vt:lpstr>
      <vt:lpstr>Z_IN_15_E</vt:lpstr>
      <vt:lpstr>Z_IN_15_F</vt:lpstr>
      <vt:lpstr>Z_IN_15_I</vt:lpstr>
      <vt:lpstr>Z_IN_15_O</vt:lpstr>
      <vt:lpstr>Z_IN_15_P</vt:lpstr>
      <vt:lpstr>Z_IN_15_S</vt:lpstr>
      <vt:lpstr>Z_IN_16_CS</vt:lpstr>
      <vt:lpstr>Z_IN_16_D</vt:lpstr>
      <vt:lpstr>Z_IN_16_E</vt:lpstr>
      <vt:lpstr>Z_IN_16_F</vt:lpstr>
      <vt:lpstr>Z_IN_16_I</vt:lpstr>
      <vt:lpstr>Z_IN_16_O</vt:lpstr>
      <vt:lpstr>Z_IN_16_P</vt:lpstr>
      <vt:lpstr>Z_IN_16_S</vt:lpstr>
      <vt:lpstr>Z_IN_17_CS</vt:lpstr>
      <vt:lpstr>Z_IN_17_D</vt:lpstr>
      <vt:lpstr>Z_IN_17_E</vt:lpstr>
      <vt:lpstr>Z_IN_17_F</vt:lpstr>
      <vt:lpstr>Z_IN_17_I</vt:lpstr>
      <vt:lpstr>Z_IN_17_O</vt:lpstr>
      <vt:lpstr>Z_IN_17_P</vt:lpstr>
      <vt:lpstr>Z_IN_17_S</vt:lpstr>
      <vt:lpstr>Z_TX_00_0_S</vt:lpstr>
      <vt:lpstr>Z_TX_00_CS</vt:lpstr>
      <vt:lpstr>Z_TX_00_D</vt:lpstr>
      <vt:lpstr>Z_TX_00_E</vt:lpstr>
      <vt:lpstr>Z_TX_00_F</vt:lpstr>
      <vt:lpstr>Z_TX_00_I</vt:lpstr>
      <vt:lpstr>Z_TX_00_O</vt:lpstr>
      <vt:lpstr>Z_TX_00_P</vt:lpstr>
      <vt:lpstr>Z_TX_00_S</vt:lpstr>
      <vt:lpstr>Z_TX_01_CS</vt:lpstr>
      <vt:lpstr>Z_TX_01_D</vt:lpstr>
      <vt:lpstr>Z_TX_01_E</vt:lpstr>
      <vt:lpstr>Z_TX_01_F</vt:lpstr>
      <vt:lpstr>Z_TX_01_I</vt:lpstr>
      <vt:lpstr>Z_TX_01_O</vt:lpstr>
      <vt:lpstr>Z_TX_01_P</vt:lpstr>
      <vt:lpstr>Z_TX_01_S</vt:lpstr>
      <vt:lpstr>Z_TX_92_1_</vt:lpstr>
      <vt:lpstr>Z_TX_92_1_CS</vt:lpstr>
      <vt:lpstr>Z_TX_92_1_D</vt:lpstr>
      <vt:lpstr>Z_TX_92_1_E</vt:lpstr>
      <vt:lpstr>Z_TX_92_1_F</vt:lpstr>
      <vt:lpstr>Z_TX_92_1_I</vt:lpstr>
      <vt:lpstr>Z_TX_92_1_O</vt:lpstr>
      <vt:lpstr>Z_TX_92_1_P</vt:lpstr>
      <vt:lpstr>Z_TX_92_1_S</vt:lpstr>
      <vt:lpstr>Z_TX_92_10_CS</vt:lpstr>
      <vt:lpstr>Z_TX_92_10_D</vt:lpstr>
      <vt:lpstr>Z_TX_92_10_E</vt:lpstr>
      <vt:lpstr>Z_TX_92_10_F</vt:lpstr>
      <vt:lpstr>Z_TX_92_10_I</vt:lpstr>
      <vt:lpstr>Z_TX_92_10_O</vt:lpstr>
      <vt:lpstr>Z_TX_92_10_P</vt:lpstr>
      <vt:lpstr>Z_TX_92_10_S</vt:lpstr>
      <vt:lpstr>Z_TX_92_2_</vt:lpstr>
      <vt:lpstr>Z_TX_92_2_CS</vt:lpstr>
      <vt:lpstr>Z_TX_92_2_D</vt:lpstr>
      <vt:lpstr>Z_TX_92_2_E</vt:lpstr>
      <vt:lpstr>Z_TX_92_2_F</vt:lpstr>
      <vt:lpstr>Z_TX_92_2_I</vt:lpstr>
      <vt:lpstr>Z_TX_92_2_O</vt:lpstr>
      <vt:lpstr>Z_TX_92_2_P</vt:lpstr>
      <vt:lpstr>Z_TX_92_2_S</vt:lpstr>
      <vt:lpstr>Z_TX_92_3_</vt:lpstr>
      <vt:lpstr>Z_TX_92_3_CS</vt:lpstr>
      <vt:lpstr>Z_TX_92_3_D</vt:lpstr>
      <vt:lpstr>Z_TX_92_3_E</vt:lpstr>
      <vt:lpstr>Z_TX_92_3_F</vt:lpstr>
      <vt:lpstr>Z_TX_92_3_I</vt:lpstr>
      <vt:lpstr>Z_TX_92_3_O</vt:lpstr>
      <vt:lpstr>Z_TX_92_3_P</vt:lpstr>
      <vt:lpstr>Z_TX_92_3_S</vt:lpstr>
      <vt:lpstr>Z_TX_92_4_</vt:lpstr>
      <vt:lpstr>Z_TX_92_4_CS</vt:lpstr>
      <vt:lpstr>Z_TX_92_4_D</vt:lpstr>
      <vt:lpstr>Z_TX_92_4_E</vt:lpstr>
      <vt:lpstr>Z_TX_92_4_F</vt:lpstr>
      <vt:lpstr>Z_TX_92_4_I</vt:lpstr>
      <vt:lpstr>Z_TX_92_4_O</vt:lpstr>
      <vt:lpstr>Z_TX_92_4_P</vt:lpstr>
      <vt:lpstr>Z_TX_92_4_S</vt:lpstr>
      <vt:lpstr>Z_TX_92_5_</vt:lpstr>
      <vt:lpstr>Z_TX_92_5_CS</vt:lpstr>
      <vt:lpstr>Z_TX_92_5_D</vt:lpstr>
      <vt:lpstr>Z_TX_92_5_E</vt:lpstr>
      <vt:lpstr>Z_TX_92_5_F</vt:lpstr>
      <vt:lpstr>Z_TX_92_5_I</vt:lpstr>
      <vt:lpstr>Z_TX_92_5_O</vt:lpstr>
      <vt:lpstr>Z_TX_92_5_P</vt:lpstr>
      <vt:lpstr>Z_TX_92_5_S</vt:lpstr>
      <vt:lpstr>Z_TX_92_6_</vt:lpstr>
      <vt:lpstr>Z_TX_92_6_CS</vt:lpstr>
      <vt:lpstr>Z_TX_92_6_D</vt:lpstr>
      <vt:lpstr>Z_TX_92_6_E</vt:lpstr>
      <vt:lpstr>Z_TX_92_6_F</vt:lpstr>
      <vt:lpstr>Z_TX_92_6_I</vt:lpstr>
      <vt:lpstr>Z_TX_92_6_O</vt:lpstr>
      <vt:lpstr>Z_TX_92_6_P</vt:lpstr>
      <vt:lpstr>Z_TX_92_6_S</vt:lpstr>
      <vt:lpstr>Z_TX_92_7_</vt:lpstr>
      <vt:lpstr>Z_TX_92_7_CS</vt:lpstr>
      <vt:lpstr>Z_TX_92_7_D</vt:lpstr>
      <vt:lpstr>Z_TX_92_7_E</vt:lpstr>
      <vt:lpstr>Z_TX_92_7_F</vt:lpstr>
      <vt:lpstr>Z_TX_92_7_I</vt:lpstr>
      <vt:lpstr>Z_TX_92_7_O</vt:lpstr>
      <vt:lpstr>Z_TX_92_7_P</vt:lpstr>
      <vt:lpstr>Z_TX_92_7_S</vt:lpstr>
      <vt:lpstr>Z_TX_92_8_</vt:lpstr>
      <vt:lpstr>Z_TX_92_8_CS</vt:lpstr>
      <vt:lpstr>Z_TX_92_8_D</vt:lpstr>
      <vt:lpstr>Z_TX_92_8_E</vt:lpstr>
      <vt:lpstr>Z_TX_92_8_F</vt:lpstr>
      <vt:lpstr>Z_TX_92_8_I</vt:lpstr>
      <vt:lpstr>Z_TX_92_8_O</vt:lpstr>
      <vt:lpstr>Z_TX_92_8_P</vt:lpstr>
      <vt:lpstr>Z_TX_92_8_S</vt:lpstr>
      <vt:lpstr>Z_TX_92_9_CS</vt:lpstr>
      <vt:lpstr>Z_TX_92_9_D</vt:lpstr>
      <vt:lpstr>Z_TX_92_9_E</vt:lpstr>
      <vt:lpstr>Z_TX_92_9_F</vt:lpstr>
      <vt:lpstr>Z_TX_92_9_I</vt:lpstr>
      <vt:lpstr>Z_TX_92_9_O</vt:lpstr>
      <vt:lpstr>Z_TX_92_9_P</vt:lpstr>
      <vt:lpstr>Z_TX_92_9_S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 de datos de preguntas para MOODLE</dc:title>
  <dc:creator>Milagros Huerta Gómez de Merodio</dc:creator>
  <cp:keywords>MOODLE, DOCENCIA, PREGUNTAS, CUESTIONARIOS</cp:keywords>
  <cp:lastModifiedBy>Milagros [Alazne] Huerta Gómez de Merodio</cp:lastModifiedBy>
  <cp:lastPrinted>2021-05-08T09:25:40Z</cp:lastPrinted>
  <dcterms:created xsi:type="dcterms:W3CDTF">2021-02-15T22:57:22Z</dcterms:created>
  <dcterms:modified xsi:type="dcterms:W3CDTF">2023-04-02T20:51:08Z</dcterms:modified>
  <cp:category>DOCENCIA</cp:category>
</cp:coreProperties>
</file>